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DOCUMENTOS NICOLAS\DOCUMENTOS NICOLAS\SECRETARIA DE LA MUJER, INFANCIA Y DESARROLLO SOCIAL\CDI - CENTROS DE DESARROLLO INFANTIL\"/>
    </mc:Choice>
  </mc:AlternateContent>
  <xr:revisionPtr revIDLastSave="0" documentId="13_ncr:1_{22E48A57-95CD-4FF2-8970-51C299874451}" xr6:coauthVersionLast="47" xr6:coauthVersionMax="47" xr10:uidLastSave="{00000000-0000-0000-0000-000000000000}"/>
  <bookViews>
    <workbookView xWindow="-120" yWindow="-120" windowWidth="20730" windowHeight="11160" xr2:uid="{B40447F3-490A-43F2-B404-72C571982EB5}"/>
  </bookViews>
  <sheets>
    <sheet name="PRESUPUESTO OFICIAL (Entidad)" sheetId="2" r:id="rId1"/>
    <sheet name="JUSTIFICACIÓN AIU " sheetId="9" r:id="rId2"/>
    <sheet name="MANO DE OBRA." sheetId="10" r:id="rId3"/>
    <sheet name="CDI ORO MEMORIAS DE CÁLCULO" sheetId="4" r:id="rId4"/>
    <sheet name="CDI BOSQUES MEMORIAS DE CÁLCULO" sheetId="6" r:id="rId5"/>
    <sheet name="CDI ORO NEGRO APUS" sheetId="5" r:id="rId6"/>
    <sheet name="CDI BOSQUES APUS" sheetId="7" r:id="rId7"/>
    <sheet name="CDI SONRISAS APUS" sheetId="8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</externalReferences>
  <definedNames>
    <definedName name="\0" localSheetId="6">#REF!</definedName>
    <definedName name="\0" localSheetId="4">#REF!</definedName>
    <definedName name="\0" localSheetId="3">#REF!</definedName>
    <definedName name="\0" localSheetId="5">#REF!</definedName>
    <definedName name="\0" localSheetId="7">#REF!</definedName>
    <definedName name="\0" localSheetId="1">#REF!</definedName>
    <definedName name="\0">#REF!</definedName>
    <definedName name="\00" localSheetId="6">#REF!</definedName>
    <definedName name="\00" localSheetId="4">#REF!</definedName>
    <definedName name="\00" localSheetId="3">#REF!</definedName>
    <definedName name="\00" localSheetId="5">#REF!</definedName>
    <definedName name="\00" localSheetId="7">#REF!</definedName>
    <definedName name="\00" localSheetId="1">#REF!</definedName>
    <definedName name="\00">#REF!</definedName>
    <definedName name="\a" localSheetId="6">#REF!</definedName>
    <definedName name="\a" localSheetId="5">#REF!</definedName>
    <definedName name="\a" localSheetId="7">#REF!</definedName>
    <definedName name="\a" localSheetId="1">#REF!</definedName>
    <definedName name="\a">#REF!</definedName>
    <definedName name="\AA" localSheetId="1">[1]LIQUIDACION!#REF!</definedName>
    <definedName name="\AA">[1]LIQUIDACION!#REF!</definedName>
    <definedName name="\b" localSheetId="1">[2]STRSUMM0!#REF!</definedName>
    <definedName name="\b">[2]STRSUMM0!#REF!</definedName>
    <definedName name="\bb" localSheetId="1">[2]STRSUMM0!#REF!</definedName>
    <definedName name="\bb">[2]STRSUMM0!#REF!</definedName>
    <definedName name="\E" localSheetId="6">#REF!</definedName>
    <definedName name="\E" localSheetId="4">#REF!</definedName>
    <definedName name="\E" localSheetId="3">#REF!</definedName>
    <definedName name="\E" localSheetId="5">#REF!</definedName>
    <definedName name="\E" localSheetId="7">#REF!</definedName>
    <definedName name="\E" localSheetId="1">#REF!</definedName>
    <definedName name="\E">#REF!</definedName>
    <definedName name="\EE" localSheetId="6">#REF!</definedName>
    <definedName name="\EE" localSheetId="4">#REF!</definedName>
    <definedName name="\EE" localSheetId="3">#REF!</definedName>
    <definedName name="\EE" localSheetId="5">#REF!</definedName>
    <definedName name="\EE" localSheetId="7">#REF!</definedName>
    <definedName name="\EE" localSheetId="1">#REF!</definedName>
    <definedName name="\EE">#REF!</definedName>
    <definedName name="\G" localSheetId="6">#REF!</definedName>
    <definedName name="\G" localSheetId="4">#REF!</definedName>
    <definedName name="\G" localSheetId="3">#REF!</definedName>
    <definedName name="\G" localSheetId="5">#REF!</definedName>
    <definedName name="\G" localSheetId="7">#REF!</definedName>
    <definedName name="\G">#REF!</definedName>
    <definedName name="\k" localSheetId="6">'[3]7422CW00'!#REF!</definedName>
    <definedName name="\k" localSheetId="4">'[3]7422CW00'!#REF!</definedName>
    <definedName name="\k" localSheetId="3">'[3]7422CW00'!#REF!</definedName>
    <definedName name="\k" localSheetId="5">'[3]7422CW00'!#REF!</definedName>
    <definedName name="\k" localSheetId="7">'[3]7422CW00'!#REF!</definedName>
    <definedName name="\k">'[3]7422CW00'!#REF!</definedName>
    <definedName name="\l" localSheetId="6">[4]STRSUMM0!#REF!</definedName>
    <definedName name="\l" localSheetId="4">[4]STRSUMM0!#REF!</definedName>
    <definedName name="\l" localSheetId="3">[4]STRSUMM0!#REF!</definedName>
    <definedName name="\l" localSheetId="5">[4]STRSUMM0!#REF!</definedName>
    <definedName name="\l" localSheetId="7">[4]STRSUMM0!#REF!</definedName>
    <definedName name="\l">[4]STRSUMM0!#REF!</definedName>
    <definedName name="\M" localSheetId="6">#REF!</definedName>
    <definedName name="\M" localSheetId="4">#REF!</definedName>
    <definedName name="\M" localSheetId="3">#REF!</definedName>
    <definedName name="\M" localSheetId="5">#REF!</definedName>
    <definedName name="\M" localSheetId="7">#REF!</definedName>
    <definedName name="\M">#REF!</definedName>
    <definedName name="\ñ" localSheetId="6">'[5]7422CW00'!#REF!</definedName>
    <definedName name="\ñ" localSheetId="4">'[5]7422CW00'!#REF!</definedName>
    <definedName name="\ñ" localSheetId="3">'[5]7422CW00'!#REF!</definedName>
    <definedName name="\ñ" localSheetId="5">'[5]7422CW00'!#REF!</definedName>
    <definedName name="\ñ" localSheetId="7">'[5]7422CW00'!#REF!</definedName>
    <definedName name="\ñ">'[5]7422CW00'!#REF!</definedName>
    <definedName name="\P" localSheetId="6">#REF!</definedName>
    <definedName name="\P" localSheetId="4">#REF!</definedName>
    <definedName name="\P" localSheetId="3">#REF!</definedName>
    <definedName name="\P" localSheetId="5">#REF!</definedName>
    <definedName name="\P" localSheetId="7">#REF!</definedName>
    <definedName name="\P">#REF!</definedName>
    <definedName name="\R">#REF!</definedName>
    <definedName name="\s" localSheetId="6">#REF!</definedName>
    <definedName name="\s" localSheetId="5">#REF!</definedName>
    <definedName name="\s" localSheetId="7">#REF!</definedName>
    <definedName name="\s" localSheetId="1">#REF!</definedName>
    <definedName name="\s">#REF!</definedName>
    <definedName name="\V">#REF!</definedName>
    <definedName name="\X" localSheetId="6">'CDI BOSQUES APUS'!ERR</definedName>
    <definedName name="\X" localSheetId="4">'CDI BOSQUES MEMORIAS DE CÁLCULO'!ERR</definedName>
    <definedName name="\X" localSheetId="3">'CDI ORO MEMORIAS DE CÁLCULO'!ERR</definedName>
    <definedName name="\X" localSheetId="5">'CDI ORO NEGRO APUS'!ERR</definedName>
    <definedName name="\X" localSheetId="7">'CDI SONRISAS APUS'!ERR</definedName>
    <definedName name="\X" localSheetId="1">'JUSTIFICACIÓN AIU '!ERR</definedName>
    <definedName name="\X">[0]!ERR</definedName>
    <definedName name="\Z" localSheetId="6">'CDI BOSQUES APUS'!ERR</definedName>
    <definedName name="\Z" localSheetId="4">'CDI BOSQUES MEMORIAS DE CÁLCULO'!ERR</definedName>
    <definedName name="\Z" localSheetId="3">'CDI ORO MEMORIAS DE CÁLCULO'!ERR</definedName>
    <definedName name="\Z" localSheetId="5">'CDI ORO NEGRO APUS'!ERR</definedName>
    <definedName name="\Z" localSheetId="7">'CDI SONRISAS APUS'!ERR</definedName>
    <definedName name="\Z" localSheetId="1">'JUSTIFICACIÓN AIU 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6">#REF!</definedName>
    <definedName name="_________PJ50" localSheetId="5">#REF!</definedName>
    <definedName name="_________PJ50" localSheetId="7">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localSheetId="6" hidden="1">#REF!</definedName>
    <definedName name="________key3" localSheetId="4" hidden="1">#REF!</definedName>
    <definedName name="________key3" localSheetId="3" hidden="1">#REF!</definedName>
    <definedName name="________key3" localSheetId="5" hidden="1">#REF!</definedName>
    <definedName name="________key3" localSheetId="7" hidden="1">#REF!</definedName>
    <definedName name="________key3" localSheetId="1" hidden="1">#REF!</definedName>
    <definedName name="________key3" hidden="1">#REF!</definedName>
    <definedName name="________MA2" localSheetId="6">#REF!</definedName>
    <definedName name="________MA2" localSheetId="4">#REF!</definedName>
    <definedName name="________MA2" localSheetId="3">#REF!</definedName>
    <definedName name="________MA2" localSheetId="5">#REF!</definedName>
    <definedName name="________MA2" localSheetId="7">#REF!</definedName>
    <definedName name="________MA2" localSheetId="1">#REF!</definedName>
    <definedName name="________MA2">#REF!</definedName>
    <definedName name="________PJ50" localSheetId="6">#REF!</definedName>
    <definedName name="________PJ50" localSheetId="5">#REF!</definedName>
    <definedName name="________PJ50" localSheetId="7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6">#REF!</definedName>
    <definedName name="_______MA2" localSheetId="5">#REF!</definedName>
    <definedName name="_______MA2" localSheetId="7">#REF!</definedName>
    <definedName name="_______MA2" localSheetId="1">#REF!</definedName>
    <definedName name="_______MA2">#REF!</definedName>
    <definedName name="_______PJ50" localSheetId="6">#REF!</definedName>
    <definedName name="_______PJ50" localSheetId="5">#REF!</definedName>
    <definedName name="_______PJ50" localSheetId="7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6">#REF!</definedName>
    <definedName name="______MA2" localSheetId="5">#REF!</definedName>
    <definedName name="______MA2" localSheetId="7">#REF!</definedName>
    <definedName name="______MA2" localSheetId="1">#REF!</definedName>
    <definedName name="______MA2">#REF!</definedName>
    <definedName name="______PJ50" localSheetId="6">#REF!</definedName>
    <definedName name="______PJ50" localSheetId="5">#REF!</definedName>
    <definedName name="______PJ50" localSheetId="7">#REF!</definedName>
    <definedName name="______PJ50" localSheetId="1">#REF!</definedName>
    <definedName name="______PJ50">#REF!</definedName>
    <definedName name="______pr01" localSheetId="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6">#REF!</definedName>
    <definedName name="_____MA2" localSheetId="5">#REF!</definedName>
    <definedName name="_____MA2" localSheetId="7">#REF!</definedName>
    <definedName name="_____MA2" localSheetId="1">#REF!</definedName>
    <definedName name="_____MA2">#REF!</definedName>
    <definedName name="_____OCD1" localSheetId="6">[11]Tablas!#REF!</definedName>
    <definedName name="_____OCD1" localSheetId="4">[11]Tablas!#REF!</definedName>
    <definedName name="_____OCD1" localSheetId="3">[11]Tablas!#REF!</definedName>
    <definedName name="_____OCD1" localSheetId="5">[11]Tablas!#REF!</definedName>
    <definedName name="_____OCD1" localSheetId="7">[11]Tablas!#REF!</definedName>
    <definedName name="_____OCD1" localSheetId="1">[11]Tablas!#REF!</definedName>
    <definedName name="_____OCD1">[11]Tablas!#REF!</definedName>
    <definedName name="_____OCI1" localSheetId="6">[11]Tablas!#REF!</definedName>
    <definedName name="_____OCI1" localSheetId="4">[11]Tablas!#REF!</definedName>
    <definedName name="_____OCI1" localSheetId="3">[11]Tablas!#REF!</definedName>
    <definedName name="_____OCI1" localSheetId="5">[11]Tablas!#REF!</definedName>
    <definedName name="_____OCI1" localSheetId="7">[11]Tablas!#REF!</definedName>
    <definedName name="_____OCI1" localSheetId="1">[11]Tablas!#REF!</definedName>
    <definedName name="_____OCI1">[11]Tablas!#REF!</definedName>
    <definedName name="_____PJ50" localSheetId="6">#REF!</definedName>
    <definedName name="_____PJ50" localSheetId="4">#REF!</definedName>
    <definedName name="_____PJ50" localSheetId="3">#REF!</definedName>
    <definedName name="_____PJ50" localSheetId="5">#REF!</definedName>
    <definedName name="_____PJ50" localSheetId="7">#REF!</definedName>
    <definedName name="_____PJ50" localSheetId="1">#REF!</definedName>
    <definedName name="_____PJ50">#REF!</definedName>
    <definedName name="_____pr01" localSheetId="6">#REF!</definedName>
    <definedName name="_____pr01" localSheetId="4">#REF!</definedName>
    <definedName name="_____pr01" localSheetId="3">#REF!</definedName>
    <definedName name="_____pr01" localSheetId="5">#REF!</definedName>
    <definedName name="_____pr01" localSheetId="7">#REF!</definedName>
    <definedName name="_____pr01" localSheetId="1">#REF!</definedName>
    <definedName name="_____pr01">#REF!</definedName>
    <definedName name="_____pr02" localSheetId="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 localSheetId="6">#REF!</definedName>
    <definedName name="____COM1" localSheetId="4">#REF!</definedName>
    <definedName name="____COM1" localSheetId="3">#REF!</definedName>
    <definedName name="____COM1" localSheetId="5">#REF!</definedName>
    <definedName name="____COM1" localSheetId="7">#REF!</definedName>
    <definedName name="____COM1" localSheetId="1">#REF!</definedName>
    <definedName name="____COM1">#REF!</definedName>
    <definedName name="____COM10" localSheetId="6">#REF!</definedName>
    <definedName name="____COM10" localSheetId="4">#REF!</definedName>
    <definedName name="____COM10" localSheetId="3">#REF!</definedName>
    <definedName name="____COM10" localSheetId="5">#REF!</definedName>
    <definedName name="____COM10" localSheetId="7">#REF!</definedName>
    <definedName name="____COM10" localSheetId="1">#REF!</definedName>
    <definedName name="____COM10">#REF!</definedName>
    <definedName name="____COM11" localSheetId="6">#REF!</definedName>
    <definedName name="____COM11" localSheetId="4">#REF!</definedName>
    <definedName name="____COM11" localSheetId="3">#REF!</definedName>
    <definedName name="____COM11" localSheetId="5">#REF!</definedName>
    <definedName name="____COM11" localSheetId="7">#REF!</definedName>
    <definedName name="____COM11" localSheetId="1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 localSheetId="6">#REF!</definedName>
    <definedName name="____LEY80" localSheetId="4">#REF!</definedName>
    <definedName name="____LEY80" localSheetId="3">#REF!</definedName>
    <definedName name="____LEY80" localSheetId="5">#REF!</definedName>
    <definedName name="____LEY80" localSheetId="7">#REF!</definedName>
    <definedName name="____LEY80" localSheetId="1">#REF!</definedName>
    <definedName name="____LEY80">#REF!</definedName>
    <definedName name="____MA2" localSheetId="6">#REF!</definedName>
    <definedName name="____MA2" localSheetId="4">#REF!</definedName>
    <definedName name="____MA2" localSheetId="3">#REF!</definedName>
    <definedName name="____MA2" localSheetId="5">#REF!</definedName>
    <definedName name="____MA2" localSheetId="7">#REF!</definedName>
    <definedName name="____MA2" localSheetId="1">#REF!</definedName>
    <definedName name="____MA2">#REF!</definedName>
    <definedName name="____OCD1" localSheetId="6">[11]Tablas!#REF!</definedName>
    <definedName name="____OCD1" localSheetId="4">[11]Tablas!#REF!</definedName>
    <definedName name="____OCD1" localSheetId="3">[11]Tablas!#REF!</definedName>
    <definedName name="____OCD1" localSheetId="5">[11]Tablas!#REF!</definedName>
    <definedName name="____OCD1" localSheetId="7">[11]Tablas!#REF!</definedName>
    <definedName name="____OCD1" localSheetId="1">[11]Tablas!#REF!</definedName>
    <definedName name="____OCD1">[11]Tablas!#REF!</definedName>
    <definedName name="____OCI1" localSheetId="6">[11]Tablas!#REF!</definedName>
    <definedName name="____OCI1" localSheetId="4">[11]Tablas!#REF!</definedName>
    <definedName name="____OCI1" localSheetId="3">[11]Tablas!#REF!</definedName>
    <definedName name="____OCI1" localSheetId="5">[11]Tablas!#REF!</definedName>
    <definedName name="____OCI1" localSheetId="7">[11]Tablas!#REF!</definedName>
    <definedName name="____OCI1" localSheetId="1">[11]Tablas!#REF!</definedName>
    <definedName name="____OCI1">[11]Tablas!#REF!</definedName>
    <definedName name="____PJ50" localSheetId="6">#REF!</definedName>
    <definedName name="____PJ50" localSheetId="5">#REF!</definedName>
    <definedName name="____PJ50" localSheetId="7">#REF!</definedName>
    <definedName name="____PJ50" localSheetId="1">#REF!</definedName>
    <definedName name="____PJ50">#REF!</definedName>
    <definedName name="____pj51" localSheetId="6">#REF!</definedName>
    <definedName name="____pj51" localSheetId="5">#REF!</definedName>
    <definedName name="____pj51" localSheetId="7">#REF!</definedName>
    <definedName name="____pj51" localSheetId="1">#REF!</definedName>
    <definedName name="____pj51">#REF!</definedName>
    <definedName name="____pr01" localSheetId="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 localSheetId="6">#REF!</definedName>
    <definedName name="____TOP1" localSheetId="4">#REF!</definedName>
    <definedName name="____TOP1" localSheetId="3">#REF!</definedName>
    <definedName name="____TOP1" localSheetId="5">#REF!</definedName>
    <definedName name="____TOP1" localSheetId="7">#REF!</definedName>
    <definedName name="____TOP1" localSheetId="1">#REF!</definedName>
    <definedName name="____TOP1">#REF!</definedName>
    <definedName name="____TOP10" localSheetId="6">#REF!</definedName>
    <definedName name="____TOP10" localSheetId="4">#REF!</definedName>
    <definedName name="____TOP10" localSheetId="3">#REF!</definedName>
    <definedName name="____TOP10" localSheetId="5">#REF!</definedName>
    <definedName name="____TOP10" localSheetId="7">#REF!</definedName>
    <definedName name="____TOP10" localSheetId="1">#REF!</definedName>
    <definedName name="____TOP10">#REF!</definedName>
    <definedName name="____TOP2" localSheetId="6">#REF!</definedName>
    <definedName name="____TOP2" localSheetId="4">#REF!</definedName>
    <definedName name="____TOP2" localSheetId="3">#REF!</definedName>
    <definedName name="____TOP2" localSheetId="5">#REF!</definedName>
    <definedName name="____TOP2" localSheetId="7">#REF!</definedName>
    <definedName name="____TOP2" localSheetId="1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 localSheetId="6">#REF!</definedName>
    <definedName name="____VPR2" localSheetId="4">#REF!</definedName>
    <definedName name="____VPR2" localSheetId="3">#REF!</definedName>
    <definedName name="____VPR2" localSheetId="5">#REF!</definedName>
    <definedName name="____VPR2" localSheetId="7">#REF!</definedName>
    <definedName name="____VPR2" localSheetId="1">#REF!</definedName>
    <definedName name="____VPR2">#REF!</definedName>
    <definedName name="____VRP1" localSheetId="6">[11]Tablas!#REF!</definedName>
    <definedName name="____VRP1" localSheetId="4">[11]Tablas!#REF!</definedName>
    <definedName name="____VRP1" localSheetId="3">[11]Tablas!#REF!</definedName>
    <definedName name="____VRP1" localSheetId="5">[11]Tablas!#REF!</definedName>
    <definedName name="____VRP1" localSheetId="7">[11]Tablas!#REF!</definedName>
    <definedName name="____VRP1">[11]Tablas!#REF!</definedName>
    <definedName name="____VSM1" localSheetId="6">[11]Tablas!#REF!</definedName>
    <definedName name="____VSM1" localSheetId="4">[11]Tablas!#REF!</definedName>
    <definedName name="____VSM1" localSheetId="3">[11]Tablas!#REF!</definedName>
    <definedName name="____VSM1" localSheetId="5">[11]Tablas!#REF!</definedName>
    <definedName name="____VSM1" localSheetId="7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 localSheetId="6">#REF!</definedName>
    <definedName name="___COM1" localSheetId="4">#REF!</definedName>
    <definedName name="___COM1" localSheetId="3">#REF!</definedName>
    <definedName name="___COM1" localSheetId="5">#REF!</definedName>
    <definedName name="___COM1" localSheetId="7">#REF!</definedName>
    <definedName name="___COM1" localSheetId="1">#REF!</definedName>
    <definedName name="___COM1">#REF!</definedName>
    <definedName name="___COM10" localSheetId="6">#REF!</definedName>
    <definedName name="___COM10" localSheetId="4">#REF!</definedName>
    <definedName name="___COM10" localSheetId="3">#REF!</definedName>
    <definedName name="___COM10" localSheetId="5">#REF!</definedName>
    <definedName name="___COM10" localSheetId="7">#REF!</definedName>
    <definedName name="___COM10" localSheetId="1">#REF!</definedName>
    <definedName name="___COM10">#REF!</definedName>
    <definedName name="___COM11" localSheetId="6">#REF!</definedName>
    <definedName name="___COM11" localSheetId="4">#REF!</definedName>
    <definedName name="___COM11" localSheetId="3">#REF!</definedName>
    <definedName name="___COM11" localSheetId="5">#REF!</definedName>
    <definedName name="___COM11" localSheetId="7">#REF!</definedName>
    <definedName name="___COM11" localSheetId="1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localSheetId="6" hidden="1">#REF!</definedName>
    <definedName name="___key3" localSheetId="4" hidden="1">#REF!</definedName>
    <definedName name="___key3" localSheetId="3" hidden="1">#REF!</definedName>
    <definedName name="___key3" localSheetId="5" hidden="1">#REF!</definedName>
    <definedName name="___key3" localSheetId="7" hidden="1">#REF!</definedName>
    <definedName name="___key3" localSheetId="1" hidden="1">#REF!</definedName>
    <definedName name="___key3" hidden="1">#REF!</definedName>
    <definedName name="___key31" localSheetId="6" hidden="1">#REF!</definedName>
    <definedName name="___key31" localSheetId="4" hidden="1">#REF!</definedName>
    <definedName name="___key31" localSheetId="3" hidden="1">#REF!</definedName>
    <definedName name="___key31" localSheetId="5" hidden="1">#REF!</definedName>
    <definedName name="___key31" localSheetId="7" hidden="1">#REF!</definedName>
    <definedName name="___key31" localSheetId="1" hidden="1">#REF!</definedName>
    <definedName name="___key31" hidden="1">#REF!</definedName>
    <definedName name="___LEY80" localSheetId="6">#REF!</definedName>
    <definedName name="___LEY80" localSheetId="4">#REF!</definedName>
    <definedName name="___LEY80" localSheetId="3">#REF!</definedName>
    <definedName name="___LEY80" localSheetId="5">#REF!</definedName>
    <definedName name="___LEY80" localSheetId="7">#REF!</definedName>
    <definedName name="___LEY80" localSheetId="1">#REF!</definedName>
    <definedName name="___LEY80">#REF!</definedName>
    <definedName name="___MA2" localSheetId="6">#REF!</definedName>
    <definedName name="___MA2" localSheetId="5">#REF!</definedName>
    <definedName name="___MA2" localSheetId="7">#REF!</definedName>
    <definedName name="___MA2">#REF!</definedName>
    <definedName name="___OCD1">[11]Tablas!#REF!</definedName>
    <definedName name="___OCI1">[11]Tablas!#REF!</definedName>
    <definedName name="___PJ50" localSheetId="6">#REF!</definedName>
    <definedName name="___PJ50" localSheetId="5">#REF!</definedName>
    <definedName name="___PJ50" localSheetId="7">#REF!</definedName>
    <definedName name="___PJ50" localSheetId="1">#REF!</definedName>
    <definedName name="___PJ50">#REF!</definedName>
    <definedName name="___pj51" localSheetId="6">#REF!</definedName>
    <definedName name="___pj51" localSheetId="5">#REF!</definedName>
    <definedName name="___pj51" localSheetId="7">#REF!</definedName>
    <definedName name="___pj51" localSheetId="1">#REF!</definedName>
    <definedName name="___pj51">#REF!</definedName>
    <definedName name="___pr01" localSheetId="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 localSheetId="6">#REF!</definedName>
    <definedName name="___TOP1" localSheetId="4">#REF!</definedName>
    <definedName name="___TOP1" localSheetId="3">#REF!</definedName>
    <definedName name="___TOP1" localSheetId="5">#REF!</definedName>
    <definedName name="___TOP1" localSheetId="7">#REF!</definedName>
    <definedName name="___TOP1" localSheetId="1">#REF!</definedName>
    <definedName name="___TOP1">#REF!</definedName>
    <definedName name="___TOP10" localSheetId="6">#REF!</definedName>
    <definedName name="___TOP10" localSheetId="4">#REF!</definedName>
    <definedName name="___TOP10" localSheetId="3">#REF!</definedName>
    <definedName name="___TOP10" localSheetId="5">#REF!</definedName>
    <definedName name="___TOP10" localSheetId="7">#REF!</definedName>
    <definedName name="___TOP10" localSheetId="1">#REF!</definedName>
    <definedName name="___TOP10">#REF!</definedName>
    <definedName name="___TOP2" localSheetId="6">#REF!</definedName>
    <definedName name="___TOP2" localSheetId="4">#REF!</definedName>
    <definedName name="___TOP2" localSheetId="3">#REF!</definedName>
    <definedName name="___TOP2" localSheetId="5">#REF!</definedName>
    <definedName name="___TOP2" localSheetId="7">#REF!</definedName>
    <definedName name="___TOP2" localSheetId="1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 localSheetId="6">#REF!</definedName>
    <definedName name="___VPR2" localSheetId="4">#REF!</definedName>
    <definedName name="___VPR2" localSheetId="3">#REF!</definedName>
    <definedName name="___VPR2" localSheetId="5">#REF!</definedName>
    <definedName name="___VPR2" localSheetId="7">#REF!</definedName>
    <definedName name="___VPR2" localSheetId="1">#REF!</definedName>
    <definedName name="___VPR2">#REF!</definedName>
    <definedName name="___VRP1" localSheetId="6">[11]Tablas!#REF!</definedName>
    <definedName name="___VRP1" localSheetId="4">[11]Tablas!#REF!</definedName>
    <definedName name="___VRP1" localSheetId="3">[11]Tablas!#REF!</definedName>
    <definedName name="___VRP1" localSheetId="5">[11]Tablas!#REF!</definedName>
    <definedName name="___VRP1" localSheetId="7">[11]Tablas!#REF!</definedName>
    <definedName name="___VRP1">[11]Tablas!#REF!</definedName>
    <definedName name="___VSM1" localSheetId="6">[11]Tablas!#REF!</definedName>
    <definedName name="___VSM1" localSheetId="4">[11]Tablas!#REF!</definedName>
    <definedName name="___VSM1" localSheetId="3">[11]Tablas!#REF!</definedName>
    <definedName name="___VSM1" localSheetId="5">[11]Tablas!#REF!</definedName>
    <definedName name="___VSM1" localSheetId="7">[11]Tablas!#REF!</definedName>
    <definedName name="___VSM1">[11]Tablas!#REF!</definedName>
    <definedName name="__123Graph_A" localSheetId="6" hidden="1">#REF!</definedName>
    <definedName name="__123Graph_A" localSheetId="4" hidden="1">#REF!</definedName>
    <definedName name="__123Graph_A" localSheetId="3" hidden="1">#REF!</definedName>
    <definedName name="__123Graph_A" localSheetId="5" hidden="1">#REF!</definedName>
    <definedName name="__123Graph_A" localSheetId="7" hidden="1">#REF!</definedName>
    <definedName name="__123Graph_A" localSheetId="1" hidden="1">#REF!</definedName>
    <definedName name="__123Graph_A" hidden="1">#REF!</definedName>
    <definedName name="__123Graph_B" localSheetId="6" hidden="1">#REF!</definedName>
    <definedName name="__123Graph_B" localSheetId="4" hidden="1">#REF!</definedName>
    <definedName name="__123Graph_B" localSheetId="3" hidden="1">#REF!</definedName>
    <definedName name="__123Graph_B" localSheetId="5" hidden="1">#REF!</definedName>
    <definedName name="__123Graph_B" localSheetId="7" hidden="1">#REF!</definedName>
    <definedName name="__123Graph_B" localSheetId="1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 localSheetId="6">#REF!</definedName>
    <definedName name="__Cod1" localSheetId="4">#REF!</definedName>
    <definedName name="__Cod1" localSheetId="3">#REF!</definedName>
    <definedName name="__Cod1" localSheetId="5">#REF!</definedName>
    <definedName name="__Cod1" localSheetId="7">#REF!</definedName>
    <definedName name="__Cod1" localSheetId="1">#REF!</definedName>
    <definedName name="__Cod1">#REF!</definedName>
    <definedName name="__COM1" localSheetId="6">#REF!</definedName>
    <definedName name="__COM1" localSheetId="4">#REF!</definedName>
    <definedName name="__COM1" localSheetId="3">#REF!</definedName>
    <definedName name="__COM1" localSheetId="5">#REF!</definedName>
    <definedName name="__COM1" localSheetId="7">#REF!</definedName>
    <definedName name="__COM1" localSheetId="1">#REF!</definedName>
    <definedName name="__COM1">#REF!</definedName>
    <definedName name="__COM10" localSheetId="6">#REF!</definedName>
    <definedName name="__COM10" localSheetId="4">#REF!</definedName>
    <definedName name="__COM10" localSheetId="3">#REF!</definedName>
    <definedName name="__COM10" localSheetId="5">#REF!</definedName>
    <definedName name="__COM10" localSheetId="7">#REF!</definedName>
    <definedName name="__COM10" localSheetId="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6">'CDI BOSQUES APUS'!ERR</definedName>
    <definedName name="__F" localSheetId="4">'CDI BOSQUES MEMORIAS DE CÁLCULO'!ERR</definedName>
    <definedName name="__F" localSheetId="3">'CDI ORO MEMORIAS DE CÁLCULO'!ERR</definedName>
    <definedName name="__F" localSheetId="5">'CDI ORO NEGRO APUS'!ERR</definedName>
    <definedName name="__F" localSheetId="7">'CDI SONRISAS APUS'!ERR</definedName>
    <definedName name="__F" localSheetId="1">'JUSTIFICACIÓN AIU '!ERR</definedName>
    <definedName name="__F">[0]!ERR</definedName>
    <definedName name="__FS01" localSheetId="6">'CDI BOSQUES APUS'!ERR</definedName>
    <definedName name="__FS01" localSheetId="4">'CDI BOSQUES MEMORIAS DE CÁLCULO'!ERR</definedName>
    <definedName name="__FS01" localSheetId="3">'CDI ORO MEMORIAS DE CÁLCULO'!ERR</definedName>
    <definedName name="__FS01" localSheetId="5">'CDI ORO NEGRO APUS'!ERR</definedName>
    <definedName name="__FS01" localSheetId="7">'CDI SONRISAS APUS'!ERR</definedName>
    <definedName name="__FS01" localSheetId="1">'JUSTIFICACIÓN AIU '!ERR</definedName>
    <definedName name="__FS01">[0]!ERR</definedName>
    <definedName name="__ICP1" localSheetId="6">[11]Tablas!#REF!</definedName>
    <definedName name="__ICP1" localSheetId="4">[11]Tablas!#REF!</definedName>
    <definedName name="__ICP1" localSheetId="3">[11]Tablas!#REF!</definedName>
    <definedName name="__ICP1" localSheetId="5">[11]Tablas!#REF!</definedName>
    <definedName name="__ICP1" localSheetId="7">[11]Tablas!#REF!</definedName>
    <definedName name="__ICP1" localSheetId="1">[11]Tablas!#REF!</definedName>
    <definedName name="__ICP1">[11]Tablas!#REF!</definedName>
    <definedName name="__key2" localSheetId="6" hidden="1">[18]INST!#REF!</definedName>
    <definedName name="__key2" localSheetId="4" hidden="1">[18]INST!#REF!</definedName>
    <definedName name="__key2" localSheetId="3" hidden="1">[18]INST!#REF!</definedName>
    <definedName name="__key2" localSheetId="5" hidden="1">[18]INST!#REF!</definedName>
    <definedName name="__key2" localSheetId="7" hidden="1">[18]INST!#REF!</definedName>
    <definedName name="__key2" localSheetId="1" hidden="1">[18]INST!#REF!</definedName>
    <definedName name="__key2" hidden="1">[18]INST!#REF!</definedName>
    <definedName name="__key21" localSheetId="6" hidden="1">[8]INST!#REF!</definedName>
    <definedName name="__key21" localSheetId="4" hidden="1">[8]INST!#REF!</definedName>
    <definedName name="__key21" localSheetId="3" hidden="1">[8]INST!#REF!</definedName>
    <definedName name="__key21" localSheetId="5" hidden="1">[8]INST!#REF!</definedName>
    <definedName name="__key21" localSheetId="7" hidden="1">[8]INST!#REF!</definedName>
    <definedName name="__key21" localSheetId="1" hidden="1">[8]INST!#REF!</definedName>
    <definedName name="__key21" hidden="1">[8]INST!#REF!</definedName>
    <definedName name="__key3" localSheetId="6" hidden="1">#REF!</definedName>
    <definedName name="__key3" localSheetId="4" hidden="1">#REF!</definedName>
    <definedName name="__key3" localSheetId="3" hidden="1">#REF!</definedName>
    <definedName name="__key3" localSheetId="5" hidden="1">#REF!</definedName>
    <definedName name="__key3" localSheetId="7" hidden="1">#REF!</definedName>
    <definedName name="__key3" localSheetId="1" hidden="1">#REF!</definedName>
    <definedName name="__key3" hidden="1">#REF!</definedName>
    <definedName name="__key31" localSheetId="6" hidden="1">#REF!</definedName>
    <definedName name="__key31" localSheetId="4" hidden="1">#REF!</definedName>
    <definedName name="__key31" localSheetId="3" hidden="1">#REF!</definedName>
    <definedName name="__key31" localSheetId="5" hidden="1">#REF!</definedName>
    <definedName name="__key31" localSheetId="7" hidden="1">#REF!</definedName>
    <definedName name="__key31" localSheetId="1" hidden="1">#REF!</definedName>
    <definedName name="__key31" hidden="1">#REF!</definedName>
    <definedName name="__LEY80" localSheetId="6">#REF!</definedName>
    <definedName name="__LEY80" localSheetId="4">#REF!</definedName>
    <definedName name="__LEY80" localSheetId="3">#REF!</definedName>
    <definedName name="__LEY80" localSheetId="5">#REF!</definedName>
    <definedName name="__LEY80" localSheetId="7">#REF!</definedName>
    <definedName name="__LEY80" localSheetId="1">#REF!</definedName>
    <definedName name="__LEY80">#REF!</definedName>
    <definedName name="__MA2" localSheetId="6">#REF!</definedName>
    <definedName name="__MA2" localSheetId="5">#REF!</definedName>
    <definedName name="__MA2" localSheetId="7">#REF!</definedName>
    <definedName name="__MA2">#REF!</definedName>
    <definedName name="__mun2" localSheetId="6">[19]PESOS!#REF!</definedName>
    <definedName name="__mun2" localSheetId="5">[19]PESOS!#REF!</definedName>
    <definedName name="__mun2" localSheetId="7">[19]PESOS!#REF!</definedName>
    <definedName name="__mun2">[19]PESOS!#REF!</definedName>
    <definedName name="__num10" localSheetId="6">#REF!</definedName>
    <definedName name="__num10" localSheetId="5">#REF!</definedName>
    <definedName name="__num10" localSheetId="7">#REF!</definedName>
    <definedName name="__num10" localSheetId="1">#REF!</definedName>
    <definedName name="__num10">#REF!</definedName>
    <definedName name="__num2" localSheetId="6">#REF!</definedName>
    <definedName name="__num2" localSheetId="5">#REF!</definedName>
    <definedName name="__num2" localSheetId="7">#REF!</definedName>
    <definedName name="__num2" localSheetId="1">#REF!</definedName>
    <definedName name="__num2">#REF!</definedName>
    <definedName name="__num3" localSheetId="6">#REF!</definedName>
    <definedName name="__num3" localSheetId="5">#REF!</definedName>
    <definedName name="__num3" localSheetId="7">#REF!</definedName>
    <definedName name="__num3" localSheetId="1">#REF!</definedName>
    <definedName name="__num3">#REF!</definedName>
    <definedName name="__num4" localSheetId="6">#REF!</definedName>
    <definedName name="__num4" localSheetId="5">#REF!</definedName>
    <definedName name="__num4" localSheetId="7">#REF!</definedName>
    <definedName name="__num4">#REF!</definedName>
    <definedName name="__num5" localSheetId="6">#REF!</definedName>
    <definedName name="__num5" localSheetId="5">#REF!</definedName>
    <definedName name="__num5" localSheetId="7">#REF!</definedName>
    <definedName name="__num5">#REF!</definedName>
    <definedName name="__num6" localSheetId="6">#REF!</definedName>
    <definedName name="__num6" localSheetId="5">#REF!</definedName>
    <definedName name="__num6" localSheetId="7">#REF!</definedName>
    <definedName name="__num6">#REF!</definedName>
    <definedName name="__num7" localSheetId="6">#REF!</definedName>
    <definedName name="__num7" localSheetId="5">#REF!</definedName>
    <definedName name="__num7" localSheetId="7">#REF!</definedName>
    <definedName name="__num7">#REF!</definedName>
    <definedName name="__num8" localSheetId="6">#REF!</definedName>
    <definedName name="__num8" localSheetId="5">#REF!</definedName>
    <definedName name="__num8" localSheetId="7">#REF!</definedName>
    <definedName name="__num8">#REF!</definedName>
    <definedName name="__num9" localSheetId="6">#REF!</definedName>
    <definedName name="__num9" localSheetId="5">#REF!</definedName>
    <definedName name="__num9" localSheetId="7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6">#REF!</definedName>
    <definedName name="__PJ50" localSheetId="5">#REF!</definedName>
    <definedName name="__PJ50" localSheetId="7">#REF!</definedName>
    <definedName name="__PJ50" localSheetId="1">#REF!</definedName>
    <definedName name="__PJ50">#REF!</definedName>
    <definedName name="__pj51" localSheetId="6">#REF!</definedName>
    <definedName name="__pj51" localSheetId="5">#REF!</definedName>
    <definedName name="__pj51" localSheetId="7">#REF!</definedName>
    <definedName name="__pj51" localSheetId="1">#REF!</definedName>
    <definedName name="__pj51">#REF!</definedName>
    <definedName name="__pr01" localSheetId="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6">#REF!</definedName>
    <definedName name="__ref4" localSheetId="5">#REF!</definedName>
    <definedName name="__ref4" localSheetId="7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 localSheetId="6">#REF!</definedName>
    <definedName name="__TOP1" localSheetId="4">#REF!</definedName>
    <definedName name="__TOP1" localSheetId="3">#REF!</definedName>
    <definedName name="__TOP1" localSheetId="5">#REF!</definedName>
    <definedName name="__TOP1" localSheetId="7">#REF!</definedName>
    <definedName name="__TOP1" localSheetId="1">#REF!</definedName>
    <definedName name="__TOP1">#REF!</definedName>
    <definedName name="__TOP10" localSheetId="6">#REF!</definedName>
    <definedName name="__TOP10" localSheetId="4">#REF!</definedName>
    <definedName name="__TOP10" localSheetId="3">#REF!</definedName>
    <definedName name="__TOP10" localSheetId="5">#REF!</definedName>
    <definedName name="__TOP10" localSheetId="7">#REF!</definedName>
    <definedName name="__TOP10" localSheetId="1">#REF!</definedName>
    <definedName name="__TOP10">#REF!</definedName>
    <definedName name="__TOP2" localSheetId="6">#REF!</definedName>
    <definedName name="__TOP2" localSheetId="4">#REF!</definedName>
    <definedName name="__TOP2" localSheetId="3">#REF!</definedName>
    <definedName name="__TOP2" localSheetId="5">#REF!</definedName>
    <definedName name="__TOP2" localSheetId="7">#REF!</definedName>
    <definedName name="__TOP2" localSheetId="1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 localSheetId="6">#REF!</definedName>
    <definedName name="_1" localSheetId="4">#REF!</definedName>
    <definedName name="_1" localSheetId="3">#REF!</definedName>
    <definedName name="_1" localSheetId="5">#REF!</definedName>
    <definedName name="_1" localSheetId="7">#REF!</definedName>
    <definedName name="_1" localSheetId="1">#REF!</definedName>
    <definedName name="_1">#REF!</definedName>
    <definedName name="_1_25" localSheetId="6">[12]Tablas!#REF!</definedName>
    <definedName name="_1_25" localSheetId="4">[12]Tablas!#REF!</definedName>
    <definedName name="_1_25" localSheetId="3">[12]Tablas!#REF!</definedName>
    <definedName name="_1_25" localSheetId="5">[12]Tablas!#REF!</definedName>
    <definedName name="_1_25" localSheetId="7">[12]Tablas!#REF!</definedName>
    <definedName name="_1_25">[12]Tablas!#REF!</definedName>
    <definedName name="_116B" localSheetId="6">#REF!</definedName>
    <definedName name="_116B" localSheetId="4">#REF!</definedName>
    <definedName name="_116B" localSheetId="3">#REF!</definedName>
    <definedName name="_116B" localSheetId="5">#REF!</definedName>
    <definedName name="_116B" localSheetId="7">#REF!</definedName>
    <definedName name="_116B" localSheetId="1">#REF!</definedName>
    <definedName name="_116B">#REF!</definedName>
    <definedName name="_117A" localSheetId="6">#REF!</definedName>
    <definedName name="_117A" localSheetId="4">#REF!</definedName>
    <definedName name="_117A" localSheetId="3">#REF!</definedName>
    <definedName name="_117A" localSheetId="5">#REF!</definedName>
    <definedName name="_117A" localSheetId="7">#REF!</definedName>
    <definedName name="_117A" localSheetId="1">#REF!</definedName>
    <definedName name="_117A">#REF!</definedName>
    <definedName name="_117B" localSheetId="6">#REF!</definedName>
    <definedName name="_117B" localSheetId="4">#REF!</definedName>
    <definedName name="_117B" localSheetId="3">#REF!</definedName>
    <definedName name="_117B" localSheetId="5">#REF!</definedName>
    <definedName name="_117B" localSheetId="7">#REF!</definedName>
    <definedName name="_117B" localSheetId="1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6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6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6" hidden="1">{#N/A,#N/A,TRUE,"INGENIERIA";#N/A,#N/A,TRUE,"COMPRAS";#N/A,#N/A,TRUE,"DIRECCION";#N/A,#N/A,TRUE,"RESUMEN"}</definedName>
    <definedName name="_AAS1" localSheetId="4" hidden="1">{#N/A,#N/A,TRUE,"INGENIERIA";#N/A,#N/A,TRUE,"COMPRAS";#N/A,#N/A,TRUE,"DIRECCION";#N/A,#N/A,TRUE,"RESUMEN"}</definedName>
    <definedName name="_AAS1" localSheetId="3" hidden="1">{#N/A,#N/A,TRUE,"INGENIERIA";#N/A,#N/A,TRUE,"COMPRAS";#N/A,#N/A,TRUE,"DIRECCION";#N/A,#N/A,TRUE,"RESUMEN"}</definedName>
    <definedName name="_AAS1" localSheetId="5" hidden="1">{#N/A,#N/A,TRUE,"INGENIERIA";#N/A,#N/A,TRUE,"COMPRAS";#N/A,#N/A,TRUE,"DIRECCION";#N/A,#N/A,TRUE,"RESUMEN"}</definedName>
    <definedName name="_AAS1" localSheetId="7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6" hidden="1">{#N/A,#N/A,TRUE,"1842CWN0"}</definedName>
    <definedName name="_ABC1" localSheetId="4" hidden="1">{#N/A,#N/A,TRUE,"1842CWN0"}</definedName>
    <definedName name="_ABC1" localSheetId="3" hidden="1">{#N/A,#N/A,TRUE,"1842CWN0"}</definedName>
    <definedName name="_ABC1" localSheetId="5" hidden="1">{#N/A,#N/A,TRUE,"1842CWN0"}</definedName>
    <definedName name="_ABC1" localSheetId="7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6" hidden="1">{#N/A,#N/A,TRUE,"1842CWN0"}</definedName>
    <definedName name="_abc2" localSheetId="4" hidden="1">{#N/A,#N/A,TRUE,"1842CWN0"}</definedName>
    <definedName name="_abc2" localSheetId="3" hidden="1">{#N/A,#N/A,TRUE,"1842CWN0"}</definedName>
    <definedName name="_abc2" localSheetId="5" hidden="1">{#N/A,#N/A,TRUE,"1842CWN0"}</definedName>
    <definedName name="_abc2" localSheetId="7" hidden="1">{#N/A,#N/A,TRUE,"1842CWN0"}</definedName>
    <definedName name="_abc2" localSheetId="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 localSheetId="6">#REF!</definedName>
    <definedName name="_ALM1" localSheetId="4">#REF!</definedName>
    <definedName name="_ALM1" localSheetId="3">#REF!</definedName>
    <definedName name="_ALM1" localSheetId="5">#REF!</definedName>
    <definedName name="_ALM1" localSheetId="7">#REF!</definedName>
    <definedName name="_ALM1" localSheetId="1">#REF!</definedName>
    <definedName name="_ALM1">#REF!</definedName>
    <definedName name="_AND1" localSheetId="6">#REF!</definedName>
    <definedName name="_AND1" localSheetId="4">#REF!</definedName>
    <definedName name="_AND1" localSheetId="3">#REF!</definedName>
    <definedName name="_AND1" localSheetId="5">#REF!</definedName>
    <definedName name="_AND1" localSheetId="7">#REF!</definedName>
    <definedName name="_AND1" localSheetId="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6">#REF!</definedName>
    <definedName name="_APU221" localSheetId="5">#REF!</definedName>
    <definedName name="_APU221" localSheetId="7">#REF!</definedName>
    <definedName name="_APU221" localSheetId="1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6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6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 localSheetId="6">#REF!</definedName>
    <definedName name="_Cod1" localSheetId="4">#REF!</definedName>
    <definedName name="_Cod1" localSheetId="3">#REF!</definedName>
    <definedName name="_Cod1" localSheetId="5">#REF!</definedName>
    <definedName name="_Cod1" localSheetId="7">#REF!</definedName>
    <definedName name="_Cod1" localSheetId="1">#REF!</definedName>
    <definedName name="_Cod1">#REF!</definedName>
    <definedName name="_COM1" localSheetId="6">#REF!</definedName>
    <definedName name="_COM1" localSheetId="4">#REF!</definedName>
    <definedName name="_COM1" localSheetId="3">#REF!</definedName>
    <definedName name="_COM1" localSheetId="5">#REF!</definedName>
    <definedName name="_COM1" localSheetId="7">#REF!</definedName>
    <definedName name="_COM1" localSheetId="1">#REF!</definedName>
    <definedName name="_COM1">#REF!</definedName>
    <definedName name="_COM10" localSheetId="6">#REF!</definedName>
    <definedName name="_COM10" localSheetId="4">#REF!</definedName>
    <definedName name="_COM10" localSheetId="3">#REF!</definedName>
    <definedName name="_COM10" localSheetId="5">#REF!</definedName>
    <definedName name="_COM10" localSheetId="7">#REF!</definedName>
    <definedName name="_COM10" localSheetId="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6">#REF!</definedName>
    <definedName name="_EST1" localSheetId="5">#REF!</definedName>
    <definedName name="_EST1" localSheetId="7">#REF!</definedName>
    <definedName name="_EST1" localSheetId="1">#REF!</definedName>
    <definedName name="_EST1">#REF!</definedName>
    <definedName name="_EST10" localSheetId="6">#REF!</definedName>
    <definedName name="_EST10" localSheetId="5">#REF!</definedName>
    <definedName name="_EST10" localSheetId="7">#REF!</definedName>
    <definedName name="_EST10" localSheetId="1">#REF!</definedName>
    <definedName name="_EST10">#REF!</definedName>
    <definedName name="_EST11" localSheetId="6">#REF!</definedName>
    <definedName name="_EST11" localSheetId="5">#REF!</definedName>
    <definedName name="_EST11" localSheetId="7">#REF!</definedName>
    <definedName name="_EST11" localSheetId="1">#REF!</definedName>
    <definedName name="_EST11">#REF!</definedName>
    <definedName name="_EST12" localSheetId="6">#REF!</definedName>
    <definedName name="_EST12" localSheetId="5">#REF!</definedName>
    <definedName name="_EST12" localSheetId="7">#REF!</definedName>
    <definedName name="_EST12">#REF!</definedName>
    <definedName name="_EST13" localSheetId="6">#REF!</definedName>
    <definedName name="_EST13" localSheetId="5">#REF!</definedName>
    <definedName name="_EST13" localSheetId="7">#REF!</definedName>
    <definedName name="_EST13">#REF!</definedName>
    <definedName name="_EST14" localSheetId="6">#REF!</definedName>
    <definedName name="_EST14" localSheetId="5">#REF!</definedName>
    <definedName name="_EST14" localSheetId="7">#REF!</definedName>
    <definedName name="_EST14">#REF!</definedName>
    <definedName name="_EST15" localSheetId="6">#REF!</definedName>
    <definedName name="_EST15" localSheetId="5">#REF!</definedName>
    <definedName name="_EST15" localSheetId="7">#REF!</definedName>
    <definedName name="_EST15">#REF!</definedName>
    <definedName name="_EST16" localSheetId="6">#REF!</definedName>
    <definedName name="_EST16" localSheetId="5">#REF!</definedName>
    <definedName name="_EST16" localSheetId="7">#REF!</definedName>
    <definedName name="_EST16">#REF!</definedName>
    <definedName name="_EST17" localSheetId="6">#REF!</definedName>
    <definedName name="_EST17" localSheetId="5">#REF!</definedName>
    <definedName name="_EST17" localSheetId="7">#REF!</definedName>
    <definedName name="_EST17">#REF!</definedName>
    <definedName name="_EST18" localSheetId="6">#REF!</definedName>
    <definedName name="_EST18" localSheetId="5">#REF!</definedName>
    <definedName name="_EST18" localSheetId="7">#REF!</definedName>
    <definedName name="_EST18">#REF!</definedName>
    <definedName name="_EST19" localSheetId="6">#REF!</definedName>
    <definedName name="_EST19" localSheetId="5">#REF!</definedName>
    <definedName name="_EST19" localSheetId="7">#REF!</definedName>
    <definedName name="_EST19">#REF!</definedName>
    <definedName name="_EST2" localSheetId="6">#REF!</definedName>
    <definedName name="_EST2" localSheetId="5">#REF!</definedName>
    <definedName name="_EST2" localSheetId="7">#REF!</definedName>
    <definedName name="_EST2">#REF!</definedName>
    <definedName name="_EST3" localSheetId="6">#REF!</definedName>
    <definedName name="_EST3" localSheetId="5">#REF!</definedName>
    <definedName name="_EST3" localSheetId="7">#REF!</definedName>
    <definedName name="_EST3">#REF!</definedName>
    <definedName name="_EST4" localSheetId="6">#REF!</definedName>
    <definedName name="_EST4" localSheetId="5">#REF!</definedName>
    <definedName name="_EST4" localSheetId="7">#REF!</definedName>
    <definedName name="_EST4">#REF!</definedName>
    <definedName name="_EST5" localSheetId="6">#REF!</definedName>
    <definedName name="_EST5" localSheetId="5">#REF!</definedName>
    <definedName name="_EST5" localSheetId="7">#REF!</definedName>
    <definedName name="_EST5">#REF!</definedName>
    <definedName name="_EST6" localSheetId="6">#REF!</definedName>
    <definedName name="_EST6" localSheetId="5">#REF!</definedName>
    <definedName name="_EST6" localSheetId="7">#REF!</definedName>
    <definedName name="_EST6">#REF!</definedName>
    <definedName name="_EST7" localSheetId="6">#REF!</definedName>
    <definedName name="_EST7" localSheetId="5">#REF!</definedName>
    <definedName name="_EST7" localSheetId="7">#REF!</definedName>
    <definedName name="_EST7">#REF!</definedName>
    <definedName name="_EST8" localSheetId="6">#REF!</definedName>
    <definedName name="_EST8" localSheetId="5">#REF!</definedName>
    <definedName name="_EST8" localSheetId="7">#REF!</definedName>
    <definedName name="_EST8">#REF!</definedName>
    <definedName name="_EST9" localSheetId="6">#REF!</definedName>
    <definedName name="_EST9" localSheetId="5">#REF!</definedName>
    <definedName name="_EST9" localSheetId="7">#REF!</definedName>
    <definedName name="_EST9">#REF!</definedName>
    <definedName name="_EXC1" localSheetId="6">#REF!</definedName>
    <definedName name="_EXC1" localSheetId="5">#REF!</definedName>
    <definedName name="_EXC1" localSheetId="7">#REF!</definedName>
    <definedName name="_EXC1">#REF!</definedName>
    <definedName name="_EXC10" localSheetId="6">#REF!</definedName>
    <definedName name="_EXC10" localSheetId="5">#REF!</definedName>
    <definedName name="_EXC10" localSheetId="7">#REF!</definedName>
    <definedName name="_EXC10">#REF!</definedName>
    <definedName name="_EXC11" localSheetId="6">#REF!</definedName>
    <definedName name="_EXC11" localSheetId="5">#REF!</definedName>
    <definedName name="_EXC11" localSheetId="7">#REF!</definedName>
    <definedName name="_EXC11">#REF!</definedName>
    <definedName name="_EXC12" localSheetId="6">#REF!</definedName>
    <definedName name="_EXC12" localSheetId="5">#REF!</definedName>
    <definedName name="_EXC12" localSheetId="7">#REF!</definedName>
    <definedName name="_EXC12">#REF!</definedName>
    <definedName name="_EXC2" localSheetId="6">#REF!</definedName>
    <definedName name="_EXC2" localSheetId="5">#REF!</definedName>
    <definedName name="_EXC2" localSheetId="7">#REF!</definedName>
    <definedName name="_EXC2">#REF!</definedName>
    <definedName name="_EXC3" localSheetId="6">#REF!</definedName>
    <definedName name="_EXC3" localSheetId="5">#REF!</definedName>
    <definedName name="_EXC3" localSheetId="7">#REF!</definedName>
    <definedName name="_EXC3">#REF!</definedName>
    <definedName name="_EXC4" localSheetId="6">#REF!</definedName>
    <definedName name="_EXC4" localSheetId="5">#REF!</definedName>
    <definedName name="_EXC4" localSheetId="7">#REF!</definedName>
    <definedName name="_EXC4">#REF!</definedName>
    <definedName name="_EXC5" localSheetId="6">#REF!</definedName>
    <definedName name="_EXC5" localSheetId="5">#REF!</definedName>
    <definedName name="_EXC5" localSheetId="7">#REF!</definedName>
    <definedName name="_EXC5">#REF!</definedName>
    <definedName name="_EXC6" localSheetId="6">#REF!</definedName>
    <definedName name="_EXC6" localSheetId="5">#REF!</definedName>
    <definedName name="_EXC6" localSheetId="7">#REF!</definedName>
    <definedName name="_EXC6">#REF!</definedName>
    <definedName name="_EXC7" localSheetId="6">#REF!</definedName>
    <definedName name="_EXC7" localSheetId="5">#REF!</definedName>
    <definedName name="_EXC7" localSheetId="7">#REF!</definedName>
    <definedName name="_EXC7">#REF!</definedName>
    <definedName name="_EXC8" localSheetId="6">#REF!</definedName>
    <definedName name="_EXC8" localSheetId="5">#REF!</definedName>
    <definedName name="_EXC8" localSheetId="7">#REF!</definedName>
    <definedName name="_EXC8">#REF!</definedName>
    <definedName name="_EXC9" localSheetId="6">#REF!</definedName>
    <definedName name="_EXC9" localSheetId="5">#REF!</definedName>
    <definedName name="_EXC9" localSheetId="7">#REF!</definedName>
    <definedName name="_EXC9">#REF!</definedName>
    <definedName name="_F" localSheetId="6">'CDI BOSQUES APUS'!ERR</definedName>
    <definedName name="_F" localSheetId="4">'CDI BOSQUES MEMORIAS DE CÁLCULO'!ERR</definedName>
    <definedName name="_F" localSheetId="3">'CDI ORO MEMORIAS DE CÁLCULO'!ERR</definedName>
    <definedName name="_F" localSheetId="5">'CDI ORO NEGRO APUS'!ERR</definedName>
    <definedName name="_F" localSheetId="7">'CDI SONRISAS APUS'!ERR</definedName>
    <definedName name="_F" localSheetId="1">'JUSTIFICACIÓN AIU '!ERR</definedName>
    <definedName name="_F">[0]!ERR</definedName>
    <definedName name="_F10" localSheetId="6">#REF!</definedName>
    <definedName name="_F10" localSheetId="4">#REF!</definedName>
    <definedName name="_F10" localSheetId="3">#REF!</definedName>
    <definedName name="_F10" localSheetId="5">#REF!</definedName>
    <definedName name="_F10" localSheetId="7">#REF!</definedName>
    <definedName name="_F10" localSheetId="1">#REF!</definedName>
    <definedName name="_F10">#REF!</definedName>
    <definedName name="_FC" localSheetId="6">#REF!</definedName>
    <definedName name="_FC" localSheetId="4">#REF!</definedName>
    <definedName name="_FC" localSheetId="3">#REF!</definedName>
    <definedName name="_FC" localSheetId="5">#REF!</definedName>
    <definedName name="_FC" localSheetId="7">#REF!</definedName>
    <definedName name="_FC" localSheetId="1">#REF!</definedName>
    <definedName name="_FC">#REF!</definedName>
    <definedName name="_Fill" localSheetId="6" hidden="1">#REF!</definedName>
    <definedName name="_Fill" localSheetId="5" hidden="1">#REF!</definedName>
    <definedName name="_Fill" localSheetId="7" hidden="1">#REF!</definedName>
    <definedName name="_Fill" localSheetId="1" hidden="1">#REF!</definedName>
    <definedName name="_Fill" hidden="1">#REF!</definedName>
    <definedName name="_xlnm._FilterDatabase" localSheetId="0" hidden="1">'PRESUPUESTO OFICIAL (Entidad)'!$I$12:$I$79</definedName>
    <definedName name="_FS01" localSheetId="6">'CDI BOSQUES APUS'!ERR</definedName>
    <definedName name="_FS01" localSheetId="4">'CDI BOSQUES MEMORIAS DE CÁLCULO'!ERR</definedName>
    <definedName name="_FS01" localSheetId="3">'CDI ORO MEMORIAS DE CÁLCULO'!ERR</definedName>
    <definedName name="_FS01" localSheetId="5">'CDI ORO NEGRO APUS'!ERR</definedName>
    <definedName name="_FS01" localSheetId="7">'CDI SONRISAS APUS'!ERR</definedName>
    <definedName name="_FS01" localSheetId="1">'JUSTIFICACIÓN AIU '!ERR</definedName>
    <definedName name="_FS01">[0]!ERR</definedName>
    <definedName name="_g2" localSheetId="6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6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6">'CDI BOSQUES APUS'!#REF!</definedName>
    <definedName name="_GoBack" localSheetId="4">[22]APUS!#REF!</definedName>
    <definedName name="_GoBack" localSheetId="7">'CDI SONRISAS APUS'!#REF!</definedName>
    <definedName name="_GoBack" localSheetId="1">[23]APUS!#REF!</definedName>
    <definedName name="_GoBack">'CDI ORO NEGRO APUS'!#REF!</definedName>
    <definedName name="_GR1" localSheetId="6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6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6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6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6" hidden="1">{#N/A,#N/A,TRUE,"1842CWN0"}</definedName>
    <definedName name="_hhg1" localSheetId="4" hidden="1">{#N/A,#N/A,TRUE,"1842CWN0"}</definedName>
    <definedName name="_hhg1" localSheetId="3" hidden="1">{#N/A,#N/A,TRUE,"1842CWN0"}</definedName>
    <definedName name="_hhg1" localSheetId="5" hidden="1">{#N/A,#N/A,TRUE,"1842CWN0"}</definedName>
    <definedName name="_hhg1" localSheetId="7" hidden="1">{#N/A,#N/A,TRUE,"1842CWN0"}</definedName>
    <definedName name="_hhg1" localSheetId="1" hidden="1">{#N/A,#N/A,TRUE,"1842CWN0"}</definedName>
    <definedName name="_hhg1" hidden="1">{#N/A,#N/A,TRUE,"1842CWN0"}</definedName>
    <definedName name="_i4" localSheetId="6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6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6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 localSheetId="6">#REF!</definedName>
    <definedName name="_IMP1" localSheetId="4">#REF!</definedName>
    <definedName name="_IMP1" localSheetId="3">#REF!</definedName>
    <definedName name="_IMP1" localSheetId="5">#REF!</definedName>
    <definedName name="_IMP1" localSheetId="7">#REF!</definedName>
    <definedName name="_IMP1" localSheetId="1">#REF!</definedName>
    <definedName name="_IMP1">#REF!</definedName>
    <definedName name="_IPC2002" localSheetId="6">#REF!</definedName>
    <definedName name="_IPC2002" localSheetId="4">#REF!</definedName>
    <definedName name="_IPC2002" localSheetId="3">#REF!</definedName>
    <definedName name="_IPC2002" localSheetId="5">#REF!</definedName>
    <definedName name="_IPC2002" localSheetId="7">#REF!</definedName>
    <definedName name="_IPC2002" localSheetId="1">#REF!</definedName>
    <definedName name="_IPC2002">#REF!</definedName>
    <definedName name="_IVA1" localSheetId="1">#REF!</definedName>
    <definedName name="_IVA1">#REF!</definedName>
    <definedName name="_k3" localSheetId="6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6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6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6" hidden="1">#REF!</definedName>
    <definedName name="_Key1" localSheetId="5" hidden="1">#REF!</definedName>
    <definedName name="_Key1" localSheetId="7" hidden="1">#REF!</definedName>
    <definedName name="_Key1" localSheetId="1" hidden="1">#REF!</definedName>
    <definedName name="_Key1" hidden="1">#REF!</definedName>
    <definedName name="_Key11" localSheetId="6" hidden="1">[24]INST!#REF!</definedName>
    <definedName name="_Key11" localSheetId="4" hidden="1">[24]INST!#REF!</definedName>
    <definedName name="_Key11" localSheetId="3" hidden="1">[24]INST!#REF!</definedName>
    <definedName name="_Key11" localSheetId="5" hidden="1">[24]INST!#REF!</definedName>
    <definedName name="_Key11" localSheetId="7" hidden="1">[24]INST!#REF!</definedName>
    <definedName name="_Key11" localSheetId="1" hidden="1">[24]INST!#REF!</definedName>
    <definedName name="_Key11" hidden="1">[24]INST!#REF!</definedName>
    <definedName name="_Key2" localSheetId="6" hidden="1">#REF!</definedName>
    <definedName name="_Key2" localSheetId="4" hidden="1">#REF!</definedName>
    <definedName name="_Key2" localSheetId="3" hidden="1">#REF!</definedName>
    <definedName name="_Key2" localSheetId="5" hidden="1">#REF!</definedName>
    <definedName name="_Key2" localSheetId="7" hidden="1">#REF!</definedName>
    <definedName name="_Key2" localSheetId="1" hidden="1">#REF!</definedName>
    <definedName name="_Key2" hidden="1">#REF!</definedName>
    <definedName name="_Key21" localSheetId="6" hidden="1">#REF!</definedName>
    <definedName name="_Key21" localSheetId="4" hidden="1">#REF!</definedName>
    <definedName name="_Key21" localSheetId="3" hidden="1">#REF!</definedName>
    <definedName name="_Key21" localSheetId="5" hidden="1">#REF!</definedName>
    <definedName name="_Key21" localSheetId="7" hidden="1">#REF!</definedName>
    <definedName name="_Key21" localSheetId="1" hidden="1">#REF!</definedName>
    <definedName name="_Key21" hidden="1">#REF!</definedName>
    <definedName name="_key3" localSheetId="6" hidden="1">#REF!</definedName>
    <definedName name="_key3" localSheetId="4" hidden="1">#REF!</definedName>
    <definedName name="_key3" localSheetId="3" hidden="1">#REF!</definedName>
    <definedName name="_key3" localSheetId="5" hidden="1">#REF!</definedName>
    <definedName name="_key3" localSheetId="7" hidden="1">#REF!</definedName>
    <definedName name="_key3" localSheetId="1" hidden="1">#REF!</definedName>
    <definedName name="_key3" hidden="1">#REF!</definedName>
    <definedName name="_key31" hidden="1">#REF!</definedName>
    <definedName name="_kjk6" localSheetId="6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6">#REF!</definedName>
    <definedName name="_lar03" localSheetId="5">#REF!</definedName>
    <definedName name="_lar03" localSheetId="7">#REF!</definedName>
    <definedName name="_lar03" localSheetId="1">#REF!</definedName>
    <definedName name="_lar03">#REF!</definedName>
    <definedName name="_LEY80" localSheetId="6">#REF!</definedName>
    <definedName name="_LEY80" localSheetId="4">#REF!</definedName>
    <definedName name="_LEY80" localSheetId="3">#REF!</definedName>
    <definedName name="_LEY80" localSheetId="5">#REF!</definedName>
    <definedName name="_LEY80" localSheetId="7">#REF!</definedName>
    <definedName name="_LEY80" localSheetId="1">#REF!</definedName>
    <definedName name="_LEY80">#REF!</definedName>
    <definedName name="_m3" localSheetId="6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6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6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6">#REF!</definedName>
    <definedName name="_MA2" localSheetId="5">#REF!</definedName>
    <definedName name="_MA2" localSheetId="7">#REF!</definedName>
    <definedName name="_MA2" localSheetId="1">#REF!</definedName>
    <definedName name="_MA2">#REF!</definedName>
    <definedName name="_MAT1" localSheetId="6">#REF!</definedName>
    <definedName name="_MAT1" localSheetId="4">#REF!</definedName>
    <definedName name="_MAT1" localSheetId="3">#REF!</definedName>
    <definedName name="_MAT1" localSheetId="5">#REF!</definedName>
    <definedName name="_MAT1" localSheetId="7">#REF!</definedName>
    <definedName name="_MAT1" localSheetId="1">#REF!</definedName>
    <definedName name="_MAT1">#REF!</definedName>
    <definedName name="_MOD1" localSheetId="1">#REF!</definedName>
    <definedName name="_MOD1">#REF!</definedName>
    <definedName name="_mun2" localSheetId="6">[19]PESOS!#REF!</definedName>
    <definedName name="_mun2" localSheetId="5">[19]PESOS!#REF!</definedName>
    <definedName name="_mun2" localSheetId="7">[19]PESOS!#REF!</definedName>
    <definedName name="_mun2" localSheetId="1">[19]PESOS!#REF!</definedName>
    <definedName name="_mun2">[19]PESOS!#REF!</definedName>
    <definedName name="_n3" localSheetId="6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6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6">#REF!</definedName>
    <definedName name="_num10" localSheetId="5">#REF!</definedName>
    <definedName name="_num10" localSheetId="7">#REF!</definedName>
    <definedName name="_num10" localSheetId="1">#REF!</definedName>
    <definedName name="_num10">#REF!</definedName>
    <definedName name="_num2" localSheetId="6">#REF!</definedName>
    <definedName name="_num2" localSheetId="5">#REF!</definedName>
    <definedName name="_num2" localSheetId="7">#REF!</definedName>
    <definedName name="_num2" localSheetId="1">#REF!</definedName>
    <definedName name="_num2">#REF!</definedName>
    <definedName name="_num3" localSheetId="6">#REF!</definedName>
    <definedName name="_num3" localSheetId="5">#REF!</definedName>
    <definedName name="_num3" localSheetId="7">#REF!</definedName>
    <definedName name="_num3">#REF!</definedName>
    <definedName name="_num4" localSheetId="6">#REF!</definedName>
    <definedName name="_num4" localSheetId="5">#REF!</definedName>
    <definedName name="_num4" localSheetId="7">#REF!</definedName>
    <definedName name="_num4">#REF!</definedName>
    <definedName name="_num5" localSheetId="6">#REF!</definedName>
    <definedName name="_num5" localSheetId="5">#REF!</definedName>
    <definedName name="_num5" localSheetId="7">#REF!</definedName>
    <definedName name="_num5">#REF!</definedName>
    <definedName name="_num6" localSheetId="6">#REF!</definedName>
    <definedName name="_num6" localSheetId="5">#REF!</definedName>
    <definedName name="_num6" localSheetId="7">#REF!</definedName>
    <definedName name="_num6">#REF!</definedName>
    <definedName name="_num7" localSheetId="6">#REF!</definedName>
    <definedName name="_num7" localSheetId="5">#REF!</definedName>
    <definedName name="_num7" localSheetId="7">#REF!</definedName>
    <definedName name="_num7">#REF!</definedName>
    <definedName name="_num8" localSheetId="6">#REF!</definedName>
    <definedName name="_num8" localSheetId="5">#REF!</definedName>
    <definedName name="_num8" localSheetId="7">#REF!</definedName>
    <definedName name="_num8">#REF!</definedName>
    <definedName name="_num9" localSheetId="6">#REF!</definedName>
    <definedName name="_num9" localSheetId="5">#REF!</definedName>
    <definedName name="_num9" localSheetId="7">#REF!</definedName>
    <definedName name="_num9">#REF!</definedName>
    <definedName name="_nyn7" localSheetId="6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6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6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6">#REF!</definedName>
    <definedName name="_PJ50" localSheetId="5">#REF!</definedName>
    <definedName name="_PJ50" localSheetId="7">#REF!</definedName>
    <definedName name="_PJ50" localSheetId="1">#REF!</definedName>
    <definedName name="_PJ50">#REF!</definedName>
    <definedName name="_pj51" localSheetId="6">#REF!</definedName>
    <definedName name="_pj51" localSheetId="5">#REF!</definedName>
    <definedName name="_pj51" localSheetId="7">#REF!</definedName>
    <definedName name="_pj51" localSheetId="1">#REF!</definedName>
    <definedName name="_pj51">#REF!</definedName>
    <definedName name="_pr01" localSheetId="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6">#REF!</definedName>
    <definedName name="_PRE1" localSheetId="5">#REF!</definedName>
    <definedName name="_PRE1" localSheetId="7">#REF!</definedName>
    <definedName name="_PRE1">#REF!</definedName>
    <definedName name="_PTO97">#REF!</definedName>
    <definedName name="_PW2">#REF!</definedName>
    <definedName name="_QTY1">#REF!</definedName>
    <definedName name="_r" localSheetId="6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7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6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6">#REF!</definedName>
    <definedName name="_ref4" localSheetId="5">#REF!</definedName>
    <definedName name="_ref4" localSheetId="7">#REF!</definedName>
    <definedName name="_ref4" localSheetId="1">#REF!</definedName>
    <definedName name="_ref4">#REF!</definedName>
    <definedName name="_RET1" localSheetId="6">'[3]7422CW00'!#REF!</definedName>
    <definedName name="_RET1" localSheetId="4">'[3]7422CW00'!#REF!</definedName>
    <definedName name="_RET1" localSheetId="3">'[3]7422CW00'!#REF!</definedName>
    <definedName name="_RET1" localSheetId="5">'[3]7422CW00'!#REF!</definedName>
    <definedName name="_RET1" localSheetId="7">'[3]7422CW00'!#REF!</definedName>
    <definedName name="_RET1" localSheetId="1">'[3]7422CW00'!#REF!</definedName>
    <definedName name="_RET1">'[3]7422CW00'!#REF!</definedName>
    <definedName name="_RET2" localSheetId="6">'[3]7422CW00'!#REF!</definedName>
    <definedName name="_RET2" localSheetId="4">'[3]7422CW00'!#REF!</definedName>
    <definedName name="_RET2" localSheetId="3">'[3]7422CW00'!#REF!</definedName>
    <definedName name="_RET2" localSheetId="5">'[3]7422CW00'!#REF!</definedName>
    <definedName name="_RET2" localSheetId="7">'[3]7422CW00'!#REF!</definedName>
    <definedName name="_RET2" localSheetId="1">'[3]7422CW00'!#REF!</definedName>
    <definedName name="_RET2">'[3]7422CW00'!#REF!</definedName>
    <definedName name="_RET3" localSheetId="6">'[3]7422CW00'!#REF!</definedName>
    <definedName name="_RET3" localSheetId="4">'[3]7422CW00'!#REF!</definedName>
    <definedName name="_RET3" localSheetId="3">'[3]7422CW00'!#REF!</definedName>
    <definedName name="_RET3" localSheetId="5">'[3]7422CW00'!#REF!</definedName>
    <definedName name="_RET3" localSheetId="7">'[3]7422CW00'!#REF!</definedName>
    <definedName name="_RET3" localSheetId="1">'[3]7422CW00'!#REF!</definedName>
    <definedName name="_RET3">'[3]7422CW00'!#REF!</definedName>
    <definedName name="_RET4" localSheetId="6">'[3]7422CW00'!#REF!</definedName>
    <definedName name="_RET4" localSheetId="4">'[3]7422CW00'!#REF!</definedName>
    <definedName name="_RET4" localSheetId="3">'[3]7422CW00'!#REF!</definedName>
    <definedName name="_RET4" localSheetId="5">'[3]7422CW00'!#REF!</definedName>
    <definedName name="_RET4" localSheetId="7">'[3]7422CW00'!#REF!</definedName>
    <definedName name="_RET4" localSheetId="1">'[3]7422CW00'!#REF!</definedName>
    <definedName name="_RET4">'[3]7422CW00'!#REF!</definedName>
    <definedName name="_RET5" localSheetId="6">'[3]7422CW00'!#REF!</definedName>
    <definedName name="_RET5" localSheetId="4">'[3]7422CW00'!#REF!</definedName>
    <definedName name="_RET5" localSheetId="3">'[3]7422CW00'!#REF!</definedName>
    <definedName name="_RET5" localSheetId="5">'[3]7422CW00'!#REF!</definedName>
    <definedName name="_RET5" localSheetId="7">'[3]7422CW00'!#REF!</definedName>
    <definedName name="_RET5">'[3]7422CW00'!#REF!</definedName>
    <definedName name="_RET6">'[3]7422CW00'!#REF!</definedName>
    <definedName name="_rtu6" localSheetId="6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6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6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6" hidden="1">#REF!</definedName>
    <definedName name="_Sort" localSheetId="5" hidden="1">#REF!</definedName>
    <definedName name="_Sort" localSheetId="7" hidden="1">#REF!</definedName>
    <definedName name="_Sort" localSheetId="1" hidden="1">#REF!</definedName>
    <definedName name="_Sort" hidden="1">#REF!</definedName>
    <definedName name="_srn001" localSheetId="6">#REF!</definedName>
    <definedName name="_srn001" localSheetId="5">#REF!</definedName>
    <definedName name="_srn001" localSheetId="7">#REF!</definedName>
    <definedName name="_srn001" localSheetId="1">#REF!</definedName>
    <definedName name="_srn001">#REF!</definedName>
    <definedName name="_SUM1" localSheetId="1">#REF!</definedName>
    <definedName name="_SUM1">#REF!</definedName>
    <definedName name="_SUM2">#REF!</definedName>
    <definedName name="_t3" localSheetId="6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6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6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6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6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6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6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6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6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6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6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6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6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6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6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6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6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6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6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6">'[25]DUB-823'!#REF!</definedName>
    <definedName name="a" localSheetId="5">'[25]DUB-823'!#REF!</definedName>
    <definedName name="a" localSheetId="7">'[25]DUB-823'!#REF!</definedName>
    <definedName name="a">'[25]DUB-823'!#REF!</definedName>
    <definedName name="A_1" localSheetId="6">#REF!</definedName>
    <definedName name="A_1" localSheetId="4">#REF!</definedName>
    <definedName name="A_1" localSheetId="3">#REF!</definedName>
    <definedName name="A_1" localSheetId="5">#REF!</definedName>
    <definedName name="A_1" localSheetId="7">#REF!</definedName>
    <definedName name="A_1" localSheetId="1">#REF!</definedName>
    <definedName name="A_1">#REF!</definedName>
    <definedName name="A_impresión_IM" localSheetId="6">#REF!</definedName>
    <definedName name="A_impresión_IM" localSheetId="4">#REF!</definedName>
    <definedName name="A_impresión_IM" localSheetId="3">#REF!</definedName>
    <definedName name="A_impresión_IM" localSheetId="5">#REF!</definedName>
    <definedName name="A_impresión_IM" localSheetId="7">#REF!</definedName>
    <definedName name="A_impresión_IM" localSheetId="1">#REF!</definedName>
    <definedName name="A_impresión_IM">#REF!</definedName>
    <definedName name="A18A200" localSheetId="6">[26]ESPEC!#REF!</definedName>
    <definedName name="A18A200" localSheetId="4">[26]ESPEC!#REF!</definedName>
    <definedName name="A18A200" localSheetId="3">[26]ESPEC!#REF!</definedName>
    <definedName name="A18A200" localSheetId="5">[26]ESPEC!#REF!</definedName>
    <definedName name="A18A200" localSheetId="7">[26]ESPEC!#REF!</definedName>
    <definedName name="A18A200" localSheetId="1">[26]ESPEC!#REF!</definedName>
    <definedName name="A18A200">[26]ESPEC!#REF!</definedName>
    <definedName name="a2a" localSheetId="6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6">'CDI BOSQUES APUS'!ERR</definedName>
    <definedName name="aa" localSheetId="4">'CDI BOSQUES MEMORIAS DE CÁLCULO'!ERR</definedName>
    <definedName name="aa" localSheetId="3">'CDI ORO MEMORIAS DE CÁLCULO'!ERR</definedName>
    <definedName name="aa" localSheetId="5">'CDI ORO NEGRO APUS'!ERR</definedName>
    <definedName name="aa" localSheetId="7">'CDI SONRISAS APUS'!ERR</definedName>
    <definedName name="aa" localSheetId="1">'JUSTIFICACIÓN AIU '!ERR</definedName>
    <definedName name="aa">[0]!ERR</definedName>
    <definedName name="AAA" localSheetId="6">'CDI BOSQUES APUS'!ERR</definedName>
    <definedName name="AAA" localSheetId="4">'CDI BOSQUES MEMORIAS DE CÁLCULO'!ERR</definedName>
    <definedName name="AAA" localSheetId="3">'CDI ORO MEMORIAS DE CÁLCULO'!ERR</definedName>
    <definedName name="AAA" localSheetId="5">'CDI ORO NEGRO APUS'!ERR</definedName>
    <definedName name="AAA" localSheetId="7">'CDI SONRISAS APUS'!ERR</definedName>
    <definedName name="AAA" localSheetId="1">'JUSTIFICACIÓN AIU '!ERR</definedName>
    <definedName name="AAA">[0]!ERR</definedName>
    <definedName name="aaaaaa">[27]otros!$C$5</definedName>
    <definedName name="aaaaas" localSheetId="6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6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7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6">#REF!</definedName>
    <definedName name="abc" localSheetId="5">#REF!</definedName>
    <definedName name="abc" localSheetId="7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[28]!absc</definedName>
    <definedName name="absc1">[28]!absc</definedName>
    <definedName name="ac" localSheetId="6">#REF!</definedName>
    <definedName name="ac" localSheetId="4">#REF!</definedName>
    <definedName name="ac" localSheetId="3">#REF!</definedName>
    <definedName name="ac" localSheetId="5">#REF!</definedName>
    <definedName name="ac" localSheetId="7">#REF!</definedName>
    <definedName name="ac" localSheetId="1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'[29]Reservas de Petróleo'!$A$2,'[29]Reservas de Petróleo'!$A$1,'[29]Reservas de Petróleo'!$D$4,'[29]Reservas de Petróleo'!$E$1:$E$65536</definedName>
    <definedName name="ad" localSheetId="6">#REF!</definedName>
    <definedName name="ad" localSheetId="5">#REF!</definedName>
    <definedName name="ad" localSheetId="7">#REF!</definedName>
    <definedName name="ad" localSheetId="1">#REF!</definedName>
    <definedName name="ad">#REF!</definedName>
    <definedName name="adasd" localSheetId="6">#REF!</definedName>
    <definedName name="adasd" localSheetId="4">#REF!</definedName>
    <definedName name="adasd" localSheetId="3">#REF!</definedName>
    <definedName name="adasd" localSheetId="5">#REF!</definedName>
    <definedName name="adasd" localSheetId="7">#REF!</definedName>
    <definedName name="adasd" localSheetId="1">#REF!</definedName>
    <definedName name="adasd">#REF!</definedName>
    <definedName name="ADFGSDB" localSheetId="6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[27]otros!$C$2</definedName>
    <definedName name="administrador">[30]Informacion!$B$15</definedName>
    <definedName name="ADMON" localSheetId="6">#REF!</definedName>
    <definedName name="ADMON" localSheetId="4">#REF!</definedName>
    <definedName name="ADMON" localSheetId="3">#REF!</definedName>
    <definedName name="ADMON" localSheetId="5">#REF!</definedName>
    <definedName name="ADMON" localSheetId="7">#REF!</definedName>
    <definedName name="ADMON" localSheetId="1">#REF!</definedName>
    <definedName name="ADMON">#REF!</definedName>
    <definedName name="ADMON1" localSheetId="6">#REF!</definedName>
    <definedName name="ADMON1" localSheetId="4">#REF!</definedName>
    <definedName name="ADMON1" localSheetId="3">#REF!</definedName>
    <definedName name="ADMON1" localSheetId="5">#REF!</definedName>
    <definedName name="ADMON1" localSheetId="7">#REF!</definedName>
    <definedName name="ADMON1" localSheetId="1">#REF!</definedName>
    <definedName name="ADMON1">#REF!</definedName>
    <definedName name="adoc1" localSheetId="1">[28]!absc</definedName>
    <definedName name="adoc1">[28]!absc</definedName>
    <definedName name="ADOC125" localSheetId="1">[31]!absc</definedName>
    <definedName name="ADOC125">[31]!absc</definedName>
    <definedName name="adoq" localSheetId="1">[32]!absc</definedName>
    <definedName name="adoq">[32]!absc</definedName>
    <definedName name="ADSAD" localSheetId="6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6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6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6">#REF!</definedName>
    <definedName name="AIU" localSheetId="5">#REF!</definedName>
    <definedName name="AIU" localSheetId="7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ustDelAIU" localSheetId="6">#REF!</definedName>
    <definedName name="AjustDelAIU" localSheetId="5">#REF!</definedName>
    <definedName name="AjustDelAIU" localSheetId="7">#REF!</definedName>
    <definedName name="AjustDelAIU">#REF!</definedName>
    <definedName name="alam">#REF!</definedName>
    <definedName name="alc" localSheetId="1">[33]!absc</definedName>
    <definedName name="alc">[33]!absc</definedName>
    <definedName name="AlcanceProyecto" localSheetId="6">#REF!</definedName>
    <definedName name="AlcanceProyecto" localSheetId="4">#REF!</definedName>
    <definedName name="AlcanceProyecto" localSheetId="3">#REF!</definedName>
    <definedName name="AlcanceProyecto" localSheetId="5">#REF!</definedName>
    <definedName name="AlcanceProyecto" localSheetId="7">#REF!</definedName>
    <definedName name="AlcanceProyecto" localSheetId="1">#REF!</definedName>
    <definedName name="AlcanceProyecto">#REF!</definedName>
    <definedName name="ALM" localSheetId="6">#REF!</definedName>
    <definedName name="ALM" localSheetId="4">#REF!</definedName>
    <definedName name="ALM" localSheetId="3">#REF!</definedName>
    <definedName name="ALM" localSheetId="5">#REF!</definedName>
    <definedName name="ALM" localSheetId="7">#REF!</definedName>
    <definedName name="ALM" localSheetId="1">#REF!</definedName>
    <definedName name="ALM">#REF!</definedName>
    <definedName name="ALTO">[34]Tabla!$A$1:$A$5</definedName>
    <definedName name="Amount" localSheetId="6">#REF!</definedName>
    <definedName name="Amount" localSheetId="4">#REF!</definedName>
    <definedName name="Amount" localSheetId="3">#REF!</definedName>
    <definedName name="Amount" localSheetId="5">#REF!</definedName>
    <definedName name="Amount" localSheetId="7">#REF!</definedName>
    <definedName name="Amount" localSheetId="1">#REF!</definedName>
    <definedName name="Amount">#REF!</definedName>
    <definedName name="ANCLAJE" localSheetId="6">'[35]MC SF GAVIONES'!#REF!</definedName>
    <definedName name="ANCLAJE" localSheetId="4">'[35]MC SF GAVIONES'!#REF!</definedName>
    <definedName name="ANCLAJE" localSheetId="3">'[35]MC SF GAVIONES'!#REF!</definedName>
    <definedName name="ANCLAJE" localSheetId="5">'[35]MC SF GAVIONES'!#REF!</definedName>
    <definedName name="ANCLAJE" localSheetId="7">'[35]MC SF GAVIONES'!#REF!</definedName>
    <definedName name="ANCLAJE">'[35]MC SF GAVIONES'!#REF!</definedName>
    <definedName name="AND" localSheetId="6">#REF!</definedName>
    <definedName name="AND" localSheetId="4">#REF!</definedName>
    <definedName name="AND" localSheetId="3">#REF!</definedName>
    <definedName name="AND" localSheetId="5">#REF!</definedName>
    <definedName name="AND" localSheetId="7">#REF!</definedName>
    <definedName name="AND" localSheetId="1">#REF!</definedName>
    <definedName name="AND">#REF!</definedName>
    <definedName name="anex7" localSheetId="6">#REF!</definedName>
    <definedName name="anex7" localSheetId="4">#REF!</definedName>
    <definedName name="anex7" localSheetId="3">#REF!</definedName>
    <definedName name="anex7" localSheetId="5">#REF!</definedName>
    <definedName name="anex7" localSheetId="7">#REF!</definedName>
    <definedName name="anex7" localSheetId="1">#REF!</definedName>
    <definedName name="anex7">#REF!</definedName>
    <definedName name="anex8" localSheetId="6">#REF!</definedName>
    <definedName name="anex8" localSheetId="4">#REF!</definedName>
    <definedName name="anex8" localSheetId="3">#REF!</definedName>
    <definedName name="anex8" localSheetId="5">#REF!</definedName>
    <definedName name="anex8" localSheetId="7">#REF!</definedName>
    <definedName name="anex8" localSheetId="1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[36]COMPARATIVO!#REF!</definedName>
    <definedName name="anexo8" localSheetId="6">#REF!</definedName>
    <definedName name="anexo8" localSheetId="4">#REF!</definedName>
    <definedName name="anexo8" localSheetId="3">#REF!</definedName>
    <definedName name="anexo8" localSheetId="5">#REF!</definedName>
    <definedName name="anexo8" localSheetId="7">#REF!</definedName>
    <definedName name="anexo8" localSheetId="1">#REF!</definedName>
    <definedName name="anexo8">#REF!</definedName>
    <definedName name="anexo9" localSheetId="6">#REF!</definedName>
    <definedName name="anexo9" localSheetId="4">#REF!</definedName>
    <definedName name="anexo9" localSheetId="3">#REF!</definedName>
    <definedName name="anexo9" localSheetId="5">#REF!</definedName>
    <definedName name="anexo9" localSheetId="7">#REF!</definedName>
    <definedName name="anexo9" localSheetId="1">#REF!</definedName>
    <definedName name="anexo9">#REF!</definedName>
    <definedName name="anexů7" localSheetId="6">#REF!</definedName>
    <definedName name="anexů7" localSheetId="4">#REF!</definedName>
    <definedName name="anexů7" localSheetId="3">#REF!</definedName>
    <definedName name="anexů7" localSheetId="5">#REF!</definedName>
    <definedName name="anexů7" localSheetId="7">#REF!</definedName>
    <definedName name="anexů7" localSheetId="1">#REF!</definedName>
    <definedName name="anexů7">#REF!</definedName>
    <definedName name="Antic">[37]BASES!$B$33</definedName>
    <definedName name="ANTICIPO">[38]BASES!$B$33</definedName>
    <definedName name="AÑO">[27]PRESUPUESTO!$D$13</definedName>
    <definedName name="AÑOWUIE">'[39]Res-Accide-10'!$R$2:$R$7</definedName>
    <definedName name="AP">[0]!ERR</definedName>
    <definedName name="apaiy" localSheetId="6">#REF!</definedName>
    <definedName name="apaiy" localSheetId="4">#REF!</definedName>
    <definedName name="apaiy" localSheetId="3">#REF!</definedName>
    <definedName name="apaiy" localSheetId="5">#REF!</definedName>
    <definedName name="apaiy" localSheetId="7">#REF!</definedName>
    <definedName name="apaiy" localSheetId="1">#REF!</definedName>
    <definedName name="apaiy">#REF!</definedName>
    <definedName name="APELLIDOS" localSheetId="6">#REF!</definedName>
    <definedName name="APELLIDOS" localSheetId="4">#REF!</definedName>
    <definedName name="APELLIDOS" localSheetId="3">#REF!</definedName>
    <definedName name="APELLIDOS" localSheetId="5">#REF!</definedName>
    <definedName name="APELLIDOS" localSheetId="7">#REF!</definedName>
    <definedName name="APELLIDOS" localSheetId="1">#REF!</definedName>
    <definedName name="APELLIDOS">#REF!</definedName>
    <definedName name="API" localSheetId="6">#REF!</definedName>
    <definedName name="API" localSheetId="4">#REF!</definedName>
    <definedName name="API" localSheetId="3">#REF!</definedName>
    <definedName name="API" localSheetId="5">#REF!</definedName>
    <definedName name="API" localSheetId="7">#REF!</definedName>
    <definedName name="API" localSheetId="1">#REF!</definedName>
    <definedName name="API">#REF!</definedName>
    <definedName name="APU" localSheetId="1">[40]!absc</definedName>
    <definedName name="APU">[40]!absc</definedName>
    <definedName name="APU_directos" localSheetId="6">#REF!</definedName>
    <definedName name="APU_directos" localSheetId="5">#REF!</definedName>
    <definedName name="APU_directos" localSheetId="7">#REF!</definedName>
    <definedName name="APU_directos" localSheetId="1">#REF!</definedName>
    <definedName name="APU_directos">#REF!</definedName>
    <definedName name="APU221.1" localSheetId="6">#REF!</definedName>
    <definedName name="APU221.1" localSheetId="5">#REF!</definedName>
    <definedName name="APU221.1" localSheetId="7">#REF!</definedName>
    <definedName name="APU221.1" localSheetId="1">#REF!</definedName>
    <definedName name="APU221.1">#REF!</definedName>
    <definedName name="APU221.2" localSheetId="6">#REF!</definedName>
    <definedName name="APU221.2" localSheetId="5">#REF!</definedName>
    <definedName name="APU221.2" localSheetId="7">#REF!</definedName>
    <definedName name="APU221.2" localSheetId="1">#REF!</definedName>
    <definedName name="APU221.2">#REF!</definedName>
    <definedName name="aq" localSheetId="6">'CDI BOSQUES APUS'!ERR</definedName>
    <definedName name="aq" localSheetId="4">'CDI BOSQUES MEMORIAS DE CÁLCULO'!ERR</definedName>
    <definedName name="aq" localSheetId="3">'CDI ORO MEMORIAS DE CÁLCULO'!ERR</definedName>
    <definedName name="aq" localSheetId="5">'CDI ORO NEGRO APUS'!ERR</definedName>
    <definedName name="aq" localSheetId="7">'CDI SONRISAS APUS'!ERR</definedName>
    <definedName name="aq" localSheetId="1">'JUSTIFICACIÓN AIU '!ERR</definedName>
    <definedName name="aq">[0]!ERR</definedName>
    <definedName name="aqaq" localSheetId="6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6">'CDI BOSQUES APUS'!$A$1:$P$482</definedName>
    <definedName name="_xlnm.Print_Area" localSheetId="5">'CDI ORO NEGRO APUS'!$A$1:$P$3242</definedName>
    <definedName name="_xlnm.Print_Area" localSheetId="7">'CDI SONRISAS APUS'!$A$1:$Q$1053</definedName>
    <definedName name="_xlnm.Print_Area" localSheetId="1">#REF!</definedName>
    <definedName name="_xlnm.Print_Area" localSheetId="0">'PRESUPUESTO OFICIAL (Entidad)'!$B$1:$L$79</definedName>
    <definedName name="_xlnm.Print_Area">#REF!</definedName>
    <definedName name="AreaLimpiar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total" localSheetId="6">#REF!</definedName>
    <definedName name="Areatotal" localSheetId="4">#REF!</definedName>
    <definedName name="Areatotal" localSheetId="3">#REF!</definedName>
    <definedName name="Areatotal" localSheetId="5">#REF!</definedName>
    <definedName name="Areatotal" localSheetId="7">#REF!</definedName>
    <definedName name="Areatotal" localSheetId="1">#REF!</definedName>
    <definedName name="Areatotal">#REF!</definedName>
    <definedName name="Aref" localSheetId="6">#REF!</definedName>
    <definedName name="Aref" localSheetId="4">#REF!</definedName>
    <definedName name="Aref" localSheetId="3">#REF!</definedName>
    <definedName name="Aref" localSheetId="5">#REF!</definedName>
    <definedName name="Aref" localSheetId="7">#REF!</definedName>
    <definedName name="Aref" localSheetId="1">#REF!</definedName>
    <definedName name="Aref">#REF!</definedName>
    <definedName name="armuve" localSheetId="6">'CDI BOSQUES APUS'!ERR</definedName>
    <definedName name="armuve" localSheetId="4">'CDI BOSQUES MEMORIAS DE CÁLCULO'!ERR</definedName>
    <definedName name="armuve" localSheetId="3">'CDI ORO MEMORIAS DE CÁLCULO'!ERR</definedName>
    <definedName name="armuve" localSheetId="5">'CDI ORO NEGRO APUS'!ERR</definedName>
    <definedName name="armuve" localSheetId="7">'CDI SONRISAS APUS'!ERR</definedName>
    <definedName name="armuve" localSheetId="1">'JUSTIFICACIÓN AIU '!ERR</definedName>
    <definedName name="armuve">[0]!ERR</definedName>
    <definedName name="ARP" localSheetId="6">#REF!</definedName>
    <definedName name="ARP" localSheetId="4">#REF!</definedName>
    <definedName name="ARP" localSheetId="3">#REF!</definedName>
    <definedName name="ARP" localSheetId="5">#REF!</definedName>
    <definedName name="ARP" localSheetId="7">#REF!</definedName>
    <definedName name="ARP" localSheetId="1">#REF!</definedName>
    <definedName name="ARP">#REF!</definedName>
    <definedName name="ARS" localSheetId="6">#REF!</definedName>
    <definedName name="ARS" localSheetId="4">#REF!</definedName>
    <definedName name="ARS" localSheetId="3">#REF!</definedName>
    <definedName name="ARS" localSheetId="5">#REF!</definedName>
    <definedName name="ARS" localSheetId="7">#REF!</definedName>
    <definedName name="ARS" localSheetId="1">#REF!</definedName>
    <definedName name="ARS">#REF!</definedName>
    <definedName name="as" localSheetId="6">'CDI BOSQUES APUS'!ERR</definedName>
    <definedName name="as" localSheetId="4">'CDI BOSQUES MEMORIAS DE CÁLCULO'!ERR</definedName>
    <definedName name="as" localSheetId="3">'CDI ORO MEMORIAS DE CÁLCULO'!ERR</definedName>
    <definedName name="as" localSheetId="5">'CDI ORO NEGRO APUS'!ERR</definedName>
    <definedName name="as" localSheetId="7">'CDI SONRISAS APUS'!ERR</definedName>
    <definedName name="as" localSheetId="1">'JUSTIFICACIÓN AIU '!ERR</definedName>
    <definedName name="as">[0]!ERR</definedName>
    <definedName name="ASB">[6]AASHTO!$A$8:$F$11</definedName>
    <definedName name="ASD" localSheetId="6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7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6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7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6">'CDI BOSQUES APUS'!ERR</definedName>
    <definedName name="ASDFGHJKLÑ" localSheetId="4">'CDI BOSQUES MEMORIAS DE CÁLCULO'!ERR</definedName>
    <definedName name="ASDFGHJKLÑ" localSheetId="3">'CDI ORO MEMORIAS DE CÁLCULO'!ERR</definedName>
    <definedName name="ASDFGHJKLÑ" localSheetId="5">'CDI ORO NEGRO APUS'!ERR</definedName>
    <definedName name="ASDFGHJKLÑ" localSheetId="7">'CDI SONRISAS APUS'!ERR</definedName>
    <definedName name="ASDFGHJKLÑ" localSheetId="1">'JUSTIFICACIÓN AIU '!ERR</definedName>
    <definedName name="ASDFGHJKLÑ">[0]!ERR</definedName>
    <definedName name="asfasd" localSheetId="6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6" hidden="1">{#N/A,#N/A,TRUE,"INGENIERIA";#N/A,#N/A,TRUE,"COMPRAS";#N/A,#N/A,TRUE,"DIRECCION";#N/A,#N/A,TRUE,"RESUMEN"}</definedName>
    <definedName name="asfdfe" localSheetId="4" hidden="1">{#N/A,#N/A,TRUE,"INGENIERIA";#N/A,#N/A,TRUE,"COMPRAS";#N/A,#N/A,TRUE,"DIRECCION";#N/A,#N/A,TRUE,"RESUMEN"}</definedName>
    <definedName name="asfdfe" localSheetId="3" hidden="1">{#N/A,#N/A,TRUE,"INGENIERIA";#N/A,#N/A,TRUE,"COMPRAS";#N/A,#N/A,TRUE,"DIRECCION";#N/A,#N/A,TRUE,"RESUMEN"}</definedName>
    <definedName name="asfdfe" localSheetId="5" hidden="1">{#N/A,#N/A,TRUE,"INGENIERIA";#N/A,#N/A,TRUE,"COMPRAS";#N/A,#N/A,TRUE,"DIRECCION";#N/A,#N/A,TRUE,"RESUMEN"}</definedName>
    <definedName name="asfdfe" localSheetId="7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6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6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6">MODULO10.auto_abrir</definedName>
    <definedName name="_xlnm.Auto_Open" localSheetId="4">MODULO10.auto_abrir</definedName>
    <definedName name="_xlnm.Auto_Open" localSheetId="3">MODULO10.auto_abrir</definedName>
    <definedName name="_xlnm.Auto_Open" localSheetId="5">MODULO10.auto_abrir</definedName>
    <definedName name="_xlnm.Auto_Open" localSheetId="7">MODULO10.auto_abrir</definedName>
    <definedName name="_xlnm.Auto_Open" localSheetId="1">MODULO10.auto_abrir</definedName>
    <definedName name="_xlnm.Auto_Open">MODULO10.auto_abrir</definedName>
    <definedName name="auto1" localSheetId="6">#REF!</definedName>
    <definedName name="auto1" localSheetId="4">#REF!</definedName>
    <definedName name="auto1" localSheetId="3">#REF!</definedName>
    <definedName name="auto1" localSheetId="5">#REF!</definedName>
    <definedName name="auto1" localSheetId="7">#REF!</definedName>
    <definedName name="auto1" localSheetId="1">#REF!</definedName>
    <definedName name="auto1">#REF!</definedName>
    <definedName name="auto123" localSheetId="6">#REF!</definedName>
    <definedName name="auto123" localSheetId="5">#REF!</definedName>
    <definedName name="auto123" localSheetId="7">#REF!</definedName>
    <definedName name="auto123" localSheetId="1">#REF!</definedName>
    <definedName name="auto123">#REF!</definedName>
    <definedName name="auto2" localSheetId="6">#REF!</definedName>
    <definedName name="auto2" localSheetId="5">#REF!</definedName>
    <definedName name="auto2" localSheetId="7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[42]CONTRATO!$E$18</definedName>
    <definedName name="AuxCom">'[10]DATOS CONTRATO'!$I$16</definedName>
    <definedName name="auxcomisariato">[42]CONTRATO!$I$16</definedName>
    <definedName name="AuxDot">'[10]DATOS CONTRATO'!$I$17</definedName>
    <definedName name="auxdotacion">[42]CONTRATO!$I$17</definedName>
    <definedName name="AuxHab">'[10]DATOS CONTRATO'!$E$17</definedName>
    <definedName name="auxhabi">[43]CONTRATO!$E$17</definedName>
    <definedName name="auxhabitacion">[42]CONTRATO!$E$17</definedName>
    <definedName name="auxtransporte">[42]CONTRATO!$E$16</definedName>
    <definedName name="Avance_por_item" localSheetId="6">#REF!,#REF!,#REF!,#REF!,#REF!,#REF!,#REF!,#REF!,#REF!,#REF!,#REF!,#REF!,#REF!,#REF!,#REF!,#REF!,#REF!,#REF!</definedName>
    <definedName name="Avance_por_item" localSheetId="4">#REF!,#REF!,#REF!,#REF!,#REF!,#REF!,#REF!,#REF!,#REF!,#REF!,#REF!,#REF!,#REF!,#REF!,#REF!,#REF!,#REF!,#REF!</definedName>
    <definedName name="Avance_por_item" localSheetId="3">#REF!,#REF!,#REF!,#REF!,#REF!,#REF!,#REF!,#REF!,#REF!,#REF!,#REF!,#REF!,#REF!,#REF!,#REF!,#REF!,#REF!,#REF!</definedName>
    <definedName name="Avance_por_item" localSheetId="5">#REF!,#REF!,#REF!,#REF!,#REF!,#REF!,#REF!,#REF!,#REF!,#REF!,#REF!,#REF!,#REF!,#REF!,#REF!,#REF!,#REF!,#REF!</definedName>
    <definedName name="Avance_por_item" localSheetId="7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6">#REF!,#REF!,#REF!,#REF!,#REF!,#REF!,#REF!,#REF!,#REF!,#REF!,#REF!,#REF!,#REF!,#REF!,#REF!,#REF!,#REF!,#REF!</definedName>
    <definedName name="Avances_Totales" localSheetId="4">#REF!,#REF!,#REF!,#REF!,#REF!,#REF!,#REF!,#REF!,#REF!,#REF!,#REF!,#REF!,#REF!,#REF!,#REF!,#REF!,#REF!,#REF!</definedName>
    <definedName name="Avances_Totales" localSheetId="3">#REF!,#REF!,#REF!,#REF!,#REF!,#REF!,#REF!,#REF!,#REF!,#REF!,#REF!,#REF!,#REF!,#REF!,#REF!,#REF!,#REF!,#REF!</definedName>
    <definedName name="Avances_Totales" localSheetId="5">#REF!,#REF!,#REF!,#REF!,#REF!,#REF!,#REF!,#REF!,#REF!,#REF!,#REF!,#REF!,#REF!,#REF!,#REF!,#REF!,#REF!,#REF!</definedName>
    <definedName name="Avances_Totales" localSheetId="7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6">#REF!</definedName>
    <definedName name="AW" localSheetId="5">#REF!</definedName>
    <definedName name="AW" localSheetId="7">#REF!</definedName>
    <definedName name="AW" localSheetId="1">#REF!</definedName>
    <definedName name="AW">#REF!</definedName>
    <definedName name="azaz" localSheetId="6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6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localSheetId="7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[34]Tabla!$A$1:$A$5</definedName>
    <definedName name="bASE" localSheetId="6">#REF!</definedName>
    <definedName name="bASE" localSheetId="5">#REF!</definedName>
    <definedName name="bASE" localSheetId="7">#REF!</definedName>
    <definedName name="Base" localSheetId="1">#REF!</definedName>
    <definedName name="Base">#REF!</definedName>
    <definedName name="Base_datos_IM" localSheetId="6">#REF!</definedName>
    <definedName name="Base_datos_IM" localSheetId="4">#REF!</definedName>
    <definedName name="Base_datos_IM" localSheetId="3">#REF!</definedName>
    <definedName name="Base_datos_IM" localSheetId="5">#REF!</definedName>
    <definedName name="Base_datos_IM" localSheetId="7">#REF!</definedName>
    <definedName name="Base_datos_IM" localSheetId="1">#REF!</definedName>
    <definedName name="Base_datos_IM">#REF!</definedName>
    <definedName name="base1" localSheetId="1">#REF!</definedName>
    <definedName name="base1">#REF!</definedName>
    <definedName name="base2">#REF!</definedName>
    <definedName name="basedatos">[44]Hoja1!$A$4:$BZ$55</definedName>
    <definedName name="_xlnm.Database" localSheetId="6">#REF!</definedName>
    <definedName name="_xlnm.Database" localSheetId="5">#REF!</definedName>
    <definedName name="_xlnm.Database" localSheetId="7">#REF!</definedName>
    <definedName name="_xlnm.Database" localSheetId="1">#REF!</definedName>
    <definedName name="_xlnm.Database">#REF!</definedName>
    <definedName name="BaseDeDatos1" localSheetId="6">#REF!</definedName>
    <definedName name="BaseDeDatos1" localSheetId="4">#REF!</definedName>
    <definedName name="BaseDeDatos1" localSheetId="3">#REF!</definedName>
    <definedName name="BaseDeDatos1" localSheetId="5">#REF!</definedName>
    <definedName name="BaseDeDatos1" localSheetId="7">#REF!</definedName>
    <definedName name="BaseDeDatos1" localSheetId="1">#REF!</definedName>
    <definedName name="BaseDeDatos1">#REF!</definedName>
    <definedName name="basep">[45]PRESUPUESTAL!$A$4:$P$190</definedName>
    <definedName name="Basica_Centro_costo_2001" localSheetId="6">#REF!</definedName>
    <definedName name="Basica_Centro_costo_2001" localSheetId="4">#REF!</definedName>
    <definedName name="Basica_Centro_costo_2001" localSheetId="3">#REF!</definedName>
    <definedName name="Basica_Centro_costo_2001" localSheetId="5">#REF!</definedName>
    <definedName name="Basica_Centro_costo_2001" localSheetId="7">#REF!</definedName>
    <definedName name="Basica_Centro_costo_2001" localSheetId="1">#REF!</definedName>
    <definedName name="Basica_Centro_costo_2001">#REF!</definedName>
    <definedName name="Basica_Facturacion_2001" localSheetId="6">#REF!</definedName>
    <definedName name="Basica_Facturacion_2001" localSheetId="4">#REF!</definedName>
    <definedName name="Basica_Facturacion_2001" localSheetId="3">#REF!</definedName>
    <definedName name="Basica_Facturacion_2001" localSheetId="5">#REF!</definedName>
    <definedName name="Basica_Facturacion_2001" localSheetId="7">#REF!</definedName>
    <definedName name="Basica_Facturacion_2001" localSheetId="1">#REF!</definedName>
    <definedName name="Basica_Facturacion_2001">#REF!</definedName>
    <definedName name="Basica_Reserva_2001" localSheetId="6">#REF!</definedName>
    <definedName name="Basica_Reserva_2001" localSheetId="4">#REF!</definedName>
    <definedName name="Basica_Reserva_2001" localSheetId="3">#REF!</definedName>
    <definedName name="Basica_Reserva_2001" localSheetId="5">#REF!</definedName>
    <definedName name="Basica_Reserva_2001" localSheetId="7">#REF!</definedName>
    <definedName name="Basica_Reserva_2001" localSheetId="1">#REF!</definedName>
    <definedName name="Basica_Reserva_2001">#REF!</definedName>
    <definedName name="Básico">#REF!</definedName>
    <definedName name="BB" localSheetId="6">'CDI BOSQUES APUS'!ERR</definedName>
    <definedName name="BB" localSheetId="4">'CDI BOSQUES MEMORIAS DE CÁLCULO'!ERR</definedName>
    <definedName name="BB" localSheetId="3">'CDI ORO MEMORIAS DE CÁLCULO'!ERR</definedName>
    <definedName name="BB" localSheetId="5">'CDI ORO NEGRO APUS'!ERR</definedName>
    <definedName name="BB" localSheetId="7">'CDI SONRISAS APUS'!ERR</definedName>
    <definedName name="BB" localSheetId="1">'JUSTIFICACIÓN AIU '!ERR</definedName>
    <definedName name="BB">[0]!ERR</definedName>
    <definedName name="bbbbbb" localSheetId="6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6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6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6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6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6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'[46]Ejecutado%'!#REF!</definedName>
    <definedName name="blEjecutadoPorcen">'[46]Ejecutado$'!$D$1:$CE$45</definedName>
    <definedName name="blEqCantiInf1" localSheetId="6">#REF!</definedName>
    <definedName name="blEqCantiInf1" localSheetId="4">#REF!</definedName>
    <definedName name="blEqCantiInf1" localSheetId="3">#REF!</definedName>
    <definedName name="blEqCantiInf1" localSheetId="5">#REF!</definedName>
    <definedName name="blEqCantiInf1" localSheetId="7">#REF!</definedName>
    <definedName name="blEqCantiInf1" localSheetId="1">#REF!</definedName>
    <definedName name="blEqCantiInf1">#REF!</definedName>
    <definedName name="blEqCantiInf2" localSheetId="6">#REF!</definedName>
    <definedName name="blEqCantiInf2" localSheetId="4">#REF!</definedName>
    <definedName name="blEqCantiInf2" localSheetId="3">#REF!</definedName>
    <definedName name="blEqCantiInf2" localSheetId="5">#REF!</definedName>
    <definedName name="blEqCantiInf2" localSheetId="7">#REF!</definedName>
    <definedName name="blEqCantiInf2" localSheetId="1">#REF!</definedName>
    <definedName name="blEqCantiInf2">#REF!</definedName>
    <definedName name="blEqClaseInf1" localSheetId="6">#REF!</definedName>
    <definedName name="blEqClaseInf1" localSheetId="4">#REF!</definedName>
    <definedName name="blEqClaseInf1" localSheetId="3">#REF!</definedName>
    <definedName name="blEqClaseInf1" localSheetId="5">#REF!</definedName>
    <definedName name="blEqClaseInf1" localSheetId="7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'[46]Programado$'!$I$1:$CK$45</definedName>
    <definedName name="blReferenciaInforme" localSheetId="6">#REF!</definedName>
    <definedName name="blReferenciaInforme" localSheetId="4">#REF!</definedName>
    <definedName name="blReferenciaInforme" localSheetId="3">#REF!</definedName>
    <definedName name="blReferenciaInforme" localSheetId="5">#REF!</definedName>
    <definedName name="blReferenciaInforme" localSheetId="7">#REF!</definedName>
    <definedName name="blReferenciaInforme" localSheetId="1">#REF!</definedName>
    <definedName name="blReferenciaInforme">#REF!</definedName>
    <definedName name="bn" localSheetId="6">#REF!</definedName>
    <definedName name="bn" localSheetId="4">#REF!</definedName>
    <definedName name="bn" localSheetId="3">#REF!</definedName>
    <definedName name="bn" localSheetId="5">#REF!</definedName>
    <definedName name="bn" localSheetId="7">#REF!</definedName>
    <definedName name="bn" localSheetId="1">#REF!</definedName>
    <definedName name="bn">#REF!</definedName>
    <definedName name="Bombas" localSheetId="1">#REF!</definedName>
    <definedName name="Bombas">#REF!</definedName>
    <definedName name="BONO">#REF!</definedName>
    <definedName name="BORDER1">[47]steel!#REF!</definedName>
    <definedName name="BORDET" localSheetId="6">#REF!</definedName>
    <definedName name="BORDET" localSheetId="4">#REF!</definedName>
    <definedName name="BORDET" localSheetId="3">#REF!</definedName>
    <definedName name="BORDET" localSheetId="5">#REF!</definedName>
    <definedName name="BORDET" localSheetId="7">#REF!</definedName>
    <definedName name="BORDET" localSheetId="1">#REF!</definedName>
    <definedName name="BORDET">#REF!</definedName>
    <definedName name="BORSHE" localSheetId="6">'[3]7422CW00'!#REF!</definedName>
    <definedName name="BORSHE" localSheetId="4">'[3]7422CW00'!#REF!</definedName>
    <definedName name="BORSHE" localSheetId="3">'[3]7422CW00'!#REF!</definedName>
    <definedName name="BORSHE" localSheetId="5">'[3]7422CW00'!#REF!</definedName>
    <definedName name="BORSHE" localSheetId="7">'[3]7422CW00'!#REF!</definedName>
    <definedName name="BORSHE">'[3]7422CW00'!#REF!</definedName>
    <definedName name="BORSUM" localSheetId="6">'[3]7422CW00'!#REF!</definedName>
    <definedName name="BORSUM" localSheetId="4">'[3]7422CW00'!#REF!</definedName>
    <definedName name="BORSUM" localSheetId="3">'[3]7422CW00'!#REF!</definedName>
    <definedName name="BORSUM" localSheetId="5">'[3]7422CW00'!#REF!</definedName>
    <definedName name="BORSUM" localSheetId="7">'[3]7422CW00'!#REF!</definedName>
    <definedName name="BORSUM">'[3]7422CW00'!#REF!</definedName>
    <definedName name="boxes" localSheetId="6">#REF!</definedName>
    <definedName name="boxes" localSheetId="4">#REF!</definedName>
    <definedName name="boxes" localSheetId="3">#REF!</definedName>
    <definedName name="boxes" localSheetId="5">#REF!</definedName>
    <definedName name="boxes" localSheetId="7">#REF!</definedName>
    <definedName name="boxes">#REF!</definedName>
    <definedName name="BQ" localSheetId="6">#REF!</definedName>
    <definedName name="BQ" localSheetId="4">#REF!</definedName>
    <definedName name="BQ" localSheetId="3">#REF!</definedName>
    <definedName name="BQ" localSheetId="5">#REF!</definedName>
    <definedName name="BQ" localSheetId="7">#REF!</definedName>
    <definedName name="BQ">#REF!</definedName>
    <definedName name="br" localSheetId="6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6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[48]medelo!$D$37</definedName>
    <definedName name="bt" localSheetId="6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'[49]Form5 _Pág_ 1'!#REF!</definedName>
    <definedName name="BuiltIn_Print_Area___0">'[49]Form5 _Pág_ 2'!#REF!</definedName>
    <definedName name="bvbc" localSheetId="6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6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6">#REF!</definedName>
    <definedName name="C_" localSheetId="5">#REF!</definedName>
    <definedName name="C_" localSheetId="7">#REF!</definedName>
    <definedName name="C_" localSheetId="1">#REF!</definedName>
    <definedName name="C_">#REF!</definedName>
    <definedName name="CA" localSheetId="1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6">#REF!</definedName>
    <definedName name="CANT" localSheetId="5">#REF!</definedName>
    <definedName name="CANT" localSheetId="7">#REF!</definedName>
    <definedName name="CANT">#REF!</definedName>
    <definedName name="cantidad" localSheetId="6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" localSheetId="4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" localSheetId="3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" localSheetId="5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" localSheetId="7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" localSheetId="1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ntidad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p" localSheetId="6">#REF!</definedName>
    <definedName name="cap" localSheetId="5">#REF!</definedName>
    <definedName name="cap" localSheetId="7">#REF!</definedName>
    <definedName name="CAP" localSheetId="1">#REF!</definedName>
    <definedName name="CAP">#REF!</definedName>
    <definedName name="CAPAC._HSE" localSheetId="6">#REF!</definedName>
    <definedName name="CAPAC._HSE" localSheetId="4">#REF!</definedName>
    <definedName name="CAPAC._HSE" localSheetId="3">#REF!</definedName>
    <definedName name="CAPAC._HSE" localSheetId="5">#REF!</definedName>
    <definedName name="CAPAC._HSE" localSheetId="7">#REF!</definedName>
    <definedName name="CAPAC._HSE" localSheetId="1">#REF!</definedName>
    <definedName name="CAPAC._HSE">#REF!</definedName>
    <definedName name="CARGA" localSheetId="1">#REF!</definedName>
    <definedName name="CARGA">#REF!</definedName>
    <definedName name="CARGOS">#REF!</definedName>
    <definedName name="carlos" localSheetId="6">MODULO10.auto_abrir</definedName>
    <definedName name="carlos" localSheetId="4">MODULO10.auto_abrir</definedName>
    <definedName name="carlos" localSheetId="3">MODULO10.auto_abrir</definedName>
    <definedName name="carlos" localSheetId="5">MODULO10.auto_abrir</definedName>
    <definedName name="carlos" localSheetId="7">MODULO10.auto_abrir</definedName>
    <definedName name="carlos" localSheetId="1">MODULO10.auto_abrir</definedName>
    <definedName name="carlos">MODULO10.auto_abrir</definedName>
    <definedName name="CBLES" localSheetId="6">#REF!</definedName>
    <definedName name="CBLES" localSheetId="4">#REF!</definedName>
    <definedName name="CBLES" localSheetId="3">#REF!</definedName>
    <definedName name="CBLES" localSheetId="5">#REF!</definedName>
    <definedName name="CBLES" localSheetId="7">#REF!</definedName>
    <definedName name="CBLES" localSheetId="1">#REF!</definedName>
    <definedName name="CBLES">#REF!</definedName>
    <definedName name="CBLES1" localSheetId="6">#REF!</definedName>
    <definedName name="CBLES1" localSheetId="4">#REF!</definedName>
    <definedName name="CBLES1" localSheetId="3">#REF!</definedName>
    <definedName name="CBLES1" localSheetId="5">#REF!</definedName>
    <definedName name="CBLES1" localSheetId="7">#REF!</definedName>
    <definedName name="CBLES1" localSheetId="1">#REF!</definedName>
    <definedName name="CBLES1">#REF!</definedName>
    <definedName name="CBRDISEÑO">[51]SECTORIZACIÓN!$A$12:$G$20</definedName>
    <definedName name="CBWorkbookPriority" hidden="1">-1602700874</definedName>
    <definedName name="CC">[52]Personalizar!$G$22:$G$25</definedName>
    <definedName name="ccccc" localSheetId="6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6">'[53]A. P. U.'!#REF!</definedName>
    <definedName name="CCCCCC" localSheetId="5">'[53]A. P. U.'!#REF!</definedName>
    <definedName name="CCCCCC" localSheetId="7">'[53]A. P. U.'!#REF!</definedName>
    <definedName name="CCCCCC">'[53]A. P. U.'!#REF!</definedName>
    <definedName name="CCT" localSheetId="6">#REF!</definedName>
    <definedName name="CCT" localSheetId="4">#REF!</definedName>
    <definedName name="CCT" localSheetId="3">#REF!</definedName>
    <definedName name="CCT" localSheetId="5">#REF!</definedName>
    <definedName name="CCT" localSheetId="7">#REF!</definedName>
    <definedName name="CCT" localSheetId="1">#REF!</definedName>
    <definedName name="CCT">#REF!</definedName>
    <definedName name="ccto210" localSheetId="6">#REF!</definedName>
    <definedName name="ccto210" localSheetId="4">#REF!</definedName>
    <definedName name="ccto210" localSheetId="3">#REF!</definedName>
    <definedName name="ccto210" localSheetId="5">#REF!</definedName>
    <definedName name="ccto210" localSheetId="7">#REF!</definedName>
    <definedName name="ccto210" localSheetId="1">#REF!</definedName>
    <definedName name="ccto210">#REF!</definedName>
    <definedName name="cd">[54]Hoja1!$C$81</definedName>
    <definedName name="cdcdc" localSheetId="6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[37]CDItem!$G$8</definedName>
    <definedName name="CDE" localSheetId="6">#REF!</definedName>
    <definedName name="CDE" localSheetId="4">#REF!</definedName>
    <definedName name="CDE" localSheetId="3">#REF!</definedName>
    <definedName name="CDE" localSheetId="5">#REF!</definedName>
    <definedName name="CDE" localSheetId="7">#REF!</definedName>
    <definedName name="CDE" localSheetId="1">#REF!</definedName>
    <definedName name="CDE">#REF!</definedName>
    <definedName name="cdfgrtfd" localSheetId="6" hidden="1">#REF!</definedName>
    <definedName name="cdfgrtfd" localSheetId="4" hidden="1">#REF!</definedName>
    <definedName name="cdfgrtfd" localSheetId="3" hidden="1">#REF!</definedName>
    <definedName name="cdfgrtfd" localSheetId="5" hidden="1">#REF!</definedName>
    <definedName name="cdfgrtfd" localSheetId="7" hidden="1">#REF!</definedName>
    <definedName name="cdfgrtfd" localSheetId="1" hidden="1">#REF!</definedName>
    <definedName name="cdfgrtfd" hidden="1">#REF!</definedName>
    <definedName name="ceerf" localSheetId="6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6">[55]Insum!$A$3:$H$63</definedName>
    <definedName name="CEMENTO" localSheetId="5">[55]Insum!$A$3:$H$63</definedName>
    <definedName name="CEMENTO" localSheetId="7">[55]Insum!$A$3:$H$63</definedName>
    <definedName name="CEMENTO">[56]Insum!$A$3:$H$63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 localSheetId="6">#REF!</definedName>
    <definedName name="Ch" localSheetId="4">#REF!</definedName>
    <definedName name="Ch" localSheetId="3">#REF!</definedName>
    <definedName name="Ch" localSheetId="5">#REF!</definedName>
    <definedName name="Ch" localSheetId="7">#REF!</definedName>
    <definedName name="Ch" localSheetId="1">#REF!</definedName>
    <definedName name="Ch">#REF!</definedName>
    <definedName name="CHK_PU" localSheetId="6">'[3]7422CW00'!#REF!</definedName>
    <definedName name="CHK_PU" localSheetId="4">'[3]7422CW00'!#REF!</definedName>
    <definedName name="CHK_PU" localSheetId="3">'[3]7422CW00'!#REF!</definedName>
    <definedName name="CHK_PU" localSheetId="5">'[3]7422CW00'!#REF!</definedName>
    <definedName name="CHK_PU" localSheetId="7">'[3]7422CW00'!#REF!</definedName>
    <definedName name="CHK_PU">'[3]7422CW00'!#REF!</definedName>
    <definedName name="CHP" localSheetId="6">#REF!</definedName>
    <definedName name="CHP" localSheetId="4">#REF!</definedName>
    <definedName name="CHP" localSheetId="3">#REF!</definedName>
    <definedName name="CHP" localSheetId="5">#REF!</definedName>
    <definedName name="CHP" localSheetId="7">#REF!</definedName>
    <definedName name="CHP">#REF!</definedName>
    <definedName name="CISNEROS" localSheetId="6">#REF!</definedName>
    <definedName name="CISNEROS" localSheetId="4">#REF!</definedName>
    <definedName name="CISNEROS" localSheetId="3">#REF!</definedName>
    <definedName name="CISNEROS" localSheetId="5">#REF!</definedName>
    <definedName name="CISNEROS" localSheetId="7">#REF!</definedName>
    <definedName name="CISNEROS">#REF!</definedName>
    <definedName name="cjsa" hidden="1">#REF!</definedName>
    <definedName name="CL">#REF!</definedName>
    <definedName name="cmf">[57]Hoja1!$C$27</definedName>
    <definedName name="CMIBLE" localSheetId="6">#REF!</definedName>
    <definedName name="CMIBLE" localSheetId="4">#REF!</definedName>
    <definedName name="CMIBLE" localSheetId="3">#REF!</definedName>
    <definedName name="CMIBLE" localSheetId="5">#REF!</definedName>
    <definedName name="CMIBLE" localSheetId="7">#REF!</definedName>
    <definedName name="CMIBLE" localSheetId="1">#REF!</definedName>
    <definedName name="CMIBLE">#REF!</definedName>
    <definedName name="CMIBLE1" localSheetId="6">#REF!</definedName>
    <definedName name="CMIBLE1" localSheetId="4">#REF!</definedName>
    <definedName name="CMIBLE1" localSheetId="3">#REF!</definedName>
    <definedName name="CMIBLE1" localSheetId="5">#REF!</definedName>
    <definedName name="CMIBLE1" localSheetId="7">#REF!</definedName>
    <definedName name="CMIBLE1" localSheetId="1">#REF!</definedName>
    <definedName name="CMIBLE1">#REF!</definedName>
    <definedName name="Cod" localSheetId="6">#REF!</definedName>
    <definedName name="Cod" localSheetId="4">#REF!</definedName>
    <definedName name="Cod" localSheetId="3">#REF!</definedName>
    <definedName name="Cod" localSheetId="5">#REF!</definedName>
    <definedName name="Cod" localSheetId="7">#REF!</definedName>
    <definedName name="Cod" localSheetId="1">#REF!</definedName>
    <definedName name="Cod">#REF!</definedName>
    <definedName name="CodActEco">[10]EMPRESA!$F$10</definedName>
    <definedName name="codigo" localSheetId="6">#REF!,#REF!</definedName>
    <definedName name="codigo" localSheetId="4">#REF!,#REF!</definedName>
    <definedName name="codigo" localSheetId="3">#REF!,#REF!</definedName>
    <definedName name="codigo" localSheetId="5">#REF!,#REF!</definedName>
    <definedName name="codigo" localSheetId="7">#REF!,#REF!</definedName>
    <definedName name="codigo" localSheetId="1">#REF!,#REF!</definedName>
    <definedName name="codigo">#REF!,#REF!</definedName>
    <definedName name="CodigoInversion" localSheetId="6">#REF!</definedName>
    <definedName name="CodigoInversion" localSheetId="4">#REF!</definedName>
    <definedName name="CodigoInversion" localSheetId="3">#REF!</definedName>
    <definedName name="CodigoInversion" localSheetId="5">#REF!</definedName>
    <definedName name="CodigoInversion" localSheetId="7">#REF!</definedName>
    <definedName name="CodigoInversion" localSheetId="1">#REF!</definedName>
    <definedName name="CodigoInversion">#REF!</definedName>
    <definedName name="CodigoProyecto" localSheetId="6">#REF!</definedName>
    <definedName name="CodigoProyecto" localSheetId="4">#REF!</definedName>
    <definedName name="CodigoProyecto" localSheetId="3">#REF!</definedName>
    <definedName name="CodigoProyecto" localSheetId="5">#REF!</definedName>
    <definedName name="CodigoProyecto" localSheetId="7">#REF!</definedName>
    <definedName name="CodigoProyecto">#REF!</definedName>
    <definedName name="Codigos" localSheetId="6">#REF!</definedName>
    <definedName name="Codigos" localSheetId="4">#REF!</definedName>
    <definedName name="Codigos" localSheetId="3">#REF!</definedName>
    <definedName name="Codigos" localSheetId="5">#REF!</definedName>
    <definedName name="Codigos" localSheetId="7">#REF!</definedName>
    <definedName name="Codigos">#REF!</definedName>
    <definedName name="CODOS">#REF!</definedName>
    <definedName name="cogvsiruj">[36]COMPARATIVO!#REF!</definedName>
    <definedName name="COLON" localSheetId="6">#REF!</definedName>
    <definedName name="COLON" localSheetId="4">#REF!</definedName>
    <definedName name="COLON" localSheetId="3">#REF!</definedName>
    <definedName name="COLON" localSheetId="5">#REF!</definedName>
    <definedName name="COLON" localSheetId="7">#REF!</definedName>
    <definedName name="COLON" localSheetId="1">#REF!</definedName>
    <definedName name="COLON">#REF!</definedName>
    <definedName name="ColTap">'[20]Coloc. e Interc. Tapones'!$E$1:$E$65536</definedName>
    <definedName name="Com">'[42]LIQUIDA-NOMINA'!$AL$4</definedName>
    <definedName name="COMIDA" localSheetId="6">#REF!</definedName>
    <definedName name="COMIDA" localSheetId="4">#REF!</definedName>
    <definedName name="COMIDA" localSheetId="3">#REF!</definedName>
    <definedName name="COMIDA" localSheetId="5">#REF!</definedName>
    <definedName name="COMIDA" localSheetId="7">#REF!</definedName>
    <definedName name="COMIDA" localSheetId="1">#REF!</definedName>
    <definedName name="COMIDA">#REF!</definedName>
    <definedName name="Compresores" localSheetId="6">#REF!</definedName>
    <definedName name="Compresores" localSheetId="4">#REF!</definedName>
    <definedName name="Compresores" localSheetId="3">#REF!</definedName>
    <definedName name="Compresores" localSheetId="5">#REF!</definedName>
    <definedName name="Compresores" localSheetId="7">#REF!</definedName>
    <definedName name="Compresores" localSheetId="1">#REF!</definedName>
    <definedName name="Compresores">#REF!</definedName>
    <definedName name="ConseqCat">0</definedName>
    <definedName name="ConseqForMitRisk">3</definedName>
    <definedName name="CONT">'[58]DATOS CONTRATO'!$G$13</definedName>
    <definedName name="Contratante">'[10]DATOS CONTRATO'!$E$6</definedName>
    <definedName name="CONTRATO">[42]CONTRATO!$E$8</definedName>
    <definedName name="COPIA" localSheetId="6">'CDI BOSQUES APUS'!ERR</definedName>
    <definedName name="COPIA" localSheetId="4">'CDI BOSQUES MEMORIAS DE CÁLCULO'!ERR</definedName>
    <definedName name="COPIA" localSheetId="3">'CDI ORO MEMORIAS DE CÁLCULO'!ERR</definedName>
    <definedName name="COPIA" localSheetId="5">'CDI ORO NEGRO APUS'!ERR</definedName>
    <definedName name="COPIA" localSheetId="7">'CDI SONRISAS APUS'!ERR</definedName>
    <definedName name="COPIA" localSheetId="1">'JUSTIFICACIÓN AIU '!ERR</definedName>
    <definedName name="COPIA">[0]!ERR</definedName>
    <definedName name="COPIA1" localSheetId="6">#REF!</definedName>
    <definedName name="COPIA1" localSheetId="4">#REF!</definedName>
    <definedName name="COPIA1" localSheetId="3">#REF!</definedName>
    <definedName name="COPIA1" localSheetId="5">#REF!</definedName>
    <definedName name="COPIA1" localSheetId="7">#REF!</definedName>
    <definedName name="COPIA1" localSheetId="1">#REF!</definedName>
    <definedName name="COPIA1">#REF!</definedName>
    <definedName name="COPIA2" localSheetId="6">#REF!</definedName>
    <definedName name="COPIA2" localSheetId="4">#REF!</definedName>
    <definedName name="COPIA2" localSheetId="3">#REF!</definedName>
    <definedName name="COPIA2" localSheetId="5">#REF!</definedName>
    <definedName name="COPIA2" localSheetId="7">#REF!</definedName>
    <definedName name="COPIA2" localSheetId="1">#REF!</definedName>
    <definedName name="COPIA2">#REF!</definedName>
    <definedName name="copiao4" localSheetId="6">'CDI BOSQUES APUS'!ERR</definedName>
    <definedName name="copiao4" localSheetId="4">'CDI BOSQUES MEMORIAS DE CÁLCULO'!ERR</definedName>
    <definedName name="copiao4" localSheetId="3">'CDI ORO MEMORIAS DE CÁLCULO'!ERR</definedName>
    <definedName name="copiao4" localSheetId="5">'CDI ORO NEGRO APUS'!ERR</definedName>
    <definedName name="copiao4" localSheetId="7">'CDI SONRISAS APUS'!ERR</definedName>
    <definedName name="copiao4" localSheetId="1">'JUSTIFICACIÓN AIU '!ERR</definedName>
    <definedName name="copiao4">[0]!ERR</definedName>
    <definedName name="corri" localSheetId="6">'CDI BOSQUES APUS'!ERR</definedName>
    <definedName name="corri" localSheetId="4">'CDI BOSQUES MEMORIAS DE CÁLCULO'!ERR</definedName>
    <definedName name="corri" localSheetId="3">'CDI ORO MEMORIAS DE CÁLCULO'!ERR</definedName>
    <definedName name="corri" localSheetId="5">'CDI ORO NEGRO APUS'!ERR</definedName>
    <definedName name="corri" localSheetId="7">'CDI SONRISAS APUS'!ERR</definedName>
    <definedName name="corri" localSheetId="1">'JUSTIFICACIÓN AIU '!ERR</definedName>
    <definedName name="corri">[0]!ERR</definedName>
    <definedName name="COSTO_FRENTE">[59]BITACORA!$E$1:$E$65536</definedName>
    <definedName name="costo2" localSheetId="6" hidden="1">#REF!</definedName>
    <definedName name="costo2" localSheetId="4" hidden="1">#REF!</definedName>
    <definedName name="costo2" localSheetId="3" hidden="1">#REF!</definedName>
    <definedName name="costo2" localSheetId="5" hidden="1">#REF!</definedName>
    <definedName name="costo2" localSheetId="7" hidden="1">#REF!</definedName>
    <definedName name="costo2" localSheetId="1" hidden="1">#REF!</definedName>
    <definedName name="costo2" hidden="1">#REF!</definedName>
    <definedName name="COSTODIRECTO" localSheetId="6">#REF!</definedName>
    <definedName name="COSTODIRECTO" localSheetId="4">#REF!</definedName>
    <definedName name="COSTODIRECTO" localSheetId="3">#REF!</definedName>
    <definedName name="COSTODIRECTO" localSheetId="5">#REF!</definedName>
    <definedName name="COSTODIRECTO" localSheetId="7">#REF!</definedName>
    <definedName name="COSTODIRECTO" localSheetId="1">#REF!</definedName>
    <definedName name="COSTODIRECTO">#REF!</definedName>
    <definedName name="COSTOS">[60]TARIFAS!$A$1:$F$52</definedName>
    <definedName name="CRIT" localSheetId="6">#REF!</definedName>
    <definedName name="CRIT" localSheetId="4">#REF!</definedName>
    <definedName name="CRIT" localSheetId="3">#REF!</definedName>
    <definedName name="CRIT" localSheetId="5">#REF!</definedName>
    <definedName name="CRIT" localSheetId="7">#REF!</definedName>
    <definedName name="CRIT" localSheetId="1">#REF!</definedName>
    <definedName name="CRIT">#REF!</definedName>
    <definedName name="CRIT_APIAY" localSheetId="6">#REF!</definedName>
    <definedName name="CRIT_APIAY" localSheetId="4">#REF!</definedName>
    <definedName name="CRIT_APIAY" localSheetId="3">#REF!</definedName>
    <definedName name="CRIT_APIAY" localSheetId="5">#REF!</definedName>
    <definedName name="CRIT_APIAY" localSheetId="7">#REF!</definedName>
    <definedName name="CRIT_APIAY" localSheetId="1">#REF!</definedName>
    <definedName name="CRIT_APIAY">#REF!</definedName>
    <definedName name="CRIT_CHICHI" localSheetId="6">#REF!</definedName>
    <definedName name="CRIT_CHICHI" localSheetId="4">#REF!</definedName>
    <definedName name="CRIT_CHICHI" localSheetId="3">#REF!</definedName>
    <definedName name="CRIT_CHICHI" localSheetId="5">#REF!</definedName>
    <definedName name="CRIT_CHICHI" localSheetId="7">#REF!</definedName>
    <definedName name="CRIT_CHICHI" localSheetId="1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[61]civ_roma!$C$803:$G$804</definedName>
    <definedName name="Criterios_IM">'[3]7422CW00'!#REF!</definedName>
    <definedName name="Criticidad">[62]Tabla!$A$1:$A$5</definedName>
    <definedName name="cs" localSheetId="6">#REF!</definedName>
    <definedName name="cs" localSheetId="4">#REF!</definedName>
    <definedName name="cs" localSheetId="3">#REF!</definedName>
    <definedName name="cs" localSheetId="5">#REF!</definedName>
    <definedName name="cs" localSheetId="7">#REF!</definedName>
    <definedName name="cs" localSheetId="1">#REF!</definedName>
    <definedName name="cs">#REF!</definedName>
    <definedName name="CS_AVG_SIZE" localSheetId="6">#REF!</definedName>
    <definedName name="CS_AVG_SIZE" localSheetId="4">#REF!</definedName>
    <definedName name="CS_AVG_SIZE" localSheetId="3">#REF!</definedName>
    <definedName name="CS_AVG_SIZE" localSheetId="5">#REF!</definedName>
    <definedName name="CS_AVG_SIZE" localSheetId="7">#REF!</definedName>
    <definedName name="CS_AVG_SIZE" localSheetId="1">#REF!</definedName>
    <definedName name="CS_AVG_SIZE">#REF!</definedName>
    <definedName name="CS_WELDING" localSheetId="6">#REF!</definedName>
    <definedName name="CS_WELDING" localSheetId="4">#REF!</definedName>
    <definedName name="CS_WELDING" localSheetId="3">#REF!</definedName>
    <definedName name="CS_WELDING" localSheetId="5">#REF!</definedName>
    <definedName name="CS_WELDING" localSheetId="7">#REF!</definedName>
    <definedName name="CS_WELDING" localSheetId="1">#REF!</definedName>
    <definedName name="CS_WELDING">#REF!</definedName>
    <definedName name="CTA" localSheetId="6">#REF!</definedName>
    <definedName name="CTA" localSheetId="5">#REF!</definedName>
    <definedName name="CTA" localSheetId="7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6">'CDI BOSQUES APUS'!ERR</definedName>
    <definedName name="CUAL" localSheetId="4">'CDI BOSQUES MEMORIAS DE CÁLCULO'!ERR</definedName>
    <definedName name="CUAL" localSheetId="3">'CDI ORO MEMORIAS DE CÁLCULO'!ERR</definedName>
    <definedName name="CUAL" localSheetId="5">'CDI ORO NEGRO APUS'!ERR</definedName>
    <definedName name="CUAL" localSheetId="7">'CDI SONRISAS APUS'!ERR</definedName>
    <definedName name="CUAL" localSheetId="1">'JUSTIFICACIÓN AIU '!ERR</definedName>
    <definedName name="CUAL">[0]!ERR</definedName>
    <definedName name="CUBS" localSheetId="6">#REF!</definedName>
    <definedName name="CUBS" localSheetId="4">#REF!</definedName>
    <definedName name="CUBS" localSheetId="3">#REF!</definedName>
    <definedName name="CUBS" localSheetId="5">#REF!</definedName>
    <definedName name="CUBS" localSheetId="7">#REF!</definedName>
    <definedName name="CUBS" localSheetId="1">#REF!</definedName>
    <definedName name="CUBS">#REF!</definedName>
    <definedName name="CUNET" localSheetId="6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[52]!Customize</definedName>
    <definedName name="Customize">[52]!Customize</definedName>
    <definedName name="cv" localSheetId="6">#REF!</definedName>
    <definedName name="cv" localSheetId="4">#REF!</definedName>
    <definedName name="cv" localSheetId="3">#REF!</definedName>
    <definedName name="cv" localSheetId="5">#REF!</definedName>
    <definedName name="cv" localSheetId="7">#REF!</definedName>
    <definedName name="cv" localSheetId="1">#REF!</definedName>
    <definedName name="cv">#REF!</definedName>
    <definedName name="CVa">'[20]Cambio de Valv.'!$E$1:$E$65536</definedName>
    <definedName name="cvbcvbf" localSheetId="6" hidden="1">{#N/A,#N/A,TRUE,"INGENIERIA";#N/A,#N/A,TRUE,"COMPRAS";#N/A,#N/A,TRUE,"DIRECCION";#N/A,#N/A,TRUE,"RESUMEN"}</definedName>
    <definedName name="cvbcvbf" localSheetId="4" hidden="1">{#N/A,#N/A,TRUE,"INGENIERIA";#N/A,#N/A,TRUE,"COMPRAS";#N/A,#N/A,TRUE,"DIRECCION";#N/A,#N/A,TRUE,"RESUMEN"}</definedName>
    <definedName name="cvbcvbf" localSheetId="3" hidden="1">{#N/A,#N/A,TRUE,"INGENIERIA";#N/A,#N/A,TRUE,"COMPRAS";#N/A,#N/A,TRUE,"DIRECCION";#N/A,#N/A,TRUE,"RESUMEN"}</definedName>
    <definedName name="cvbcvbf" localSheetId="5" hidden="1">{#N/A,#N/A,TRUE,"INGENIERIA";#N/A,#N/A,TRUE,"COMPRAS";#N/A,#N/A,TRUE,"DIRECCION";#N/A,#N/A,TRUE,"RESUMEN"}</definedName>
    <definedName name="cvbcvbf" localSheetId="7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6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6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6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localSheetId="7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6">'[25]GPI 526'!#REF!</definedName>
    <definedName name="dario" localSheetId="5">'[25]GPI 526'!#REF!</definedName>
    <definedName name="dario" localSheetId="7">'[25]GPI 526'!#REF!</definedName>
    <definedName name="dario">'[25]GPI 526'!#REF!</definedName>
    <definedName name="DASD" localSheetId="6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[61]civ_roma!$C$9:$G$799</definedName>
    <definedName name="DATO1">'[63]46'!$D$3:$CK$429</definedName>
    <definedName name="DATOS" localSheetId="6">#REF!</definedName>
    <definedName name="datos" localSheetId="4">#REF!</definedName>
    <definedName name="datos" localSheetId="3">#REF!</definedName>
    <definedName name="DATOS" localSheetId="5">#REF!</definedName>
    <definedName name="DATOS" localSheetId="7">#REF!</definedName>
    <definedName name="datos" localSheetId="1">#REF!</definedName>
    <definedName name="datos">#REF!</definedName>
    <definedName name="DBASE1" localSheetId="6">#REF!</definedName>
    <definedName name="DBASE1" localSheetId="4">#REF!</definedName>
    <definedName name="DBASE1" localSheetId="3">#REF!</definedName>
    <definedName name="DBASE1" localSheetId="5">#REF!</definedName>
    <definedName name="DBASE1" localSheetId="7">#REF!</definedName>
    <definedName name="DBASE1" localSheetId="1">#REF!</definedName>
    <definedName name="DBASE1">#REF!</definedName>
    <definedName name="DBASE2" localSheetId="1">#REF!</definedName>
    <definedName name="DBASE2">#REF!</definedName>
    <definedName name="DBASE3">#REF!</definedName>
    <definedName name="dbfdfbi" localSheetId="6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6">#REF!</definedName>
    <definedName name="Dbgcm" localSheetId="5">#REF!</definedName>
    <definedName name="Dbgcm" localSheetId="7">#REF!</definedName>
    <definedName name="Dbgcm" localSheetId="1">#REF!</definedName>
    <definedName name="Dbgcm">#REF!</definedName>
    <definedName name="dc" localSheetId="6">#REF!</definedName>
    <definedName name="dc" localSheetId="4">#REF!</definedName>
    <definedName name="dc" localSheetId="3">#REF!</definedName>
    <definedName name="dc" localSheetId="5">#REF!</definedName>
    <definedName name="dc" localSheetId="7">#REF!</definedName>
    <definedName name="dc" localSheetId="1">#REF!</definedName>
    <definedName name="dc">#REF!</definedName>
    <definedName name="Dcacm" localSheetId="6">#REF!</definedName>
    <definedName name="Dcacm" localSheetId="5">#REF!</definedName>
    <definedName name="Dcacm" localSheetId="7">#REF!</definedName>
    <definedName name="Dcacm" localSheetId="1">#REF!</definedName>
    <definedName name="Dcacm">#REF!</definedName>
    <definedName name="DCI" localSheetId="1">[12]Tablas!#REF!</definedName>
    <definedName name="DCI">[12]Tablas!#REF!</definedName>
    <definedName name="DCI1_1" localSheetId="1">[12]Tablas!#REF!</definedName>
    <definedName name="DCI1_1">[12]Tablas!#REF!</definedName>
    <definedName name="DCI1_1_1" localSheetId="1">[12]Tablas!#REF!</definedName>
    <definedName name="DCI1_1_1">[12]Tablas!#REF!</definedName>
    <definedName name="DCI1_1_2" localSheetId="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 localSheetId="6">#REF!</definedName>
    <definedName name="DCorriente" localSheetId="4">#REF!</definedName>
    <definedName name="DCorriente" localSheetId="3">#REF!</definedName>
    <definedName name="DCorriente" localSheetId="5">#REF!</definedName>
    <definedName name="DCorriente" localSheetId="7">#REF!</definedName>
    <definedName name="DCorriente" localSheetId="1">#REF!</definedName>
    <definedName name="DCorriente">#REF!</definedName>
    <definedName name="Dcorriente1" localSheetId="6">'[64]Pta a tierra'!#REF!</definedName>
    <definedName name="Dcorriente1" localSheetId="4">'[64]Pta a tierra'!#REF!</definedName>
    <definedName name="Dcorriente1" localSheetId="3">'[64]Pta a tierra'!#REF!</definedName>
    <definedName name="Dcorriente1" localSheetId="5">'[64]Pta a tierra'!#REF!</definedName>
    <definedName name="Dcorriente1" localSheetId="7">'[64]Pta a tierra'!#REF!</definedName>
    <definedName name="Dcorriente1">'[64]Pta a tierra'!#REF!</definedName>
    <definedName name="DCSDCTV" localSheetId="6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6">#REF!</definedName>
    <definedName name="dd" localSheetId="5">#REF!</definedName>
    <definedName name="dd" localSheetId="7">#REF!</definedName>
    <definedName name="dd" localSheetId="1">#REF!</definedName>
    <definedName name="dd">#REF!</definedName>
    <definedName name="ddd" localSheetId="6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7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6" hidden="1">{#N/A,#N/A,FALSE,"Estatico";#N/A,#N/A,FALSE,"Tuberia";#N/A,#N/A,FALSE,"Instrumentación";#N/A,#N/A,FALSE,"Mecanica";#N/A,#N/A,FALSE,"Electrico";#N/A,#N/A,FALSE,"Ofic.Civiles"}</definedName>
    <definedName name="DDDD" localSheetId="4" hidden="1">{#N/A,#N/A,FALSE,"Estatico";#N/A,#N/A,FALSE,"Tuberia";#N/A,#N/A,FALSE,"Instrumentación";#N/A,#N/A,FALSE,"Mecanica";#N/A,#N/A,FALSE,"Electrico";#N/A,#N/A,FALSE,"Ofic.Civiles"}</definedName>
    <definedName name="DDDD" localSheetId="3" hidden="1">{#N/A,#N/A,FALSE,"Estatico";#N/A,#N/A,FALSE,"Tuberia";#N/A,#N/A,FALSE,"Instrumentación";#N/A,#N/A,FALSE,"Mecanica";#N/A,#N/A,FALSE,"Electrico";#N/A,#N/A,FALSE,"Ofic.Civiles"}</definedName>
    <definedName name="DDDD" localSheetId="5" hidden="1">{#N/A,#N/A,FALSE,"Estatico";#N/A,#N/A,FALSE,"Tuberia";#N/A,#N/A,FALSE,"Instrumentación";#N/A,#N/A,FALSE,"Mecanica";#N/A,#N/A,FALSE,"Electrico";#N/A,#N/A,FALSE,"Ofic.Civiles"}</definedName>
    <definedName name="DDDD" localSheetId="7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6" hidden="1">{#N/A,#N/A,FALSE,"orthoflow";#N/A,#N/A,FALSE,"Miscelaneos";#N/A,#N/A,FALSE,"Instrumentacio";#N/A,#N/A,FALSE,"Electrico";#N/A,#N/A,FALSE,"Valv. Seguridad"}</definedName>
    <definedName name="DDDDDDD" localSheetId="4" hidden="1">{#N/A,#N/A,FALSE,"orthoflow";#N/A,#N/A,FALSE,"Miscelaneos";#N/A,#N/A,FALSE,"Instrumentacio";#N/A,#N/A,FALSE,"Electrico";#N/A,#N/A,FALSE,"Valv. Seguridad"}</definedName>
    <definedName name="DDDDDDD" localSheetId="3" hidden="1">{#N/A,#N/A,FALSE,"orthoflow";#N/A,#N/A,FALSE,"Miscelaneos";#N/A,#N/A,FALSE,"Instrumentacio";#N/A,#N/A,FALSE,"Electrico";#N/A,#N/A,FALSE,"Valv. Seguridad"}</definedName>
    <definedName name="DDDDDDD" localSheetId="5" hidden="1">{#N/A,#N/A,FALSE,"orthoflow";#N/A,#N/A,FALSE,"Miscelaneos";#N/A,#N/A,FALSE,"Instrumentacio";#N/A,#N/A,FALSE,"Electrico";#N/A,#N/A,FALSE,"Valv. Seguridad"}</definedName>
    <definedName name="DDDDDDD" localSheetId="7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6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6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6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6">#REF!</definedName>
    <definedName name="demanto" localSheetId="5">#REF!</definedName>
    <definedName name="demanto" localSheetId="7">#REF!</definedName>
    <definedName name="demanto" localSheetId="1">#REF!</definedName>
    <definedName name="demanto">#REF!</definedName>
    <definedName name="DEMOLICIÓN">'[65]BASE-LISTAS'!$B$24:$B$29</definedName>
    <definedName name="DEP_VPR_GRM" localSheetId="6">#REF!</definedName>
    <definedName name="DEP_VPR_GRM" localSheetId="4">#REF!</definedName>
    <definedName name="DEP_VPR_GRM" localSheetId="3">#REF!</definedName>
    <definedName name="DEP_VPR_GRM" localSheetId="5">#REF!</definedName>
    <definedName name="DEP_VPR_GRM" localSheetId="7">#REF!</definedName>
    <definedName name="DEP_VPR_GRM" localSheetId="1">#REF!</definedName>
    <definedName name="DEP_VPR_GRM">#REF!</definedName>
    <definedName name="DEP_VPR_GRN" localSheetId="6">#REF!</definedName>
    <definedName name="DEP_VPR_GRN" localSheetId="4">#REF!</definedName>
    <definedName name="DEP_VPR_GRN" localSheetId="3">#REF!</definedName>
    <definedName name="DEP_VPR_GRN" localSheetId="5">#REF!</definedName>
    <definedName name="DEP_VPR_GRN" localSheetId="7">#REF!</definedName>
    <definedName name="DEP_VPR_GRN" localSheetId="1">#REF!</definedName>
    <definedName name="DEP_VPR_GRN">#REF!</definedName>
    <definedName name="DEP_VPR_GRS" localSheetId="6">#REF!</definedName>
    <definedName name="DEP_VPR_GRS" localSheetId="4">#REF!</definedName>
    <definedName name="DEP_VPR_GRS" localSheetId="3">#REF!</definedName>
    <definedName name="DEP_VPR_GRS" localSheetId="5">#REF!</definedName>
    <definedName name="DEP_VPR_GRS" localSheetId="7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END">[62]Tabla!$B$1:$B$397</definedName>
    <definedName name="DEPENDENCIA">[62]Tabla!$B$1:$B$397</definedName>
    <definedName name="DEPENDENCIAS">[62]Tabla!$B$1:$B$397</definedName>
    <definedName name="DERFE" localSheetId="6">#REF!</definedName>
    <definedName name="DERFE" localSheetId="4">#REF!</definedName>
    <definedName name="DERFE" localSheetId="3">#REF!</definedName>
    <definedName name="DERFE" localSheetId="5">#REF!</definedName>
    <definedName name="DERFE" localSheetId="7">#REF!</definedName>
    <definedName name="DERFE" localSheetId="1">#REF!</definedName>
    <definedName name="DERFE">#REF!</definedName>
    <definedName name="desarrolladas">'[29]Reservas de Petróleo'!$A$2,'[29]Reservas de Petróleo'!$A$1,'[29]Reservas de Petróleo'!$D$4,'[29]Reservas de Petróleo'!$F$1:$F$65536</definedName>
    <definedName name="DESCUNMI" localSheetId="6">#REF!</definedName>
    <definedName name="DESCUNMI" localSheetId="4">#REF!</definedName>
    <definedName name="DESCUNMI" localSheetId="3">#REF!</definedName>
    <definedName name="DESCUNMI" localSheetId="5">#REF!</definedName>
    <definedName name="DESCUNMI" localSheetId="7">#REF!</definedName>
    <definedName name="DESCUNMI" localSheetId="1">#REF!</definedName>
    <definedName name="DESCUNMI">#REF!</definedName>
    <definedName name="DEST_ART" localSheetId="6">[47]steel!#REF!</definedName>
    <definedName name="DEST_ART" localSheetId="4">[47]steel!#REF!</definedName>
    <definedName name="DEST_ART" localSheetId="3">[47]steel!#REF!</definedName>
    <definedName name="DEST_ART" localSheetId="5">[47]steel!#REF!</definedName>
    <definedName name="DEST_ART" localSheetId="7">[47]steel!#REF!</definedName>
    <definedName name="DEST_ART" localSheetId="1">[47]steel!#REF!</definedName>
    <definedName name="DEST_ART">[47]steel!#REF!</definedName>
    <definedName name="DESTCOD" localSheetId="6">'[3]7422CW00'!#REF!</definedName>
    <definedName name="DESTCOD" localSheetId="4">'[3]7422CW00'!#REF!</definedName>
    <definedName name="DESTCOD" localSheetId="3">'[3]7422CW00'!#REF!</definedName>
    <definedName name="DESTCOD" localSheetId="5">'[3]7422CW00'!#REF!</definedName>
    <definedName name="DESTCOD" localSheetId="7">'[3]7422CW00'!#REF!</definedName>
    <definedName name="DESTCOD" localSheetId="1">'[3]7422CW00'!#REF!</definedName>
    <definedName name="DESTCOD">'[3]7422CW00'!#REF!</definedName>
    <definedName name="DESTFG" localSheetId="6">'[3]7422CW00'!#REF!</definedName>
    <definedName name="DESTFG" localSheetId="4">'[3]7422CW00'!#REF!</definedName>
    <definedName name="DESTFG" localSheetId="3">'[3]7422CW00'!#REF!</definedName>
    <definedName name="DESTFG" localSheetId="5">'[3]7422CW00'!#REF!</definedName>
    <definedName name="DESTFG" localSheetId="7">'[3]7422CW00'!#REF!</definedName>
    <definedName name="DESTFG" localSheetId="1">'[3]7422CW00'!#REF!</definedName>
    <definedName name="DESTFG">'[3]7422CW00'!#REF!</definedName>
    <definedName name="DESTQTY" localSheetId="6">'[3]7422CW00'!#REF!</definedName>
    <definedName name="DESTQTY" localSheetId="4">'[3]7422CW00'!#REF!</definedName>
    <definedName name="DESTQTY" localSheetId="3">'[3]7422CW00'!#REF!</definedName>
    <definedName name="DESTQTY" localSheetId="5">'[3]7422CW00'!#REF!</definedName>
    <definedName name="DESTQTY" localSheetId="7">'[3]7422CW00'!#REF!</definedName>
    <definedName name="DESTQTY">'[3]7422CW00'!#REF!</definedName>
    <definedName name="DETAIL" localSheetId="6">#REF!</definedName>
    <definedName name="DETAIL" localSheetId="4">#REF!</definedName>
    <definedName name="DETAIL" localSheetId="3">#REF!</definedName>
    <definedName name="DETAIL" localSheetId="5">#REF!</definedName>
    <definedName name="DETAIL" localSheetId="7">#REF!</definedName>
    <definedName name="DETAIL">#REF!</definedName>
    <definedName name="Detalle_Reserva" localSheetId="6">#REF!</definedName>
    <definedName name="Detalle_Reserva" localSheetId="4">#REF!</definedName>
    <definedName name="Detalle_Reserva" localSheetId="3">#REF!</definedName>
    <definedName name="Detalle_Reserva" localSheetId="5">#REF!</definedName>
    <definedName name="Detalle_Reserva" localSheetId="7">#REF!</definedName>
    <definedName name="Detalle_Reserva">#REF!</definedName>
    <definedName name="DEX" localSheetId="6">#REF!</definedName>
    <definedName name="DEX" localSheetId="5">#REF!</definedName>
    <definedName name="DEX" localSheetId="7">#REF!</definedName>
    <definedName name="DEX" localSheetId="1">#REF!</definedName>
    <definedName name="DEX">#REF!</definedName>
    <definedName name="DF" localSheetId="1">[66]Cronograma!#REF!</definedName>
    <definedName name="DF">[66]Cronograma!#REF!</definedName>
    <definedName name="dfa" localSheetId="6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6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6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6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7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6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6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[52]Personalizar!$E$22</definedName>
    <definedName name="dflt2">[52]Personalizar!$E$23</definedName>
    <definedName name="dflt3">[52]Personalizar!$D$24</definedName>
    <definedName name="dflt4">[52]Personalizar!$E$26</definedName>
    <definedName name="dflt5">[52]Personalizar!$E$27</definedName>
    <definedName name="dflt6">[52]Personalizar!$D$28</definedName>
    <definedName name="dflt7">[52]Personalizar!$G$27</definedName>
    <definedName name="DFRFRF" localSheetId="6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6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6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6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6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[27]PRESUPUESTO!$B$13</definedName>
    <definedName name="Diámetro" localSheetId="6">#REF!</definedName>
    <definedName name="Diámetro" localSheetId="4">#REF!</definedName>
    <definedName name="Diámetro" localSheetId="3">#REF!</definedName>
    <definedName name="Diámetro" localSheetId="5">#REF!</definedName>
    <definedName name="Diámetro" localSheetId="7">#REF!</definedName>
    <definedName name="Diámetro" localSheetId="1">#REF!</definedName>
    <definedName name="Diámetro">#REF!</definedName>
    <definedName name="diámetroft" localSheetId="6">#REF!</definedName>
    <definedName name="diámetroft" localSheetId="4">#REF!</definedName>
    <definedName name="diámetroft" localSheetId="3">#REF!</definedName>
    <definedName name="diámetroft" localSheetId="5">#REF!</definedName>
    <definedName name="diámetroft" localSheetId="7">#REF!</definedName>
    <definedName name="diámetroft" localSheetId="1">#REF!</definedName>
    <definedName name="diámetroft">#REF!</definedName>
    <definedName name="diametros" localSheetId="6">#REF!</definedName>
    <definedName name="diametros" localSheetId="4">#REF!</definedName>
    <definedName name="diametros" localSheetId="3">#REF!</definedName>
    <definedName name="diametros" localSheetId="5">#REF!</definedName>
    <definedName name="diametros" localSheetId="7">#REF!</definedName>
    <definedName name="diametros" localSheetId="1">#REF!</definedName>
    <definedName name="diametros">#REF!</definedName>
    <definedName name="diferencia" localSheetId="6">'[67]MEDIA GEOMETRICA'!$J$8,'[67]MEDIA GEOMETRICA'!$N$8,'[67]MEDIA GEOMETRICA'!$R$8,'[67]MEDIA GEOMETRICA'!$V$8,'[67]MEDIA GEOMETRICA'!$Z$8,'[67]MEDIA GEOMETRICA'!$AD$8,'[67]MEDIA GEOMETRICA'!$AH$8,'[67]MEDIA GEOMETRICA'!$AL$8,'[67]MEDIA GEOMETRICA'!#REF!,'[67]MEDIA GEOMETRICA'!#REF!</definedName>
    <definedName name="diferencia" localSheetId="4">'[67]MEDIA GEOMETRICA'!$J$8,'[67]MEDIA GEOMETRICA'!$N$8,'[67]MEDIA GEOMETRICA'!$R$8,'[67]MEDIA GEOMETRICA'!$V$8,'[67]MEDIA GEOMETRICA'!$Z$8,'[67]MEDIA GEOMETRICA'!$AD$8,'[67]MEDIA GEOMETRICA'!$AH$8,'[67]MEDIA GEOMETRICA'!$AL$8,'[67]MEDIA GEOMETRICA'!#REF!,'[67]MEDIA GEOMETRICA'!#REF!</definedName>
    <definedName name="diferencia" localSheetId="3">'[67]MEDIA GEOMETRICA'!$J$8,'[67]MEDIA GEOMETRICA'!$N$8,'[67]MEDIA GEOMETRICA'!$R$8,'[67]MEDIA GEOMETRICA'!$V$8,'[67]MEDIA GEOMETRICA'!$Z$8,'[67]MEDIA GEOMETRICA'!$AD$8,'[67]MEDIA GEOMETRICA'!$AH$8,'[67]MEDIA GEOMETRICA'!$AL$8,'[67]MEDIA GEOMETRICA'!#REF!,'[67]MEDIA GEOMETRICA'!#REF!</definedName>
    <definedName name="diferencia" localSheetId="5">'[67]MEDIA GEOMETRICA'!$J$8,'[67]MEDIA GEOMETRICA'!$N$8,'[67]MEDIA GEOMETRICA'!$R$8,'[67]MEDIA GEOMETRICA'!$V$8,'[67]MEDIA GEOMETRICA'!$Z$8,'[67]MEDIA GEOMETRICA'!$AD$8,'[67]MEDIA GEOMETRICA'!$AH$8,'[67]MEDIA GEOMETRICA'!$AL$8,'[67]MEDIA GEOMETRICA'!#REF!,'[67]MEDIA GEOMETRICA'!#REF!</definedName>
    <definedName name="diferencia" localSheetId="7">'[67]MEDIA GEOMETRICA'!$J$8,'[67]MEDIA GEOMETRICA'!$N$8,'[67]MEDIA GEOMETRICA'!$R$8,'[67]MEDIA GEOMETRICA'!$V$8,'[67]MEDIA GEOMETRICA'!$Z$8,'[67]MEDIA GEOMETRICA'!$AD$8,'[67]MEDIA GEOMETRICA'!$AH$8,'[67]MEDIA GEOMETRICA'!$AL$8,'[67]MEDIA GEOMETRICA'!#REF!,'[67]MEDIA GEOMETRICA'!#REF!</definedName>
    <definedName name="diferencia" localSheetId="1">'[67]MEDIA GEOMETRICA'!$J$8,'[67]MEDIA GEOMETRICA'!$N$8,'[67]MEDIA GEOMETRICA'!$R$8,'[67]MEDIA GEOMETRICA'!$V$8,'[67]MEDIA GEOMETRICA'!$Z$8,'[67]MEDIA GEOMETRICA'!$AD$8,'[67]MEDIA GEOMETRICA'!$AH$8,'[67]MEDIA GEOMETRICA'!$AL$8,'[67]MEDIA GEOMETRICA'!#REF!,'[67]MEDIA GEOMETRICA'!#REF!</definedName>
    <definedName name="diferencia">'[67]MEDIA GEOMETRICA'!$J$8,'[67]MEDIA GEOMETRICA'!$N$8,'[67]MEDIA GEOMETRICA'!$R$8,'[67]MEDIA GEOMETRICA'!$V$8,'[67]MEDIA GEOMETRICA'!$Z$8,'[67]MEDIA GEOMETRICA'!$AD$8,'[67]MEDIA GEOMETRICA'!$AH$8,'[67]MEDIA GEOMETRICA'!$AL$8,'[67]MEDIA GEOMETRICA'!#REF!,'[67]MEDIA GEOMETRICA'!#REF!</definedName>
    <definedName name="DIJ" localSheetId="6">[12]Tablas!#REF!</definedName>
    <definedName name="DIJ" localSheetId="4">[12]Tablas!#REF!</definedName>
    <definedName name="DIJ" localSheetId="3">[12]Tablas!#REF!</definedName>
    <definedName name="DIJ" localSheetId="5">[12]Tablas!#REF!</definedName>
    <definedName name="DIJ" localSheetId="7">[12]Tablas!#REF!</definedName>
    <definedName name="DIJ" localSheetId="1">[12]Tablas!#REF!</definedName>
    <definedName name="DIJ">[12]Tablas!#REF!</definedName>
    <definedName name="DIJ1_1" localSheetId="6">[12]Tablas!#REF!</definedName>
    <definedName name="DIJ1_1" localSheetId="4">[12]Tablas!#REF!</definedName>
    <definedName name="DIJ1_1" localSheetId="3">[12]Tablas!#REF!</definedName>
    <definedName name="DIJ1_1" localSheetId="5">[12]Tablas!#REF!</definedName>
    <definedName name="DIJ1_1" localSheetId="7">[12]Tablas!#REF!</definedName>
    <definedName name="DIJ1_1">[12]Tablas!#REF!</definedName>
    <definedName name="DIJ1_1_1" localSheetId="6">[12]Tablas!#REF!</definedName>
    <definedName name="DIJ1_1_1" localSheetId="4">[12]Tablas!#REF!</definedName>
    <definedName name="DIJ1_1_1" localSheetId="3">[12]Tablas!#REF!</definedName>
    <definedName name="DIJ1_1_1" localSheetId="5">[12]Tablas!#REF!</definedName>
    <definedName name="DIJ1_1_1" localSheetId="7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[42]EMPRESA!$F$14</definedName>
    <definedName name="display_area_2" localSheetId="6">#REF!</definedName>
    <definedName name="display_area_2" localSheetId="4">#REF!</definedName>
    <definedName name="display_area_2" localSheetId="3">#REF!</definedName>
    <definedName name="display_area_2" localSheetId="5">#REF!</definedName>
    <definedName name="display_area_2" localSheetId="7">#REF!</definedName>
    <definedName name="display_area_2" localSheetId="1">#REF!</definedName>
    <definedName name="display_area_2">#REF!</definedName>
    <definedName name="djdytj" localSheetId="6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[68]CÁLCULOS!$H$34</definedName>
    <definedName name="DOTACIÓN" localSheetId="6">#REF!</definedName>
    <definedName name="DOTACIÓN" localSheetId="4">#REF!</definedName>
    <definedName name="DOTACIÓN" localSheetId="3">#REF!</definedName>
    <definedName name="DOTACIÓN" localSheetId="5">#REF!</definedName>
    <definedName name="DOTACIÓN" localSheetId="7">#REF!</definedName>
    <definedName name="DOTACIÓN" localSheetId="1">#REF!</definedName>
    <definedName name="DOTACIÓN">#REF!</definedName>
    <definedName name="DPI" localSheetId="6">[12]Tablas!#REF!</definedName>
    <definedName name="DPI" localSheetId="4">[12]Tablas!#REF!</definedName>
    <definedName name="DPI" localSheetId="3">[12]Tablas!#REF!</definedName>
    <definedName name="DPI" localSheetId="5">[12]Tablas!#REF!</definedName>
    <definedName name="DPI" localSheetId="7">[12]Tablas!#REF!</definedName>
    <definedName name="DPI">[12]Tablas!#REF!</definedName>
    <definedName name="DPI1_1" localSheetId="6">[12]Tablas!#REF!</definedName>
    <definedName name="DPI1_1" localSheetId="4">[12]Tablas!#REF!</definedName>
    <definedName name="DPI1_1" localSheetId="3">[12]Tablas!#REF!</definedName>
    <definedName name="DPI1_1" localSheetId="5">[12]Tablas!#REF!</definedName>
    <definedName name="DPI1_1" localSheetId="7">[12]Tablas!#REF!</definedName>
    <definedName name="DPI1_1">[12]Tablas!#REF!</definedName>
    <definedName name="DPI1_1_1" localSheetId="6">[12]Tablas!#REF!</definedName>
    <definedName name="DPI1_1_1" localSheetId="4">[12]Tablas!#REF!</definedName>
    <definedName name="DPI1_1_1" localSheetId="3">[12]Tablas!#REF!</definedName>
    <definedName name="DPI1_1_1" localSheetId="5">[12]Tablas!#REF!</definedName>
    <definedName name="DPI1_1_1" localSheetId="7">[12]Tablas!#REF!</definedName>
    <definedName name="DPI1_1_1">[12]Tablas!#REF!</definedName>
    <definedName name="DPY" localSheetId="6">[12]Tablas!#REF!</definedName>
    <definedName name="DPY" localSheetId="4">[12]Tablas!#REF!</definedName>
    <definedName name="DPY" localSheetId="3">[12]Tablas!#REF!</definedName>
    <definedName name="DPY" localSheetId="5">[12]Tablas!#REF!</definedName>
    <definedName name="DPY" localSheetId="7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6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[66]Cronograma!#REF!</definedName>
    <definedName name="DSAD" localSheetId="6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6">#REF!</definedName>
    <definedName name="Dsbcm" localSheetId="5">#REF!</definedName>
    <definedName name="Dsbcm" localSheetId="7">#REF!</definedName>
    <definedName name="Dsbcm" localSheetId="1">#REF!</definedName>
    <definedName name="Dsbcm">#REF!</definedName>
    <definedName name="DsctoFondo">[69]EMPRESA!$I$25</definedName>
    <definedName name="DsctoPension">[69]EMPRESA!$I$23</definedName>
    <definedName name="DsctoSalud">[69]EMPRESA!$I$24</definedName>
    <definedName name="DSD" localSheetId="6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6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6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6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6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 localSheetId="6">#REF!</definedName>
    <definedName name="dt" localSheetId="4">#REF!</definedName>
    <definedName name="dt" localSheetId="3">#REF!</definedName>
    <definedName name="dt" localSheetId="5">#REF!</definedName>
    <definedName name="dt" localSheetId="7">#REF!</definedName>
    <definedName name="dt" localSheetId="1">#REF!</definedName>
    <definedName name="dt">#REF!</definedName>
    <definedName name="dtrhj" localSheetId="6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6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 localSheetId="6">#REF!</definedName>
    <definedName name="EDC" localSheetId="4">#REF!</definedName>
    <definedName name="EDC" localSheetId="3">#REF!</definedName>
    <definedName name="EDC" localSheetId="5">#REF!</definedName>
    <definedName name="EDC" localSheetId="7">#REF!</definedName>
    <definedName name="EDC" localSheetId="1">#REF!</definedName>
    <definedName name="EDC">#REF!</definedName>
    <definedName name="EDEDWSWQA" localSheetId="6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6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6">'CDI BOSQUES APUS'!ERR</definedName>
    <definedName name="EE" localSheetId="4">'CDI BOSQUES MEMORIAS DE CÁLCULO'!ERR</definedName>
    <definedName name="EE" localSheetId="3">'CDI ORO MEMORIAS DE CÁLCULO'!ERR</definedName>
    <definedName name="EE" localSheetId="5">'CDI ORO NEGRO APUS'!ERR</definedName>
    <definedName name="EE" localSheetId="7">'CDI SONRISAS APUS'!ERR</definedName>
    <definedName name="EE" localSheetId="1">'JUSTIFICACIÓN AIU '!ERR</definedName>
    <definedName name="EE">[0]!ERR</definedName>
    <definedName name="eeedfr" localSheetId="6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6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6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6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[27]PRESUPUESTO!$E$7</definedName>
    <definedName name="Ejecutivo">'[70]Info Ejec'!$A$1:$AV$153</definedName>
    <definedName name="ELIMINACIONPROYC" localSheetId="6">#REF!</definedName>
    <definedName name="ELIMINACIONPROYC" localSheetId="4">#REF!</definedName>
    <definedName name="ELIMINACIONPROYC" localSheetId="3">#REF!</definedName>
    <definedName name="ELIMINACIONPROYC" localSheetId="5">#REF!</definedName>
    <definedName name="ELIMINACIONPROYC" localSheetId="7">#REF!</definedName>
    <definedName name="ELIMINACIONPROYC" localSheetId="1">#REF!</definedName>
    <definedName name="ELIMINACIONPROYC">#REF!</definedName>
    <definedName name="emanto" localSheetId="6">#REF!</definedName>
    <definedName name="emanto" localSheetId="4">#REF!</definedName>
    <definedName name="emanto" localSheetId="3">#REF!</definedName>
    <definedName name="emanto" localSheetId="5">#REF!</definedName>
    <definedName name="emanto" localSheetId="7">#REF!</definedName>
    <definedName name="emanto" localSheetId="1">#REF!</definedName>
    <definedName name="emanto">#REF!</definedName>
    <definedName name="eme" localSheetId="6">'CDI BOSQUES APUS'!ERR</definedName>
    <definedName name="eme" localSheetId="4">'CDI BOSQUES MEMORIAS DE CÁLCULO'!ERR</definedName>
    <definedName name="eme" localSheetId="3">'CDI ORO MEMORIAS DE CÁLCULO'!ERR</definedName>
    <definedName name="eme" localSheetId="5">'CDI ORO NEGRO APUS'!ERR</definedName>
    <definedName name="eme" localSheetId="7">'CDI SONRISAS APUS'!ERR</definedName>
    <definedName name="eme" localSheetId="1">'JUSTIFICACIÓN AIU '!ERR</definedName>
    <definedName name="eme">[0]!ERR</definedName>
    <definedName name="EMPLEADO" localSheetId="6">#REF!</definedName>
    <definedName name="EMPLEADO" localSheetId="4">#REF!</definedName>
    <definedName name="EMPLEADO" localSheetId="3">#REF!</definedName>
    <definedName name="EMPLEADO" localSheetId="5">#REF!</definedName>
    <definedName name="EMPLEADO" localSheetId="7">#REF!</definedName>
    <definedName name="EMPLEADO" localSheetId="1">#REF!</definedName>
    <definedName name="EMPLEADO">#REF!</definedName>
    <definedName name="Empresa">[42]EMPRESA!$F$6</definedName>
    <definedName name="EMULSION" localSheetId="6">#REF!</definedName>
    <definedName name="EMULSION" localSheetId="4">#REF!</definedName>
    <definedName name="EMULSION" localSheetId="3">#REF!</definedName>
    <definedName name="EMULSION" localSheetId="5">#REF!</definedName>
    <definedName name="EMULSION" localSheetId="7">#REF!</definedName>
    <definedName name="EMULSION" localSheetId="1">#REF!</definedName>
    <definedName name="EMULSION">#REF!</definedName>
    <definedName name="End_Bal" localSheetId="6">#REF!</definedName>
    <definedName name="End_Bal" localSheetId="4">#REF!</definedName>
    <definedName name="End_Bal" localSheetId="3">#REF!</definedName>
    <definedName name="End_Bal" localSheetId="5">#REF!</definedName>
    <definedName name="End_Bal" localSheetId="7">#REF!</definedName>
    <definedName name="End_Bal" localSheetId="1">#REF!</definedName>
    <definedName name="End_Bal">#REF!</definedName>
    <definedName name="ene" localSheetId="6">#REF!</definedName>
    <definedName name="ene" localSheetId="4">#REF!</definedName>
    <definedName name="ene" localSheetId="3">#REF!</definedName>
    <definedName name="ene" localSheetId="5">#REF!</definedName>
    <definedName name="ene" localSheetId="7">#REF!</definedName>
    <definedName name="ene" localSheetId="1">#REF!</definedName>
    <definedName name="ene">#REF!</definedName>
    <definedName name="Ensayos">#REF!</definedName>
    <definedName name="ENTRADASP" localSheetId="6">#REF!</definedName>
    <definedName name="ENTRADASP" localSheetId="5">#REF!</definedName>
    <definedName name="ENTRADASP" localSheetId="7">#REF!</definedName>
    <definedName name="ENTRADASP">#REF!</definedName>
    <definedName name="EPECIALIDAD_SIDOE">[12]Tablas!#REF!</definedName>
    <definedName name="equipo">[71]Equipo!$A$7:$A$65536</definedName>
    <definedName name="EQUIPO1" localSheetId="6">#REF!</definedName>
    <definedName name="EQUIPO1" localSheetId="4">#REF!</definedName>
    <definedName name="EQUIPO1" localSheetId="3">#REF!</definedName>
    <definedName name="EQUIPO1" localSheetId="5">#REF!</definedName>
    <definedName name="EQUIPO1" localSheetId="7">#REF!</definedName>
    <definedName name="EQUIPO1" localSheetId="1">#REF!</definedName>
    <definedName name="EQUIPO1">#REF!</definedName>
    <definedName name="EQUIPOS" localSheetId="6">'[72]TABLA EQUIPOS'!$A$3:$D$70</definedName>
    <definedName name="Equipos" localSheetId="4">#REF!</definedName>
    <definedName name="Equipos" localSheetId="3">#REF!</definedName>
    <definedName name="EQUIPOS" localSheetId="5">'[72]TABLA EQUIPOS'!$A$3:$D$70</definedName>
    <definedName name="EQUIPOS" localSheetId="7">'[72]TABLA EQUIPOS'!$A$3:$D$70</definedName>
    <definedName name="Equipos" localSheetId="1">#REF!</definedName>
    <definedName name="Equipos">#REF!</definedName>
    <definedName name="EQUIPOS1" localSheetId="6">#REF!</definedName>
    <definedName name="EQUIPOS1" localSheetId="4">#REF!</definedName>
    <definedName name="EQUIPOS1" localSheetId="3">#REF!</definedName>
    <definedName name="EQUIPOS1" localSheetId="5">#REF!</definedName>
    <definedName name="EQUIPOS1" localSheetId="7">#REF!</definedName>
    <definedName name="EQUIPOS1" localSheetId="1">#REF!</definedName>
    <definedName name="EQUIPOS1">#REF!</definedName>
    <definedName name="eqw" localSheetId="6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[47]steel!$B$8:$B$47</definedName>
    <definedName name="erfg" localSheetId="6" hidden="1">{#N/A,#N/A,FALSE,"Hoja1";#N/A,#N/A,FALSE,"Hoja2"}</definedName>
    <definedName name="erfg" localSheetId="4" hidden="1">{#N/A,#N/A,FALSE,"Hoja1";#N/A,#N/A,FALSE,"Hoja2"}</definedName>
    <definedName name="erfg" localSheetId="3" hidden="1">{#N/A,#N/A,FALSE,"Hoja1";#N/A,#N/A,FALSE,"Hoja2"}</definedName>
    <definedName name="erfg" localSheetId="5" hidden="1">{#N/A,#N/A,FALSE,"Hoja1";#N/A,#N/A,FALSE,"Hoja2"}</definedName>
    <definedName name="erfg" localSheetId="7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6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6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6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6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6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6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 localSheetId="7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6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6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6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6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6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6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6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6">'CDI BOSQUES APUS'!ERR</definedName>
    <definedName name="ES" localSheetId="4">'CDI BOSQUES MEMORIAS DE CÁLCULO'!ERR</definedName>
    <definedName name="ES" localSheetId="3">'CDI ORO MEMORIAS DE CÁLCULO'!ERR</definedName>
    <definedName name="ES" localSheetId="5">'CDI ORO NEGRO APUS'!ERR</definedName>
    <definedName name="ES" localSheetId="7">'CDI SONRISAS APUS'!ERR</definedName>
    <definedName name="ES" localSheetId="1">'JUSTIFICACIÓN AIU '!ERR</definedName>
    <definedName name="ES">[0]!ERR</definedName>
    <definedName name="ESA" localSheetId="6">#REF!</definedName>
    <definedName name="ESA" localSheetId="4">#REF!</definedName>
    <definedName name="ESA" localSheetId="3">#REF!</definedName>
    <definedName name="ESA" localSheetId="5">#REF!</definedName>
    <definedName name="ESA" localSheetId="7">#REF!</definedName>
    <definedName name="ESA" localSheetId="1">#REF!</definedName>
    <definedName name="ESA">#REF!</definedName>
    <definedName name="ESE" localSheetId="6">#REF!</definedName>
    <definedName name="ESE" localSheetId="4">#REF!</definedName>
    <definedName name="ESE" localSheetId="3">#REF!</definedName>
    <definedName name="ESE" localSheetId="5">#REF!</definedName>
    <definedName name="ESE" localSheetId="7">#REF!</definedName>
    <definedName name="ESE" localSheetId="1">#REF!</definedName>
    <definedName name="ESE">#REF!</definedName>
    <definedName name="ESPE" localSheetId="6">#REF!</definedName>
    <definedName name="ESPE" localSheetId="4">#REF!</definedName>
    <definedName name="ESPE" localSheetId="3">#REF!</definedName>
    <definedName name="ESPE" localSheetId="5">#REF!</definedName>
    <definedName name="ESPE" localSheetId="7">#REF!</definedName>
    <definedName name="ESPE" localSheetId="1">#REF!</definedName>
    <definedName name="ESPE">#REF!</definedName>
    <definedName name="ESPECIFICACION" localSheetId="6">#REF!</definedName>
    <definedName name="ESPECIFICACION" localSheetId="5">#REF!</definedName>
    <definedName name="ESPECIFICACION" localSheetId="7">#REF!</definedName>
    <definedName name="ESPECIFICACION">#REF!</definedName>
    <definedName name="Especificación" localSheetId="6">#REF!</definedName>
    <definedName name="Especificación" localSheetId="5">#REF!</definedName>
    <definedName name="Especificación" localSheetId="7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[73]Estructura!$C$7:$E$2570</definedName>
    <definedName name="ESTRUCTURA" localSheetId="6" hidden="1">{#N/A,#N/A,TRUE,"INGENIERIA";#N/A,#N/A,TRUE,"COMPRAS";#N/A,#N/A,TRUE,"DIRECCION";#N/A,#N/A,TRUE,"RESUMEN"}</definedName>
    <definedName name="ESTRUCTURA" localSheetId="4" hidden="1">{#N/A,#N/A,TRUE,"INGENIERIA";#N/A,#N/A,TRUE,"COMPRAS";#N/A,#N/A,TRUE,"DIRECCION";#N/A,#N/A,TRUE,"RESUMEN"}</definedName>
    <definedName name="ESTRUCTURA" localSheetId="3" hidden="1">{#N/A,#N/A,TRUE,"INGENIERIA";#N/A,#N/A,TRUE,"COMPRAS";#N/A,#N/A,TRUE,"DIRECCION";#N/A,#N/A,TRUE,"RESUMEN"}</definedName>
    <definedName name="ESTRUCTURA" localSheetId="5" hidden="1">{#N/A,#N/A,TRUE,"INGENIERIA";#N/A,#N/A,TRUE,"COMPRAS";#N/A,#N/A,TRUE,"DIRECCION";#N/A,#N/A,TRUE,"RESUMEN"}</definedName>
    <definedName name="ESTRUCTURA" localSheetId="7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[74]Hoja3!$B$7:$B$15</definedName>
    <definedName name="ETAP" localSheetId="6">#REF!</definedName>
    <definedName name="ETAP" localSheetId="4">#REF!</definedName>
    <definedName name="ETAP" localSheetId="3">#REF!</definedName>
    <definedName name="ETAP" localSheetId="5">#REF!</definedName>
    <definedName name="ETAP" localSheetId="7">#REF!</definedName>
    <definedName name="ETAP" localSheetId="1">#REF!</definedName>
    <definedName name="ETAP">#REF!</definedName>
    <definedName name="ETAPA_PACC" localSheetId="6">#REF!</definedName>
    <definedName name="ETAPA_PACC" localSheetId="4">#REF!</definedName>
    <definedName name="ETAPA_PACC" localSheetId="3">#REF!</definedName>
    <definedName name="ETAPA_PACC" localSheetId="5">#REF!</definedName>
    <definedName name="ETAPA_PACC" localSheetId="7">#REF!</definedName>
    <definedName name="ETAPA_PACC" localSheetId="1">#REF!</definedName>
    <definedName name="ETAPA_PACC">#REF!</definedName>
    <definedName name="etertgg" localSheetId="6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6" hidden="1">{#N/A,#N/A,TRUE,"1842CWN0"}</definedName>
    <definedName name="etertt" localSheetId="4" hidden="1">{#N/A,#N/A,TRUE,"1842CWN0"}</definedName>
    <definedName name="etertt" localSheetId="3" hidden="1">{#N/A,#N/A,TRUE,"1842CWN0"}</definedName>
    <definedName name="etertt" localSheetId="5" hidden="1">{#N/A,#N/A,TRUE,"1842CWN0"}</definedName>
    <definedName name="etertt" localSheetId="7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6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6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6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6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6">#REF!</definedName>
    <definedName name="EXC" localSheetId="5">#REF!</definedName>
    <definedName name="EXC" localSheetId="7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6">#REF!</definedName>
    <definedName name="exCEL" localSheetId="5">#REF!</definedName>
    <definedName name="exCEL" localSheetId="7">#REF!</definedName>
    <definedName name="exCEL">#REF!</definedName>
    <definedName name="Excel_BuiltIn_Print_Area_3" localSheetId="6">#REF!</definedName>
    <definedName name="Excel_BuiltIn_Print_Area_3" localSheetId="5">#REF!</definedName>
    <definedName name="Excel_BuiltIn_Print_Area_3" localSheetId="7">#REF!</definedName>
    <definedName name="Excel_BuiltIn_Print_Area_3">#REF!</definedName>
    <definedName name="Excel_BuiltIn_Print_Area_3_X" localSheetId="6">#REF!</definedName>
    <definedName name="Excel_BuiltIn_Print_Area_3_X" localSheetId="5">#REF!</definedName>
    <definedName name="Excel_BuiltIn_Print_Area_3_X" localSheetId="7">#REF!</definedName>
    <definedName name="Excel_BuiltIn_Print_Area_3_X">#REF!</definedName>
    <definedName name="Excel_BuiltIn_Print_Titles_10" localSheetId="6">[25]SKJ452!#REF!</definedName>
    <definedName name="Excel_BuiltIn_Print_Titles_10" localSheetId="5">[25]SKJ452!#REF!</definedName>
    <definedName name="Excel_BuiltIn_Print_Titles_10" localSheetId="7">[25]SKJ452!#REF!</definedName>
    <definedName name="Excel_BuiltIn_Print_Titles_10">[25]SKJ452!#REF!</definedName>
    <definedName name="Excel_BuiltIn_Print_Titles_11" localSheetId="6">[25]ITA878!#REF!</definedName>
    <definedName name="Excel_BuiltIn_Print_Titles_11" localSheetId="5">[25]ITA878!#REF!</definedName>
    <definedName name="Excel_BuiltIn_Print_Titles_11" localSheetId="7">[25]ITA878!#REF!</definedName>
    <definedName name="Excel_BuiltIn_Print_Titles_11">[25]ITA878!#REF!</definedName>
    <definedName name="Excel_BuiltIn_Print_Titles_12" localSheetId="6">'[25]AEA-944'!#REF!</definedName>
    <definedName name="Excel_BuiltIn_Print_Titles_12" localSheetId="5">'[25]AEA-944'!#REF!</definedName>
    <definedName name="Excel_BuiltIn_Print_Titles_12" localSheetId="7">'[25]AEA-944'!#REF!</definedName>
    <definedName name="Excel_BuiltIn_Print_Titles_12">'[25]AEA-944'!#REF!</definedName>
    <definedName name="Excel_BuiltIn_Print_Titles_13" localSheetId="6">'[25]DUB-823'!#REF!</definedName>
    <definedName name="Excel_BuiltIn_Print_Titles_13" localSheetId="5">'[25]DUB-823'!#REF!</definedName>
    <definedName name="Excel_BuiltIn_Print_Titles_13" localSheetId="7">'[25]DUB-823'!#REF!</definedName>
    <definedName name="Excel_BuiltIn_Print_Titles_13">'[25]DUB-823'!#REF!</definedName>
    <definedName name="Excel_BuiltIn_Print_Titles_14" localSheetId="6">'[25]GPI 526'!#REF!</definedName>
    <definedName name="Excel_BuiltIn_Print_Titles_14" localSheetId="5">'[25]GPI 526'!#REF!</definedName>
    <definedName name="Excel_BuiltIn_Print_Titles_14" localSheetId="7">'[25]GPI 526'!#REF!</definedName>
    <definedName name="Excel_BuiltIn_Print_Titles_14">'[25]GPI 526'!#REF!</definedName>
    <definedName name="Excel_BuiltIn_Print_Titles_15" localSheetId="6">#REF!</definedName>
    <definedName name="Excel_BuiltIn_Print_Titles_15" localSheetId="4">#REF!</definedName>
    <definedName name="Excel_BuiltIn_Print_Titles_15" localSheetId="3">#REF!</definedName>
    <definedName name="Excel_BuiltIn_Print_Titles_15" localSheetId="5">#REF!</definedName>
    <definedName name="Excel_BuiltIn_Print_Titles_15" localSheetId="7">#REF!</definedName>
    <definedName name="Excel_BuiltIn_Print_Titles_15" localSheetId="1">#REF!</definedName>
    <definedName name="Excel_BuiltIn_Print_Titles_15">#REF!</definedName>
    <definedName name="Excel_BuiltIn_Print_Titles_16" localSheetId="6">#REF!</definedName>
    <definedName name="Excel_BuiltIn_Print_Titles_16" localSheetId="5">#REF!</definedName>
    <definedName name="Excel_BuiltIn_Print_Titles_16" localSheetId="7">#REF!</definedName>
    <definedName name="Excel_BuiltIn_Print_Titles_16" localSheetId="1">#REF!</definedName>
    <definedName name="Excel_BuiltIn_Print_Titles_16">#REF!</definedName>
    <definedName name="Excel_BuiltIn_Print_Titles_17" localSheetId="6">#REF!</definedName>
    <definedName name="Excel_BuiltIn_Print_Titles_17" localSheetId="5">#REF!</definedName>
    <definedName name="Excel_BuiltIn_Print_Titles_17" localSheetId="7">#REF!</definedName>
    <definedName name="Excel_BuiltIn_Print_Titles_17" localSheetId="1">#REF!</definedName>
    <definedName name="Excel_BuiltIn_Print_Titles_17">#REF!</definedName>
    <definedName name="Excel_BuiltIn_Print_Titles_18" localSheetId="6">#REF!</definedName>
    <definedName name="Excel_BuiltIn_Print_Titles_18" localSheetId="5">#REF!</definedName>
    <definedName name="Excel_BuiltIn_Print_Titles_18" localSheetId="7">#REF!</definedName>
    <definedName name="Excel_BuiltIn_Print_Titles_18">#REF!</definedName>
    <definedName name="Excel_BuiltIn_Print_Titles_19" localSheetId="6">[25]XXJ617!#REF!</definedName>
    <definedName name="Excel_BuiltIn_Print_Titles_19" localSheetId="5">[25]XXJ617!#REF!</definedName>
    <definedName name="Excel_BuiltIn_Print_Titles_19" localSheetId="7">[25]XXJ617!#REF!</definedName>
    <definedName name="Excel_BuiltIn_Print_Titles_19">[25]XXJ617!#REF!</definedName>
    <definedName name="Excel_BuiltIn_Print_Titles_20" localSheetId="6">#REF!</definedName>
    <definedName name="Excel_BuiltIn_Print_Titles_20" localSheetId="4">#REF!</definedName>
    <definedName name="Excel_BuiltIn_Print_Titles_20" localSheetId="3">#REF!</definedName>
    <definedName name="Excel_BuiltIn_Print_Titles_20" localSheetId="5">#REF!</definedName>
    <definedName name="Excel_BuiltIn_Print_Titles_20" localSheetId="7">#REF!</definedName>
    <definedName name="Excel_BuiltIn_Print_Titles_20" localSheetId="1">#REF!</definedName>
    <definedName name="Excel_BuiltIn_Print_Titles_20">#REF!</definedName>
    <definedName name="Excel_BuiltIn_Print_Titles_21" localSheetId="6">[25]SNG_855!#REF!</definedName>
    <definedName name="Excel_BuiltIn_Print_Titles_21" localSheetId="4">[25]SNG_855!#REF!</definedName>
    <definedName name="Excel_BuiltIn_Print_Titles_21" localSheetId="3">[25]SNG_855!#REF!</definedName>
    <definedName name="Excel_BuiltIn_Print_Titles_21" localSheetId="5">[25]SNG_855!#REF!</definedName>
    <definedName name="Excel_BuiltIn_Print_Titles_21" localSheetId="7">[25]SNG_855!#REF!</definedName>
    <definedName name="Excel_BuiltIn_Print_Titles_21" localSheetId="1">[25]SNG_855!#REF!</definedName>
    <definedName name="Excel_BuiltIn_Print_Titles_21">[25]SNG_855!#REF!</definedName>
    <definedName name="Excel_BuiltIn_Print_Titles_23" localSheetId="6">#REF!</definedName>
    <definedName name="Excel_BuiltIn_Print_Titles_23" localSheetId="4">#REF!</definedName>
    <definedName name="Excel_BuiltIn_Print_Titles_23" localSheetId="3">#REF!</definedName>
    <definedName name="Excel_BuiltIn_Print_Titles_23" localSheetId="5">#REF!</definedName>
    <definedName name="Excel_BuiltIn_Print_Titles_23" localSheetId="7">#REF!</definedName>
    <definedName name="Excel_BuiltIn_Print_Titles_23" localSheetId="1">#REF!</definedName>
    <definedName name="Excel_BuiltIn_Print_Titles_23">#REF!</definedName>
    <definedName name="Excel_BuiltIn_Print_Titles_3" localSheetId="6">#REF!</definedName>
    <definedName name="Excel_BuiltIn_Print_Titles_3" localSheetId="5">#REF!</definedName>
    <definedName name="Excel_BuiltIn_Print_Titles_3" localSheetId="7">#REF!</definedName>
    <definedName name="Excel_BuiltIn_Print_Titles_3" localSheetId="1">#REF!</definedName>
    <definedName name="Excel_BuiltIn_Print_Titles_3">#REF!</definedName>
    <definedName name="Excel_BuiltIn_Print_Titles_5" localSheetId="6">'[25]VEA 374'!#REF!</definedName>
    <definedName name="Excel_BuiltIn_Print_Titles_5" localSheetId="5">'[25]VEA 374'!#REF!</definedName>
    <definedName name="Excel_BuiltIn_Print_Titles_5" localSheetId="7">'[25]VEA 374'!#REF!</definedName>
    <definedName name="Excel_BuiltIn_Print_Titles_5" localSheetId="1">'[25]VEA 374'!#REF!</definedName>
    <definedName name="Excel_BuiltIn_Print_Titles_5">'[25]VEA 374'!#REF!</definedName>
    <definedName name="Excel_BuiltIn_Print_Titles_5_XX" localSheetId="6">'[25]VEA 374'!#REF!</definedName>
    <definedName name="Excel_BuiltIn_Print_Titles_5_XX" localSheetId="5">'[25]VEA 374'!#REF!</definedName>
    <definedName name="Excel_BuiltIn_Print_Titles_5_XX" localSheetId="7">'[25]VEA 374'!#REF!</definedName>
    <definedName name="Excel_BuiltIn_Print_Titles_5_XX" localSheetId="1">'[25]VEA 374'!#REF!</definedName>
    <definedName name="Excel_BuiltIn_Print_Titles_5_XX">'[25]VEA 374'!#REF!</definedName>
    <definedName name="Excel_BuiltIn_Print_Titles_6" localSheetId="6">#REF!</definedName>
    <definedName name="Excel_BuiltIn_Print_Titles_6" localSheetId="4">#REF!</definedName>
    <definedName name="Excel_BuiltIn_Print_Titles_6" localSheetId="3">#REF!</definedName>
    <definedName name="Excel_BuiltIn_Print_Titles_6" localSheetId="5">#REF!</definedName>
    <definedName name="Excel_BuiltIn_Print_Titles_6" localSheetId="7">#REF!</definedName>
    <definedName name="Excel_BuiltIn_Print_Titles_6" localSheetId="1">#REF!</definedName>
    <definedName name="Excel_BuiltIn_Print_Titles_6">#REF!</definedName>
    <definedName name="Excel_BuiltIn_Print_Titles_7" localSheetId="6">[25]HFB024!#REF!</definedName>
    <definedName name="Excel_BuiltIn_Print_Titles_7" localSheetId="4">[25]HFB024!#REF!</definedName>
    <definedName name="Excel_BuiltIn_Print_Titles_7" localSheetId="3">[25]HFB024!#REF!</definedName>
    <definedName name="Excel_BuiltIn_Print_Titles_7" localSheetId="5">[25]HFB024!#REF!</definedName>
    <definedName name="Excel_BuiltIn_Print_Titles_7" localSheetId="7">[25]HFB024!#REF!</definedName>
    <definedName name="Excel_BuiltIn_Print_Titles_7" localSheetId="1">[25]HFB024!#REF!</definedName>
    <definedName name="Excel_BuiltIn_Print_Titles_7">[25]HFB024!#REF!</definedName>
    <definedName name="Excel_BuiltIn_Print_Titles_8" localSheetId="6">#REF!</definedName>
    <definedName name="Excel_BuiltIn_Print_Titles_8" localSheetId="4">#REF!</definedName>
    <definedName name="Excel_BuiltIn_Print_Titles_8" localSheetId="3">#REF!</definedName>
    <definedName name="Excel_BuiltIn_Print_Titles_8" localSheetId="5">#REF!</definedName>
    <definedName name="Excel_BuiltIn_Print_Titles_8" localSheetId="7">#REF!</definedName>
    <definedName name="Excel_BuiltIn_Print_Titles_8" localSheetId="1">#REF!</definedName>
    <definedName name="Excel_BuiltIn_Print_Titles_8">#REF!</definedName>
    <definedName name="Excel_BuiltIn_Print_Titles_9" localSheetId="6">[25]PAJ825!#REF!</definedName>
    <definedName name="Excel_BuiltIn_Print_Titles_9" localSheetId="4">[25]PAJ825!#REF!</definedName>
    <definedName name="Excel_BuiltIn_Print_Titles_9" localSheetId="3">[25]PAJ825!#REF!</definedName>
    <definedName name="Excel_BuiltIn_Print_Titles_9" localSheetId="5">[25]PAJ825!#REF!</definedName>
    <definedName name="Excel_BuiltIn_Print_Titles_9" localSheetId="7">[25]PAJ825!#REF!</definedName>
    <definedName name="Excel_BuiltIn_Print_Titles_9" localSheetId="1">[25]PAJ825!#REF!</definedName>
    <definedName name="Excel_BuiltIn_Print_Titles_9">[25]PAJ825!#REF!</definedName>
    <definedName name="EXCROC">'[75]Análisis de precios'!$H$52</definedName>
    <definedName name="ExtensionCoordinador" localSheetId="6">#REF!</definedName>
    <definedName name="ExtensionCoordinador" localSheetId="4">#REF!</definedName>
    <definedName name="ExtensionCoordinador" localSheetId="3">#REF!</definedName>
    <definedName name="ExtensionCoordinador" localSheetId="5">#REF!</definedName>
    <definedName name="ExtensionCoordinador" localSheetId="7">#REF!</definedName>
    <definedName name="ExtensionCoordinador" localSheetId="1">#REF!</definedName>
    <definedName name="ExtensionCoordinador">#REF!</definedName>
    <definedName name="Extra_Pay" localSheetId="6">#REF!</definedName>
    <definedName name="Extra_Pay" localSheetId="4">#REF!</definedName>
    <definedName name="Extra_Pay" localSheetId="3">#REF!</definedName>
    <definedName name="Extra_Pay" localSheetId="5">#REF!</definedName>
    <definedName name="Extra_Pay" localSheetId="7">#REF!</definedName>
    <definedName name="Extra_Pay" localSheetId="1">#REF!</definedName>
    <definedName name="Extra_Pay">#REF!</definedName>
    <definedName name="Extracción_IM" localSheetId="6">#REF!</definedName>
    <definedName name="Extracción_IM" localSheetId="4">#REF!</definedName>
    <definedName name="Extracción_IM" localSheetId="3">#REF!</definedName>
    <definedName name="Extracción_IM" localSheetId="5">#REF!</definedName>
    <definedName name="Extracción_IM" localSheetId="7">#REF!</definedName>
    <definedName name="Extracción_IM" localSheetId="1">#REF!</definedName>
    <definedName name="Extracción_IM">#REF!</definedName>
    <definedName name="Extras">'[42]LIQUIDA-NOMINA'!$AH$4</definedName>
    <definedName name="F._INGRESO" localSheetId="6">#REF!</definedName>
    <definedName name="F._INGRESO" localSheetId="4">#REF!</definedName>
    <definedName name="F._INGRESO" localSheetId="3">#REF!</definedName>
    <definedName name="F._INGRESO" localSheetId="5">#REF!</definedName>
    <definedName name="F._INGRESO" localSheetId="7">#REF!</definedName>
    <definedName name="F._INGRESO" localSheetId="1">#REF!</definedName>
    <definedName name="F._INGRESO">#REF!</definedName>
    <definedName name="F._RETIRO" localSheetId="6">#REF!</definedName>
    <definedName name="F._RETIRO" localSheetId="4">#REF!</definedName>
    <definedName name="F._RETIRO" localSheetId="3">#REF!</definedName>
    <definedName name="F._RETIRO" localSheetId="5">#REF!</definedName>
    <definedName name="F._RETIRO" localSheetId="7">#REF!</definedName>
    <definedName name="F._RETIRO" localSheetId="1">#REF!</definedName>
    <definedName name="F._RETIRO">#REF!</definedName>
    <definedName name="F.L" localSheetId="6">#REF!</definedName>
    <definedName name="F.L" localSheetId="4">#REF!</definedName>
    <definedName name="F.L" localSheetId="3">#REF!</definedName>
    <definedName name="F.L" localSheetId="5">#REF!</definedName>
    <definedName name="F.L" localSheetId="7">#REF!</definedName>
    <definedName name="F.L" localSheetId="1">#REF!</definedName>
    <definedName name="F.L">#REF!</definedName>
    <definedName name="Facilidades">#REF!</definedName>
    <definedName name="factor">#REF!</definedName>
    <definedName name="FACTURADO">'[76]Itemes Renovación'!#REF!</definedName>
    <definedName name="FareWellStmnt" localSheetId="1">[52]!FareWellStmnt</definedName>
    <definedName name="FareWellStmnt">[52]!FareWellStmnt</definedName>
    <definedName name="FaseProyecto" localSheetId="6">#REF!</definedName>
    <definedName name="FaseProyecto" localSheetId="4">#REF!</definedName>
    <definedName name="FaseProyecto" localSheetId="3">#REF!</definedName>
    <definedName name="FaseProyecto" localSheetId="5">#REF!</definedName>
    <definedName name="FaseProyecto" localSheetId="7">#REF!</definedName>
    <definedName name="FaseProyecto" localSheetId="1">#REF!</definedName>
    <definedName name="FaseProyecto">#REF!</definedName>
    <definedName name="FD" localSheetId="6">'CDI BOSQUES APUS'!ERR</definedName>
    <definedName name="FD" localSheetId="4">'CDI BOSQUES MEMORIAS DE CÁLCULO'!ERR</definedName>
    <definedName name="FD" localSheetId="3">'CDI ORO MEMORIAS DE CÁLCULO'!ERR</definedName>
    <definedName name="FD" localSheetId="5">'CDI ORO NEGRO APUS'!ERR</definedName>
    <definedName name="FD" localSheetId="7">'CDI SONRISAS APUS'!ERR</definedName>
    <definedName name="FD" localSheetId="1">'JUSTIFICACIÓN AIU '!ERR</definedName>
    <definedName name="FD">[0]!ERR</definedName>
    <definedName name="fda" localSheetId="6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7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6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6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[77]Tablas!$B$1:$B$65536</definedName>
    <definedName name="FechaInicio">[42]CONTRATO!$E$10</definedName>
    <definedName name="FechaTermina">[42]CONTRATO!$E$11</definedName>
    <definedName name="FechaTerminacion" localSheetId="6">#REF!</definedName>
    <definedName name="FechaTerminacion" localSheetId="4">#REF!</definedName>
    <definedName name="FechaTerminacion" localSheetId="3">#REF!</definedName>
    <definedName name="FechaTerminacion" localSheetId="5">#REF!</definedName>
    <definedName name="FechaTerminacion" localSheetId="7">#REF!</definedName>
    <definedName name="FechaTerminacion" localSheetId="1">#REF!</definedName>
    <definedName name="FechaTerminacion">#REF!</definedName>
    <definedName name="fer" localSheetId="6">'[39]Res-Accide-10'!#REF!</definedName>
    <definedName name="fer" localSheetId="4">'[39]Res-Accide-10'!#REF!</definedName>
    <definedName name="fer" localSheetId="3">'[39]Res-Accide-10'!#REF!</definedName>
    <definedName name="fer" localSheetId="5">'[39]Res-Accide-10'!#REF!</definedName>
    <definedName name="fer" localSheetId="7">'[39]Res-Accide-10'!#REF!</definedName>
    <definedName name="fer" localSheetId="1">'[39]Res-Accide-10'!#REF!</definedName>
    <definedName name="fer">'[39]Res-Accide-10'!#REF!</definedName>
    <definedName name="ferfer" localSheetId="6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6">'CDI BOSQUES APUS'!ERR</definedName>
    <definedName name="ff" localSheetId="4">'CDI BOSQUES MEMORIAS DE CÁLCULO'!ERR</definedName>
    <definedName name="ff" localSheetId="3">'CDI ORO MEMORIAS DE CÁLCULO'!ERR</definedName>
    <definedName name="ff" localSheetId="5">'CDI ORO NEGRO APUS'!ERR</definedName>
    <definedName name="ff" localSheetId="7">'CDI SONRISAS APUS'!ERR</definedName>
    <definedName name="ff" localSheetId="1">'JUSTIFICACIÓN AIU '!ERR</definedName>
    <definedName name="ff">[0]!ERR</definedName>
    <definedName name="fff" localSheetId="6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6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6">'CDI BOSQUES APUS'!ERR</definedName>
    <definedName name="fg" localSheetId="4">'CDI BOSQUES MEMORIAS DE CÁLCULO'!ERR</definedName>
    <definedName name="fg" localSheetId="3">'CDI ORO MEMORIAS DE CÁLCULO'!ERR</definedName>
    <definedName name="fg" localSheetId="5">'CDI ORO NEGRO APUS'!ERR</definedName>
    <definedName name="fg" localSheetId="7">'CDI SONRISAS APUS'!ERR</definedName>
    <definedName name="fg" localSheetId="1">'JUSTIFICACIÓN AIU '!ERR</definedName>
    <definedName name="fg">[0]!ERR</definedName>
    <definedName name="fgdfg" localSheetId="6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6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6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'[78]7422CW00'!#REF!</definedName>
    <definedName name="FGHFBC" localSheetId="6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6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6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6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6" hidden="1">{#N/A,#N/A,TRUE,"1842CWN0"}</definedName>
    <definedName name="fhg" localSheetId="4" hidden="1">{#N/A,#N/A,TRUE,"1842CWN0"}</definedName>
    <definedName name="fhg" localSheetId="3" hidden="1">{#N/A,#N/A,TRUE,"1842CWN0"}</definedName>
    <definedName name="fhg" localSheetId="5" hidden="1">{#N/A,#N/A,TRUE,"1842CWN0"}</definedName>
    <definedName name="fhg" localSheetId="7" hidden="1">{#N/A,#N/A,TRUE,"1842CWN0"}</definedName>
    <definedName name="fhg" localSheetId="1" hidden="1">{#N/A,#N/A,TRUE,"1842CWN0"}</definedName>
    <definedName name="fhg" hidden="1">{#N/A,#N/A,TRUE,"1842CWN0"}</definedName>
    <definedName name="fhgh" localSheetId="6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6">'CDI BOSQUES APUS'!ERR</definedName>
    <definedName name="FINANCIACION" localSheetId="4">'CDI BOSQUES MEMORIAS DE CÁLCULO'!ERR</definedName>
    <definedName name="FINANCIACION" localSheetId="3">'CDI ORO MEMORIAS DE CÁLCULO'!ERR</definedName>
    <definedName name="FINANCIACION" localSheetId="5">'CDI ORO NEGRO APUS'!ERR</definedName>
    <definedName name="FINANCIACION" localSheetId="7">'CDI SONRISAS APUS'!ERR</definedName>
    <definedName name="FINANCIACION" localSheetId="1">'JUSTIFICACIÓN AIU '!ERR</definedName>
    <definedName name="FINANCIACION">[0]!ERR</definedName>
    <definedName name="FinePrint" localSheetId="1">[52]!FinePrint</definedName>
    <definedName name="FinePrint">[52]!FinePrint</definedName>
    <definedName name="FM">1.18</definedName>
    <definedName name="fnic">[57]Hoja1!$C$13</definedName>
    <definedName name="FO">1.32</definedName>
    <definedName name="FORDESCR">'[3]7422CW00'!#REF!</definedName>
    <definedName name="FORM_C3">[79]Hoja1!$A$33:$N$51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6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6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6">'CDI BOSQUES APUS'!ERR</definedName>
    <definedName name="fu" localSheetId="4">'CDI BOSQUES MEMORIAS DE CÁLCULO'!ERR</definedName>
    <definedName name="fu" localSheetId="3">'CDI ORO MEMORIAS DE CÁLCULO'!ERR</definedName>
    <definedName name="fu" localSheetId="5">'CDI ORO NEGRO APUS'!ERR</definedName>
    <definedName name="fu" localSheetId="7">'CDI SONRISAS APUS'!ERR</definedName>
    <definedName name="fu" localSheetId="1">'JUSTIFICACIÓN AIU '!ERR</definedName>
    <definedName name="fu">[0]!ERR</definedName>
    <definedName name="Full_Print" localSheetId="6">#REF!</definedName>
    <definedName name="Full_Print" localSheetId="4">#REF!</definedName>
    <definedName name="Full_Print" localSheetId="3">#REF!</definedName>
    <definedName name="Full_Print" localSheetId="5">#REF!</definedName>
    <definedName name="Full_Print" localSheetId="7">#REF!</definedName>
    <definedName name="Full_Print" localSheetId="1">#REF!</definedName>
    <definedName name="Full_Print">#REF!</definedName>
    <definedName name="fwff" localSheetId="6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 localSheetId="6">#REF!</definedName>
    <definedName name="G1_" localSheetId="4">#REF!</definedName>
    <definedName name="G1_" localSheetId="3">#REF!</definedName>
    <definedName name="G1_" localSheetId="5">#REF!</definedName>
    <definedName name="G1_" localSheetId="7">#REF!</definedName>
    <definedName name="G1_" localSheetId="1">#REF!</definedName>
    <definedName name="G1_">#REF!</definedName>
    <definedName name="GAJ" localSheetId="6">#REF!</definedName>
    <definedName name="GAJ" localSheetId="4">#REF!</definedName>
    <definedName name="GAJ" localSheetId="3">#REF!</definedName>
    <definedName name="GAJ" localSheetId="5">#REF!</definedName>
    <definedName name="GAJ" localSheetId="7">#REF!</definedName>
    <definedName name="GAJ" localSheetId="1">#REF!</definedName>
    <definedName name="GAJ">#REF!</definedName>
    <definedName name="GAS" localSheetId="6">[12]Tablas!#REF!</definedName>
    <definedName name="GAS" localSheetId="4">[12]Tablas!#REF!</definedName>
    <definedName name="GAS" localSheetId="3">[12]Tablas!#REF!</definedName>
    <definedName name="GAS" localSheetId="5">[12]Tablas!#REF!</definedName>
    <definedName name="GAS" localSheetId="7">[12]Tablas!#REF!</definedName>
    <definedName name="GAS" localSheetId="1">[12]Tablas!#REF!</definedName>
    <definedName name="GAS">[12]Tablas!#REF!</definedName>
    <definedName name="gba" localSheetId="6" hidden="1">{#N/A,#N/A,FALSE,"orthoflow";#N/A,#N/A,FALSE,"Miscelaneos";#N/A,#N/A,FALSE,"Instrumentacio";#N/A,#N/A,FALSE,"Electrico";#N/A,#N/A,FALSE,"Valv. Seguridad"}</definedName>
    <definedName name="gba" localSheetId="4" hidden="1">{#N/A,#N/A,FALSE,"orthoflow";#N/A,#N/A,FALSE,"Miscelaneos";#N/A,#N/A,FALSE,"Instrumentacio";#N/A,#N/A,FALSE,"Electrico";#N/A,#N/A,FALSE,"Valv. Seguridad"}</definedName>
    <definedName name="gba" localSheetId="3" hidden="1">{#N/A,#N/A,FALSE,"orthoflow";#N/A,#N/A,FALSE,"Miscelaneos";#N/A,#N/A,FALSE,"Instrumentacio";#N/A,#N/A,FALSE,"Electrico";#N/A,#N/A,FALSE,"Valv. Seguridad"}</definedName>
    <definedName name="gba" localSheetId="5" hidden="1">{#N/A,#N/A,FALSE,"orthoflow";#N/A,#N/A,FALSE,"Miscelaneos";#N/A,#N/A,FALSE,"Instrumentacio";#N/A,#N/A,FALSE,"Electrico";#N/A,#N/A,FALSE,"Valv. Seguridad"}</definedName>
    <definedName name="gba" localSheetId="7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6" hidden="1">{#N/A,#N/A,FALSE,"Estatico";#N/A,#N/A,FALSE,"Tuberia";#N/A,#N/A,FALSE,"Instrumentación";#N/A,#N/A,FALSE,"Mecanica";#N/A,#N/A,FALSE,"Electrico";#N/A,#N/A,FALSE,"Ofic.Civiles"}</definedName>
    <definedName name="gbac" localSheetId="4" hidden="1">{#N/A,#N/A,FALSE,"Estatico";#N/A,#N/A,FALSE,"Tuberia";#N/A,#N/A,FALSE,"Instrumentación";#N/A,#N/A,FALSE,"Mecanica";#N/A,#N/A,FALSE,"Electrico";#N/A,#N/A,FALSE,"Ofic.Civiles"}</definedName>
    <definedName name="gbac" localSheetId="3" hidden="1">{#N/A,#N/A,FALSE,"Estatico";#N/A,#N/A,FALSE,"Tuberia";#N/A,#N/A,FALSE,"Instrumentación";#N/A,#N/A,FALSE,"Mecanica";#N/A,#N/A,FALSE,"Electrico";#N/A,#N/A,FALSE,"Ofic.Civiles"}</definedName>
    <definedName name="gbac" localSheetId="5" hidden="1">{#N/A,#N/A,FALSE,"Estatico";#N/A,#N/A,FALSE,"Tuberia";#N/A,#N/A,FALSE,"Instrumentación";#N/A,#N/A,FALSE,"Mecanica";#N/A,#N/A,FALSE,"Electrico";#N/A,#N/A,FALSE,"Ofic.Civiles"}</definedName>
    <definedName name="gbac" localSheetId="7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6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6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 localSheetId="6">#REF!</definedName>
    <definedName name="GEC_ON_DAPIAY" localSheetId="4">#REF!</definedName>
    <definedName name="GEC_ON_DAPIAY" localSheetId="3">#REF!</definedName>
    <definedName name="GEC_ON_DAPIAY" localSheetId="5">#REF!</definedName>
    <definedName name="GEC_ON_DAPIAY" localSheetId="7">#REF!</definedName>
    <definedName name="GEC_ON_DAPIAY" localSheetId="1">#REF!</definedName>
    <definedName name="GEC_ON_DAPIAY">#REF!</definedName>
    <definedName name="GEC_ON_GER" localSheetId="6">#REF!</definedName>
    <definedName name="GEC_ON_GER" localSheetId="4">#REF!</definedName>
    <definedName name="GEC_ON_GER" localSheetId="3">#REF!</definedName>
    <definedName name="GEC_ON_GER" localSheetId="5">#REF!</definedName>
    <definedName name="GEC_ON_GER" localSheetId="7">#REF!</definedName>
    <definedName name="GEC_ON_GER" localSheetId="1">#REF!</definedName>
    <definedName name="GEC_ON_GER">#REF!</definedName>
    <definedName name="geg" localSheetId="6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6">#REF!</definedName>
    <definedName name="Geotex" localSheetId="5">#REF!</definedName>
    <definedName name="Geotex" localSheetId="7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[42]EMPRESA!$F$12</definedName>
    <definedName name="gerg" localSheetId="6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6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6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6" hidden="1">{#N/A,#N/A,TRUE,"INGENIERIA";#N/A,#N/A,TRUE,"COMPRAS";#N/A,#N/A,TRUE,"DIRECCION";#N/A,#N/A,TRUE,"RESUMEN"}</definedName>
    <definedName name="gffgfhhf" localSheetId="4" hidden="1">{#N/A,#N/A,TRUE,"INGENIERIA";#N/A,#N/A,TRUE,"COMPRAS";#N/A,#N/A,TRUE,"DIRECCION";#N/A,#N/A,TRUE,"RESUMEN"}</definedName>
    <definedName name="gffgfhhf" localSheetId="3" hidden="1">{#N/A,#N/A,TRUE,"INGENIERIA";#N/A,#N/A,TRUE,"COMPRAS";#N/A,#N/A,TRUE,"DIRECCION";#N/A,#N/A,TRUE,"RESUMEN"}</definedName>
    <definedName name="gffgfhhf" localSheetId="5" hidden="1">{#N/A,#N/A,TRUE,"INGENIERIA";#N/A,#N/A,TRUE,"COMPRAS";#N/A,#N/A,TRUE,"DIRECCION";#N/A,#N/A,TRUE,"RESUMEN"}</definedName>
    <definedName name="gffgfhhf" localSheetId="7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6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6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6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7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6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6">'CDI BOSQUES APUS'!ERR</definedName>
    <definedName name="GGG" localSheetId="4">'CDI BOSQUES MEMORIAS DE CÁLCULO'!ERR</definedName>
    <definedName name="GGG" localSheetId="3">'CDI ORO MEMORIAS DE CÁLCULO'!ERR</definedName>
    <definedName name="GGG" localSheetId="5">'CDI ORO NEGRO APUS'!ERR</definedName>
    <definedName name="GGG" localSheetId="7">'CDI SONRISAS APUS'!ERR</definedName>
    <definedName name="GGG" localSheetId="1">'JUSTIFICACIÓN AIU '!ERR</definedName>
    <definedName name="GGG">[0]!ERR</definedName>
    <definedName name="gggb" localSheetId="6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6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6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6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6" hidden="1">{#N/A,#N/A,TRUE,"1842CWN0"}</definedName>
    <definedName name="ggjgjkg" localSheetId="4" hidden="1">{#N/A,#N/A,TRUE,"1842CWN0"}</definedName>
    <definedName name="ggjgjkg" localSheetId="3" hidden="1">{#N/A,#N/A,TRUE,"1842CWN0"}</definedName>
    <definedName name="ggjgjkg" localSheetId="5" hidden="1">{#N/A,#N/A,TRUE,"1842CWN0"}</definedName>
    <definedName name="ggjgjkg" localSheetId="7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6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'[78]7422CW00'!#REF!</definedName>
    <definedName name="ghfg" localSheetId="6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6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6" hidden="1">{#N/A,#N/A,TRUE,"1842CWN0"}</definedName>
    <definedName name="ghnbbfr" localSheetId="4" hidden="1">{#N/A,#N/A,TRUE,"1842CWN0"}</definedName>
    <definedName name="ghnbbfr" localSheetId="3" hidden="1">{#N/A,#N/A,TRUE,"1842CWN0"}</definedName>
    <definedName name="ghnbbfr" localSheetId="5" hidden="1">{#N/A,#N/A,TRUE,"1842CWN0"}</definedName>
    <definedName name="ghnbbfr" localSheetId="7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6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6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 localSheetId="6">#REF!</definedName>
    <definedName name="GMM_ON_DMARES" localSheetId="4">#REF!</definedName>
    <definedName name="GMM_ON_DMARES" localSheetId="3">#REF!</definedName>
    <definedName name="GMM_ON_DMARES" localSheetId="5">#REF!</definedName>
    <definedName name="GMM_ON_DMARES" localSheetId="7">#REF!</definedName>
    <definedName name="GMM_ON_DMARES" localSheetId="1">#REF!</definedName>
    <definedName name="GMM_ON_DMARES">#REF!</definedName>
    <definedName name="GMM_ON_DRIO" localSheetId="6">#REF!</definedName>
    <definedName name="GMM_ON_DRIO" localSheetId="4">#REF!</definedName>
    <definedName name="GMM_ON_DRIO" localSheetId="3">#REF!</definedName>
    <definedName name="GMM_ON_DRIO" localSheetId="5">#REF!</definedName>
    <definedName name="GMM_ON_DRIO" localSheetId="7">#REF!</definedName>
    <definedName name="GMM_ON_DRIO" localSheetId="1">#REF!</definedName>
    <definedName name="GMM_ON_DRIO">#REF!</definedName>
    <definedName name="GOR" localSheetId="6">#REF!</definedName>
    <definedName name="GOR" localSheetId="4">#REF!</definedName>
    <definedName name="GOR" localSheetId="3">#REF!</definedName>
    <definedName name="GOR" localSheetId="5">#REF!</definedName>
    <definedName name="GOR" localSheetId="7">#REF!</definedName>
    <definedName name="GOR" localSheetId="1">#REF!</definedName>
    <definedName name="GOR">#REF!</definedName>
    <definedName name="GOT" localSheetId="6">[12]Tablas!#REF!</definedName>
    <definedName name="GOT" localSheetId="4">[12]Tablas!#REF!</definedName>
    <definedName name="GOT" localSheetId="3">[12]Tablas!#REF!</definedName>
    <definedName name="GOT" localSheetId="5">[12]Tablas!#REF!</definedName>
    <definedName name="GOT" localSheetId="7">[12]Tablas!#REF!</definedName>
    <definedName name="GOT" localSheetId="1">[12]Tablas!#REF!</definedName>
    <definedName name="GOT">[12]Tablas!#REF!</definedName>
    <definedName name="GPO" localSheetId="6">[12]Tablas!#REF!</definedName>
    <definedName name="GPO" localSheetId="4">[12]Tablas!#REF!</definedName>
    <definedName name="GPO" localSheetId="3">[12]Tablas!#REF!</definedName>
    <definedName name="GPO" localSheetId="5">[12]Tablas!#REF!</definedName>
    <definedName name="GPO" localSheetId="7">[12]Tablas!#REF!</definedName>
    <definedName name="GPO" localSheetId="1">[12]Tablas!#REF!</definedName>
    <definedName name="GPO">[12]Tablas!#REF!</definedName>
    <definedName name="GPR" localSheetId="6">[12]Tablas!#REF!</definedName>
    <definedName name="GPR" localSheetId="4">[12]Tablas!#REF!</definedName>
    <definedName name="GPR" localSheetId="3">[12]Tablas!#REF!</definedName>
    <definedName name="GPR" localSheetId="5">[12]Tablas!#REF!</definedName>
    <definedName name="GPR" localSheetId="7">[12]Tablas!#REF!</definedName>
    <definedName name="GPR" localSheetId="1">[12]Tablas!#REF!</definedName>
    <definedName name="GPR">[12]Tablas!#REF!</definedName>
    <definedName name="GRAF1ANO" localSheetId="6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6">#REF!</definedName>
    <definedName name="GRAF2" localSheetId="5">#REF!</definedName>
    <definedName name="GRAF2" localSheetId="7">#REF!</definedName>
    <definedName name="GRAF2" localSheetId="1">#REF!</definedName>
    <definedName name="GRAF2">#REF!</definedName>
    <definedName name="GRAF3" localSheetId="6">#REF!</definedName>
    <definedName name="GRAF3" localSheetId="5">#REF!</definedName>
    <definedName name="GRAF3" localSheetId="7">#REF!</definedName>
    <definedName name="GRAF3" localSheetId="1">#REF!</definedName>
    <definedName name="GRAF3">#REF!</definedName>
    <definedName name="GRC" localSheetId="1">[12]Tablas!#REF!</definedName>
    <definedName name="GRC">[12]Tablas!#REF!</definedName>
    <definedName name="GRC_ON_ASO" localSheetId="1">[12]Tablas!#REF!</definedName>
    <definedName name="GRC_ON_ASO">[12]Tablas!#REF!</definedName>
    <definedName name="GRC_ON_DAPIAY" localSheetId="6">#REF!</definedName>
    <definedName name="GRC_ON_DAPIAY" localSheetId="4">#REF!</definedName>
    <definedName name="GRC_ON_DAPIAY" localSheetId="3">#REF!</definedName>
    <definedName name="GRC_ON_DAPIAY" localSheetId="5">#REF!</definedName>
    <definedName name="GRC_ON_DAPIAY" localSheetId="7">#REF!</definedName>
    <definedName name="GRC_ON_DAPIAY" localSheetId="1">#REF!</definedName>
    <definedName name="GRC_ON_DAPIAY">#REF!</definedName>
    <definedName name="GRC_ON_GER" localSheetId="6">#REF!</definedName>
    <definedName name="GRC_ON_GER" localSheetId="4">#REF!</definedName>
    <definedName name="GRC_ON_GER" localSheetId="3">#REF!</definedName>
    <definedName name="GRC_ON_GER" localSheetId="5">#REF!</definedName>
    <definedName name="GRC_ON_GER" localSheetId="7">#REF!</definedName>
    <definedName name="GRC_ON_GER" localSheetId="1">#REF!</definedName>
    <definedName name="GRC_ON_GER">#REF!</definedName>
    <definedName name="gregds" localSheetId="6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6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 localSheetId="6">#REF!</definedName>
    <definedName name="GRM_ON_DMARES" localSheetId="4">#REF!</definedName>
    <definedName name="GRM_ON_DMARES" localSheetId="3">#REF!</definedName>
    <definedName name="GRM_ON_DMARES" localSheetId="5">#REF!</definedName>
    <definedName name="GRM_ON_DMARES" localSheetId="7">#REF!</definedName>
    <definedName name="GRM_ON_DMARES" localSheetId="1">#REF!</definedName>
    <definedName name="GRM_ON_DMARES">#REF!</definedName>
    <definedName name="GRM_ON_DRIO" localSheetId="6">#REF!</definedName>
    <definedName name="GRM_ON_DRIO" localSheetId="4">#REF!</definedName>
    <definedName name="GRM_ON_DRIO" localSheetId="3">#REF!</definedName>
    <definedName name="GRM_ON_DRIO" localSheetId="5">#REF!</definedName>
    <definedName name="GRM_ON_DRIO" localSheetId="7">#REF!</definedName>
    <definedName name="GRM_ON_DRIO" localSheetId="1">#REF!</definedName>
    <definedName name="GRM_ON_DRIO">#REF!</definedName>
    <definedName name="GRN" localSheetId="6">[12]Tablas!#REF!</definedName>
    <definedName name="GRN" localSheetId="4">[12]Tablas!#REF!</definedName>
    <definedName name="GRN" localSheetId="3">[12]Tablas!#REF!</definedName>
    <definedName name="GRN" localSheetId="5">[12]Tablas!#REF!</definedName>
    <definedName name="GRN" localSheetId="7">[12]Tablas!#REF!</definedName>
    <definedName name="GRN" localSheetId="1">[12]Tablas!#REF!</definedName>
    <definedName name="GRN">[12]Tablas!#REF!</definedName>
    <definedName name="GRN_ON_ASO" localSheetId="6">[12]Tablas!#REF!</definedName>
    <definedName name="GRN_ON_ASO" localSheetId="4">[12]Tablas!#REF!</definedName>
    <definedName name="GRN_ON_ASO" localSheetId="3">[12]Tablas!#REF!</definedName>
    <definedName name="GRN_ON_ASO" localSheetId="5">[12]Tablas!#REF!</definedName>
    <definedName name="GRN_ON_ASO" localSheetId="7">[12]Tablas!#REF!</definedName>
    <definedName name="GRN_ON_ASO" localSheetId="1">[12]Tablas!#REF!</definedName>
    <definedName name="GRN_ON_ASO">[12]Tablas!#REF!</definedName>
    <definedName name="GRN_ON_DIREC" localSheetId="6">#REF!</definedName>
    <definedName name="GRN_ON_DIREC" localSheetId="4">#REF!</definedName>
    <definedName name="GRN_ON_DIREC" localSheetId="3">#REF!</definedName>
    <definedName name="GRN_ON_DIREC" localSheetId="5">#REF!</definedName>
    <definedName name="GRN_ON_DIREC" localSheetId="7">#REF!</definedName>
    <definedName name="GRN_ON_DIREC" localSheetId="1">#REF!</definedName>
    <definedName name="GRN_ON_DIREC">#REF!</definedName>
    <definedName name="GRS" localSheetId="6">[12]Tablas!#REF!</definedName>
    <definedName name="GRS" localSheetId="4">[12]Tablas!#REF!</definedName>
    <definedName name="GRS" localSheetId="3">[12]Tablas!#REF!</definedName>
    <definedName name="GRS" localSheetId="5">[12]Tablas!#REF!</definedName>
    <definedName name="GRS" localSheetId="7">[12]Tablas!#REF!</definedName>
    <definedName name="GRS" localSheetId="1">[12]Tablas!#REF!</definedName>
    <definedName name="GRS">[12]Tablas!#REF!</definedName>
    <definedName name="GRS_ON_ASO" localSheetId="6">[12]Tablas!#REF!</definedName>
    <definedName name="GRS_ON_ASO" localSheetId="4">[12]Tablas!#REF!</definedName>
    <definedName name="GRS_ON_ASO" localSheetId="3">[12]Tablas!#REF!</definedName>
    <definedName name="GRS_ON_ASO" localSheetId="5">[12]Tablas!#REF!</definedName>
    <definedName name="GRS_ON_ASO" localSheetId="7">[12]Tablas!#REF!</definedName>
    <definedName name="GRS_ON_ASO" localSheetId="1">[12]Tablas!#REF!</definedName>
    <definedName name="GRS_ON_ASO">[12]Tablas!#REF!</definedName>
    <definedName name="GRS_ON_DIREC" localSheetId="6">#REF!</definedName>
    <definedName name="GRS_ON_DIREC" localSheetId="4">#REF!</definedName>
    <definedName name="GRS_ON_DIREC" localSheetId="3">#REF!</definedName>
    <definedName name="GRS_ON_DIREC" localSheetId="5">#REF!</definedName>
    <definedName name="GRS_ON_DIREC" localSheetId="7">#REF!</definedName>
    <definedName name="GRS_ON_DIREC" localSheetId="1">#REF!</definedName>
    <definedName name="GRS_ON_DIREC">#REF!</definedName>
    <definedName name="GRS_ON_HUIL" localSheetId="6">#REF!</definedName>
    <definedName name="GRS_ON_HUIL" localSheetId="4">#REF!</definedName>
    <definedName name="GRS_ON_HUIL" localSheetId="3">#REF!</definedName>
    <definedName name="GRS_ON_HUIL" localSheetId="5">#REF!</definedName>
    <definedName name="GRS_ON_HUIL" localSheetId="7">#REF!</definedName>
    <definedName name="GRS_ON_HUIL" localSheetId="1">#REF!</definedName>
    <definedName name="GRS_ON_HUIL">#REF!</definedName>
    <definedName name="grtyerh" localSheetId="6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6">#REF!</definedName>
    <definedName name="GRUPO1" localSheetId="5">#REF!</definedName>
    <definedName name="GRUPO1" localSheetId="7">#REF!</definedName>
    <definedName name="GRUPO1" localSheetId="1">#REF!</definedName>
    <definedName name="GRUPO1">#REF!</definedName>
    <definedName name="GRUPO123" localSheetId="6">#REF!</definedName>
    <definedName name="GRUPO123" localSheetId="5">#REF!</definedName>
    <definedName name="GRUPO123" localSheetId="7">#REF!</definedName>
    <definedName name="GRUPO123" localSheetId="1">#REF!</definedName>
    <definedName name="GRUPO123">#REF!</definedName>
    <definedName name="GRUPO13" localSheetId="6">#REF!</definedName>
    <definedName name="GRUPO13" localSheetId="5">#REF!</definedName>
    <definedName name="GRUPO13" localSheetId="7">#REF!</definedName>
    <definedName name="GRUPO13" localSheetId="1">#REF!</definedName>
    <definedName name="GRUPO13">#REF!</definedName>
    <definedName name="GRUPO2" localSheetId="6">#REF!</definedName>
    <definedName name="GRUPO2" localSheetId="5">#REF!</definedName>
    <definedName name="GRUPO2" localSheetId="7">#REF!</definedName>
    <definedName name="GRUPO2">#REF!</definedName>
    <definedName name="grupo3">[57]Hoja1!$F$6</definedName>
    <definedName name="grupo4">[57]Hoja1!$F$7</definedName>
    <definedName name="grupo5">[57]Hoja1!$F$10</definedName>
    <definedName name="grupo6">[57]Hoja1!$F$11</definedName>
    <definedName name="grupo7">[57]Hoja1!$F$12</definedName>
    <definedName name="grupo8">[57]Hoja1!$F$13</definedName>
    <definedName name="grupo9">[57]Hoja1!$F$14</definedName>
    <definedName name="GSDG" localSheetId="6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6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[80]BASE!$C$4:$H$255</definedName>
    <definedName name="GTC">[12]Tablas!#REF!</definedName>
    <definedName name="GTE">[12]Tablas!#REF!</definedName>
    <definedName name="gtgt" localSheetId="6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6">#REF!</definedName>
    <definedName name="GTRE" localSheetId="5">#REF!</definedName>
    <definedName name="GTRE" localSheetId="7">#REF!</definedName>
    <definedName name="GTRE" localSheetId="1">#REF!</definedName>
    <definedName name="GTRE">#REF!</definedName>
    <definedName name="h" localSheetId="6">#REF!</definedName>
    <definedName name="h" localSheetId="4">#REF!</definedName>
    <definedName name="h" localSheetId="3">#REF!</definedName>
    <definedName name="h" localSheetId="5">#REF!</definedName>
    <definedName name="h" localSheetId="7">#REF!</definedName>
    <definedName name="h" localSheetId="1">#REF!</definedName>
    <definedName name="h">#REF!</definedName>
    <definedName name="H_pump" localSheetId="1">#REF!</definedName>
    <definedName name="H_pump">#REF!</definedName>
    <definedName name="h9h" localSheetId="6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6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6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6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[57]Datos!$D$8</definedName>
    <definedName name="hen">[57]Datos!$D$9</definedName>
    <definedName name="HERRERO" localSheetId="6">#REF!</definedName>
    <definedName name="HERRERO" localSheetId="4">#REF!</definedName>
    <definedName name="HERRERO" localSheetId="3">#REF!</definedName>
    <definedName name="HERRERO" localSheetId="5">#REF!</definedName>
    <definedName name="HERRERO" localSheetId="7">#REF!</definedName>
    <definedName name="HERRERO" localSheetId="1">#REF!</definedName>
    <definedName name="HERRERO">#REF!</definedName>
    <definedName name="hfgh" localSheetId="6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6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6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6">'CDI BOSQUES APUS'!ERR</definedName>
    <definedName name="hh" localSheetId="4">'CDI BOSQUES MEMORIAS DE CÁLCULO'!ERR</definedName>
    <definedName name="hh" localSheetId="3">'CDI ORO MEMORIAS DE CÁLCULO'!ERR</definedName>
    <definedName name="hh" localSheetId="5">'CDI ORO NEGRO APUS'!ERR</definedName>
    <definedName name="hh" localSheetId="7">'CDI SONRISAS APUS'!ERR</definedName>
    <definedName name="hh" localSheetId="1">'JUSTIFICACIÓN AIU '!ERR</definedName>
    <definedName name="hh">[0]!ERR</definedName>
    <definedName name="hhg" localSheetId="6" hidden="1">{#N/A,#N/A,TRUE,"1842CWN0"}</definedName>
    <definedName name="hhg" localSheetId="4" hidden="1">{#N/A,#N/A,TRUE,"1842CWN0"}</definedName>
    <definedName name="hhg" localSheetId="3" hidden="1">{#N/A,#N/A,TRUE,"1842CWN0"}</definedName>
    <definedName name="hhg" localSheetId="5" hidden="1">{#N/A,#N/A,TRUE,"1842CWN0"}</definedName>
    <definedName name="hhg" localSheetId="7" hidden="1">{#N/A,#N/A,TRUE,"1842CWN0"}</definedName>
    <definedName name="hhg" localSheetId="1" hidden="1">{#N/A,#N/A,TRUE,"1842CWN0"}</definedName>
    <definedName name="hhg" hidden="1">{#N/A,#N/A,TRUE,"1842CWN0"}</definedName>
    <definedName name="hhh" localSheetId="6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6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6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6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[47]steel!$F$7:$J$7</definedName>
    <definedName name="hjfg" localSheetId="6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6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6">'CDI BOSQUES APUS'!ERR</definedName>
    <definedName name="HK" localSheetId="4">'CDI BOSQUES MEMORIAS DE CÁLCULO'!ERR</definedName>
    <definedName name="HK" localSheetId="3">'CDI ORO MEMORIAS DE CÁLCULO'!ERR</definedName>
    <definedName name="HK" localSheetId="5">'CDI ORO NEGRO APUS'!ERR</definedName>
    <definedName name="HK" localSheetId="7">'CDI SONRISAS APUS'!ERR</definedName>
    <definedName name="HK" localSheetId="1">'JUSTIFICACIÓN AIU '!ERR</definedName>
    <definedName name="HK">[0]!ERR</definedName>
    <definedName name="HM" localSheetId="6">#REF!</definedName>
    <definedName name="HM" localSheetId="4">#REF!</definedName>
    <definedName name="HM" localSheetId="3">#REF!</definedName>
    <definedName name="HM" localSheetId="5">#REF!</definedName>
    <definedName name="HM" localSheetId="7">#REF!</definedName>
    <definedName name="HM" localSheetId="1">#REF!</definedName>
    <definedName name="HM">#REF!</definedName>
    <definedName name="hn" localSheetId="6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6">#REF!</definedName>
    <definedName name="HOJA1" localSheetId="5">#REF!</definedName>
    <definedName name="HOJA1" localSheetId="7">#REF!</definedName>
    <definedName name="HOJA1" localSheetId="1">#REF!</definedName>
    <definedName name="HOJA1">#REF!</definedName>
    <definedName name="horat" localSheetId="6">'[20]Itemes Renovación'!#REF!</definedName>
    <definedName name="horat" localSheetId="4">'[20]Itemes Renovación'!#REF!</definedName>
    <definedName name="horat" localSheetId="3">'[20]Itemes Renovación'!#REF!</definedName>
    <definedName name="horat" localSheetId="5">'[20]Itemes Renovación'!#REF!</definedName>
    <definedName name="horat" localSheetId="7">'[20]Itemes Renovación'!#REF!</definedName>
    <definedName name="horat" localSheetId="1">'[20]Itemes Renovación'!#REF!</definedName>
    <definedName name="horat">'[20]Itemes Renovación'!#REF!</definedName>
    <definedName name="Hornos" localSheetId="6">#REF!</definedName>
    <definedName name="Hornos" localSheetId="4">#REF!</definedName>
    <definedName name="Hornos" localSheetId="3">#REF!</definedName>
    <definedName name="Hornos" localSheetId="5">#REF!</definedName>
    <definedName name="Hornos" localSheetId="7">#REF!</definedName>
    <definedName name="Hornos" localSheetId="1">#REF!</definedName>
    <definedName name="Hornos">#REF!</definedName>
    <definedName name="HP_stg_Hz" localSheetId="6">#REF!</definedName>
    <definedName name="HP_stg_Hz" localSheetId="4">#REF!</definedName>
    <definedName name="HP_stg_Hz" localSheetId="3">#REF!</definedName>
    <definedName name="HP_stg_Hz" localSheetId="5">#REF!</definedName>
    <definedName name="HP_stg_Hz" localSheetId="7">#REF!</definedName>
    <definedName name="HP_stg_Hz" localSheetId="1">#REF!</definedName>
    <definedName name="HP_stg_Hz">#REF!</definedName>
    <definedName name="hreer" localSheetId="6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[57]Datos!$D$7</definedName>
    <definedName name="hrthtrh" localSheetId="6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6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6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6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6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6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6">#REF!</definedName>
    <definedName name="I" localSheetId="5">#REF!</definedName>
    <definedName name="I" localSheetId="7">#REF!</definedName>
    <definedName name="I" localSheetId="1">#REF!</definedName>
    <definedName name="I">#REF!</definedName>
    <definedName name="i0" localSheetId="6">#REF!</definedName>
    <definedName name="i0" localSheetId="4">#REF!</definedName>
    <definedName name="i0" localSheetId="3">#REF!</definedName>
    <definedName name="i0" localSheetId="5">#REF!</definedName>
    <definedName name="i0" localSheetId="7">#REF!</definedName>
    <definedName name="i0" localSheetId="1">#REF!</definedName>
    <definedName name="i0">#REF!</definedName>
    <definedName name="i8i" localSheetId="6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[57]Hoja1!$C$17</definedName>
    <definedName name="icbf">[57]Hoja1!$C$15</definedName>
    <definedName name="Icct" localSheetId="6">#REF!</definedName>
    <definedName name="Icct" localSheetId="4">#REF!</definedName>
    <definedName name="Icct" localSheetId="3">#REF!</definedName>
    <definedName name="Icct" localSheetId="5">#REF!</definedName>
    <definedName name="Icct" localSheetId="7">#REF!</definedName>
    <definedName name="Icct" localSheetId="1">#REF!</definedName>
    <definedName name="Icct">#REF!</definedName>
    <definedName name="ICP" localSheetId="6">[12]Tablas!#REF!</definedName>
    <definedName name="ICP" localSheetId="4">[12]Tablas!#REF!</definedName>
    <definedName name="ICP" localSheetId="3">[12]Tablas!#REF!</definedName>
    <definedName name="ICP" localSheetId="5">[12]Tablas!#REF!</definedName>
    <definedName name="ICP" localSheetId="7">[12]Tablas!#REF!</definedName>
    <definedName name="ICP">[12]Tablas!#REF!</definedName>
    <definedName name="ICP1_1" localSheetId="6">[12]Tablas!#REF!</definedName>
    <definedName name="ICP1_1" localSheetId="4">[12]Tablas!#REF!</definedName>
    <definedName name="ICP1_1" localSheetId="3">[12]Tablas!#REF!</definedName>
    <definedName name="ICP1_1" localSheetId="5">[12]Tablas!#REF!</definedName>
    <definedName name="ICP1_1" localSheetId="7">[12]Tablas!#REF!</definedName>
    <definedName name="ICP1_1">[12]Tablas!#REF!</definedName>
    <definedName name="ICP1_1_1" localSheetId="6">[12]Tablas!#REF!</definedName>
    <definedName name="ICP1_1_1" localSheetId="4">[12]Tablas!#REF!</definedName>
    <definedName name="ICP1_1_1" localSheetId="3">[12]Tablas!#REF!</definedName>
    <definedName name="ICP1_1_1" localSheetId="5">[12]Tablas!#REF!</definedName>
    <definedName name="ICP1_1_1" localSheetId="7">[12]Tablas!#REF!</definedName>
    <definedName name="ICP1_1_1">[12]Tablas!#REF!</definedName>
    <definedName name="ICP1_1_2" localSheetId="6">[12]Tablas!#REF!</definedName>
    <definedName name="ICP1_1_2" localSheetId="4">[12]Tablas!#REF!</definedName>
    <definedName name="ICP1_1_2" localSheetId="3">[12]Tablas!#REF!</definedName>
    <definedName name="ICP1_1_2" localSheetId="5">[12]Tablas!#REF!</definedName>
    <definedName name="ICP1_1_2" localSheetId="7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6">'CDI BOSQUES APUS'!ERR</definedName>
    <definedName name="ID" localSheetId="4">'CDI BOSQUES MEMORIAS DE CÁLCULO'!ERR</definedName>
    <definedName name="ID" localSheetId="3">'CDI ORO MEMORIAS DE CÁLCULO'!ERR</definedName>
    <definedName name="ID" localSheetId="5">'CDI ORO NEGRO APUS'!ERR</definedName>
    <definedName name="ID" localSheetId="7">'CDI SONRISAS APUS'!ERR</definedName>
    <definedName name="ID" localSheetId="1">'JUSTIFICACIÓN AIU '!ERR</definedName>
    <definedName name="ID">[0]!ERR</definedName>
    <definedName name="IF" localSheetId="6">'[53]A. P. U.'!#REF!</definedName>
    <definedName name="IF" localSheetId="4">'[53]A. P. U.'!#REF!</definedName>
    <definedName name="IF" localSheetId="3">'[53]A. P. U.'!#REF!</definedName>
    <definedName name="IF" localSheetId="5">'[53]A. P. U.'!#REF!</definedName>
    <definedName name="IF" localSheetId="7">'[53]A. P. U.'!#REF!</definedName>
    <definedName name="IF" localSheetId="1">'[53]A. P. U.'!#REF!</definedName>
    <definedName name="IF">'[53]A. P. U.'!#REF!</definedName>
    <definedName name="Ig" localSheetId="6">#REF!</definedName>
    <definedName name="Ig" localSheetId="4">#REF!</definedName>
    <definedName name="Ig" localSheetId="3">#REF!</definedName>
    <definedName name="Ig" localSheetId="5">#REF!</definedName>
    <definedName name="Ig" localSheetId="7">#REF!</definedName>
    <definedName name="Ig" localSheetId="1">#REF!</definedName>
    <definedName name="Ig">#REF!</definedName>
    <definedName name="ii" localSheetId="6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6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'[81]1'!$N$41</definedName>
    <definedName name="IMP">[27]otros!$C$3</definedName>
    <definedName name="IMPRESSION" localSheetId="6">#REF!</definedName>
    <definedName name="IMPRESSION" localSheetId="4">#REF!</definedName>
    <definedName name="IMPRESSION" localSheetId="3">#REF!</definedName>
    <definedName name="IMPRESSION" localSheetId="5">#REF!</definedName>
    <definedName name="IMPRESSION" localSheetId="7">#REF!</definedName>
    <definedName name="IMPRESSION" localSheetId="1">#REF!</definedName>
    <definedName name="IMPRESSION">#REF!</definedName>
    <definedName name="imprimir" localSheetId="6">#REF!</definedName>
    <definedName name="imprimir" localSheetId="4">#REF!</definedName>
    <definedName name="imprimir" localSheetId="3">#REF!</definedName>
    <definedName name="imprimir" localSheetId="5">#REF!</definedName>
    <definedName name="imprimir" localSheetId="7">#REF!</definedName>
    <definedName name="imprimir" localSheetId="1">#REF!</definedName>
    <definedName name="imprimir">#REF!</definedName>
    <definedName name="IMPTOS" localSheetId="6">#REF!</definedName>
    <definedName name="IMPTOS" localSheetId="4">#REF!</definedName>
    <definedName name="IMPTOS" localSheetId="3">#REF!</definedName>
    <definedName name="IMPTOS" localSheetId="5">#REF!</definedName>
    <definedName name="IMPTOS" localSheetId="7">#REF!</definedName>
    <definedName name="IMPTOS" localSheetId="1">#REF!</definedName>
    <definedName name="IMPTOS">#REF!</definedName>
    <definedName name="IMPTOS1">#REF!</definedName>
    <definedName name="INC">#REF!</definedName>
    <definedName name="INCR._PRODC.">#REF!</definedName>
    <definedName name="INDICE" localSheetId="6">#REF!</definedName>
    <definedName name="INDICE" localSheetId="5">#REF!</definedName>
    <definedName name="INDICE" localSheetId="7">#REF!</definedName>
    <definedName name="INDICE">#REF!</definedName>
    <definedName name="inf" localSheetId="6">#REF!</definedName>
    <definedName name="inf" localSheetId="5">#REF!</definedName>
    <definedName name="inf" localSheetId="7">#REF!</definedName>
    <definedName name="inf">#REF!</definedName>
    <definedName name="INFORME">[82]TABLAS!$A$1:$A$65536</definedName>
    <definedName name="Informe_semanal" localSheetId="6">#REF!</definedName>
    <definedName name="Informe_semanal" localSheetId="4">#REF!</definedName>
    <definedName name="Informe_semanal" localSheetId="3">#REF!</definedName>
    <definedName name="Informe_semanal" localSheetId="5">#REF!</definedName>
    <definedName name="Informe_semanal" localSheetId="7">#REF!</definedName>
    <definedName name="Informe_semanal" localSheetId="1">#REF!</definedName>
    <definedName name="Informe_semanal">#REF!</definedName>
    <definedName name="INGENIERIA1" localSheetId="6" hidden="1">#REF!</definedName>
    <definedName name="INGENIERIA1" localSheetId="4" hidden="1">#REF!</definedName>
    <definedName name="INGENIERIA1" localSheetId="3" hidden="1">#REF!</definedName>
    <definedName name="INGENIERIA1" localSheetId="5" hidden="1">#REF!</definedName>
    <definedName name="INGENIERIA1" localSheetId="7" hidden="1">#REF!</definedName>
    <definedName name="INGENIERIA1" localSheetId="1" hidden="1">#REF!</definedName>
    <definedName name="INGENIERIA1" hidden="1">#REF!</definedName>
    <definedName name="INGENIERIA11" localSheetId="6" hidden="1">#REF!</definedName>
    <definedName name="INGENIERIA11" localSheetId="4" hidden="1">#REF!</definedName>
    <definedName name="INGENIERIA11" localSheetId="3" hidden="1">#REF!</definedName>
    <definedName name="INGENIERIA11" localSheetId="5" hidden="1">#REF!</definedName>
    <definedName name="INGENIERIA11" localSheetId="7" hidden="1">#REF!</definedName>
    <definedName name="INGENIERIA11" localSheetId="1" hidden="1">#REF!</definedName>
    <definedName name="INGENIERIA11" hidden="1">#REF!</definedName>
    <definedName name="iniciales">'[29]Reservas de Petróleo'!$A$2,'[29]Reservas de Petróleo'!$A$1,'[29]Reservas de Petróleo'!$D$4,'[29]Reservas de Petróleo'!$D$1:$D$65536</definedName>
    <definedName name="Inicio">[37]BASES!$E$26</definedName>
    <definedName name="INPU" localSheetId="6">#REF!</definedName>
    <definedName name="INPU" localSheetId="4">#REF!</definedName>
    <definedName name="INPU" localSheetId="3">#REF!</definedName>
    <definedName name="INPU" localSheetId="5">#REF!</definedName>
    <definedName name="INPU" localSheetId="7">#REF!</definedName>
    <definedName name="INPU" localSheetId="1">#REF!</definedName>
    <definedName name="INPU">#REF!</definedName>
    <definedName name="INPUT" localSheetId="6">'[3]7422CW00'!#REF!</definedName>
    <definedName name="INPUT" localSheetId="4">'[3]7422CW00'!#REF!</definedName>
    <definedName name="INPUT" localSheetId="3">'[3]7422CW00'!#REF!</definedName>
    <definedName name="INPUT" localSheetId="5">'[3]7422CW00'!#REF!</definedName>
    <definedName name="INPUT" localSheetId="7">'[3]7422CW00'!#REF!</definedName>
    <definedName name="INPUT">'[3]7422CW00'!#REF!</definedName>
    <definedName name="INSU">[83]INSUMOS!$A$1:$E$65536</definedName>
    <definedName name="Insumos_auxiliares" localSheetId="6">[84]Insumos!#REF!</definedName>
    <definedName name="Insumos_auxiliares" localSheetId="5">[84]Insumos!#REF!</definedName>
    <definedName name="Insumos_auxiliares" localSheetId="7">[84]Insumos!#REF!</definedName>
    <definedName name="Insumos_auxiliares" localSheetId="1">[84]Insumos!#REF!</definedName>
    <definedName name="Insumos_auxiliares">[84]Insumos!#REF!</definedName>
    <definedName name="Insumos_basicos" localSheetId="6">#REF!</definedName>
    <definedName name="Insumos_basicos" localSheetId="4">#REF!</definedName>
    <definedName name="Insumos_basicos" localSheetId="3">#REF!</definedName>
    <definedName name="Insumos_basicos" localSheetId="5">#REF!</definedName>
    <definedName name="Insumos_basicos" localSheetId="7">#REF!</definedName>
    <definedName name="Insumos_basicos" localSheetId="1">#REF!</definedName>
    <definedName name="Insumos_basicos">#REF!</definedName>
    <definedName name="Int" localSheetId="6">#REF!</definedName>
    <definedName name="Int" localSheetId="4">#REF!</definedName>
    <definedName name="Int" localSheetId="3">#REF!</definedName>
    <definedName name="Int" localSheetId="5">#REF!</definedName>
    <definedName name="Int" localSheetId="7">#REF!</definedName>
    <definedName name="Int" localSheetId="1">#REF!</definedName>
    <definedName name="Int">#REF!</definedName>
    <definedName name="InTap">[20]Interc.tapones!$E$1:$E$65536</definedName>
    <definedName name="INTER">[74]Hoja3!$F$7:$F$9</definedName>
    <definedName name="Intercambiadores" localSheetId="6">#REF!</definedName>
    <definedName name="Intercambiadores" localSheetId="4">#REF!</definedName>
    <definedName name="Intercambiadores" localSheetId="3">#REF!</definedName>
    <definedName name="Intercambiadores" localSheetId="5">#REF!</definedName>
    <definedName name="Intercambiadores" localSheetId="7">#REF!</definedName>
    <definedName name="Intercambiadores" localSheetId="1">#REF!</definedName>
    <definedName name="Intercambiadores">#REF!</definedName>
    <definedName name="Interest_Rate" localSheetId="6">#REF!</definedName>
    <definedName name="Interest_Rate" localSheetId="4">#REF!</definedName>
    <definedName name="Interest_Rate" localSheetId="3">#REF!</definedName>
    <definedName name="Interest_Rate" localSheetId="5">#REF!</definedName>
    <definedName name="Interest_Rate" localSheetId="7">#REF!</definedName>
    <definedName name="Interest_Rate" localSheetId="1">#REF!</definedName>
    <definedName name="Interest_Rate">#REF!</definedName>
    <definedName name="INTERMEDIA_I" localSheetId="6">#REF!</definedName>
    <definedName name="INTERMEDIA_I" localSheetId="4">#REF!</definedName>
    <definedName name="INTERMEDIA_I" localSheetId="3">#REF!</definedName>
    <definedName name="INTERMEDIA_I" localSheetId="5">#REF!</definedName>
    <definedName name="INTERMEDIA_I" localSheetId="7">#REF!</definedName>
    <definedName name="INTERMEDIA_I" localSheetId="1">#REF!</definedName>
    <definedName name="INTERMEDIA_I">#REF!</definedName>
    <definedName name="Interventor">[42]CONTRATO!$E$12</definedName>
    <definedName name="IntVal">'[20]Interc.válv.'!$E$1:$E$65536</definedName>
    <definedName name="INV_11">'[85]PR 1'!$A$2:$N$655</definedName>
    <definedName name="INV_Payments" localSheetId="1">[52]!INV_Payments</definedName>
    <definedName name="INV_Payments">[52]!INV_Payments</definedName>
    <definedName name="InvDol1" localSheetId="6">#REF!</definedName>
    <definedName name="InvDol1" localSheetId="4">#REF!</definedName>
    <definedName name="InvDol1" localSheetId="3">#REF!</definedName>
    <definedName name="InvDol1" localSheetId="5">#REF!</definedName>
    <definedName name="InvDol1" localSheetId="7">#REF!</definedName>
    <definedName name="InvDol1" localSheetId="1">#REF!</definedName>
    <definedName name="InvDol1">#REF!</definedName>
    <definedName name="InvDol2" localSheetId="6">#REF!</definedName>
    <definedName name="InvDol2" localSheetId="4">#REF!</definedName>
    <definedName name="InvDol2" localSheetId="3">#REF!</definedName>
    <definedName name="InvDol2" localSheetId="5">#REF!</definedName>
    <definedName name="InvDol2" localSheetId="7">#REF!</definedName>
    <definedName name="InvDol2" localSheetId="1">#REF!</definedName>
    <definedName name="InvDol2">#REF!</definedName>
    <definedName name="InvDol3" localSheetId="6">#REF!</definedName>
    <definedName name="InvDol3" localSheetId="4">#REF!</definedName>
    <definedName name="InvDol3" localSheetId="3">#REF!</definedName>
    <definedName name="InvDol3" localSheetId="5">#REF!</definedName>
    <definedName name="InvDol3" localSheetId="7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6">'CDI BOSQUES APUS'!ERR</definedName>
    <definedName name="IOUHH" localSheetId="4">'CDI BOSQUES MEMORIAS DE CÁLCULO'!ERR</definedName>
    <definedName name="IOUHH" localSheetId="3">'CDI ORO MEMORIAS DE CÁLCULO'!ERR</definedName>
    <definedName name="IOUHH" localSheetId="5">'CDI ORO NEGRO APUS'!ERR</definedName>
    <definedName name="IOUHH" localSheetId="7">'CDI SONRISAS APUS'!ERR</definedName>
    <definedName name="IOUHH" localSheetId="1">'JUSTIFICACIÓN AIU '!ERR</definedName>
    <definedName name="IOUHH">[0]!ERR</definedName>
    <definedName name="IP" localSheetId="6">#REF!</definedName>
    <definedName name="IP" localSheetId="4">#REF!</definedName>
    <definedName name="IP" localSheetId="3">#REF!</definedName>
    <definedName name="IP" localSheetId="5">#REF!</definedName>
    <definedName name="IP" localSheetId="7">#REF!</definedName>
    <definedName name="IP" localSheetId="1">#REF!</definedName>
    <definedName name="IP">#REF!</definedName>
    <definedName name="irng" localSheetId="6" hidden="1">#REF!</definedName>
    <definedName name="irng" localSheetId="4" hidden="1">#REF!</definedName>
    <definedName name="irng" localSheetId="3" hidden="1">#REF!</definedName>
    <definedName name="irng" localSheetId="5" hidden="1">#REF!</definedName>
    <definedName name="irng" localSheetId="7" hidden="1">#REF!</definedName>
    <definedName name="irng" localSheetId="1" hidden="1">#REF!</definedName>
    <definedName name="irng" hidden="1">#REF!</definedName>
    <definedName name="Iss">'[42]LIQUIDA-NOMINA'!$AT$4</definedName>
    <definedName name="issafp">[57]Hoja1!$C$19</definedName>
    <definedName name="isscs">[57]Hoja1!$C$21</definedName>
    <definedName name="isseps">[57]Hoja1!$C$20</definedName>
    <definedName name="ITEM">[80]BASE!$C$4:$H$255</definedName>
    <definedName name="ITEM1" localSheetId="6">#REF!</definedName>
    <definedName name="ITEM1" localSheetId="4">#REF!</definedName>
    <definedName name="ITEM1" localSheetId="3">#REF!</definedName>
    <definedName name="ITEM1" localSheetId="5">#REF!</definedName>
    <definedName name="ITEM1" localSheetId="7">#REF!</definedName>
    <definedName name="ITEM1" localSheetId="1">#REF!</definedName>
    <definedName name="ITEM1">#REF!</definedName>
    <definedName name="ITEM15" localSheetId="6">#REF!</definedName>
    <definedName name="ITEM15" localSheetId="5">#REF!</definedName>
    <definedName name="ITEM15" localSheetId="7">#REF!</definedName>
    <definedName name="ITEM15" localSheetId="1">#REF!</definedName>
    <definedName name="ITEM15">#REF!</definedName>
    <definedName name="ITEM2" localSheetId="6">#REF!</definedName>
    <definedName name="ITEM2" localSheetId="5">#REF!</definedName>
    <definedName name="ITEM2" localSheetId="7">#REF!</definedName>
    <definedName name="ITEM2" localSheetId="1">#REF!</definedName>
    <definedName name="ITEM2">#REF!</definedName>
    <definedName name="item210.3" localSheetId="6">#REF!</definedName>
    <definedName name="item210.3" localSheetId="5">#REF!</definedName>
    <definedName name="item210.3" localSheetId="7">#REF!</definedName>
    <definedName name="item210.3">#REF!</definedName>
    <definedName name="item230.1" localSheetId="6">#REF!</definedName>
    <definedName name="item230.1" localSheetId="5">#REF!</definedName>
    <definedName name="item230.1" localSheetId="7">#REF!</definedName>
    <definedName name="item230.1">#REF!</definedName>
    <definedName name="ITEM3" localSheetId="6">#REF!</definedName>
    <definedName name="ITEM3" localSheetId="5">#REF!</definedName>
    <definedName name="ITEM3" localSheetId="7">#REF!</definedName>
    <definedName name="ITEM3">#REF!</definedName>
    <definedName name="item310" localSheetId="6">#REF!</definedName>
    <definedName name="item310" localSheetId="5">#REF!</definedName>
    <definedName name="item310" localSheetId="7">#REF!</definedName>
    <definedName name="item310">#REF!</definedName>
    <definedName name="item320.2" localSheetId="6">#REF!</definedName>
    <definedName name="item320.2" localSheetId="5">#REF!</definedName>
    <definedName name="item320.2" localSheetId="7">#REF!</definedName>
    <definedName name="item320.2">#REF!</definedName>
    <definedName name="item330.1" localSheetId="6">#REF!</definedName>
    <definedName name="item330.1" localSheetId="5">#REF!</definedName>
    <definedName name="item330.1" localSheetId="7">#REF!</definedName>
    <definedName name="item330.1">#REF!</definedName>
    <definedName name="item420" localSheetId="6">#REF!</definedName>
    <definedName name="item420" localSheetId="5">#REF!</definedName>
    <definedName name="item420" localSheetId="7">#REF!</definedName>
    <definedName name="item420">#REF!</definedName>
    <definedName name="item450.2P" localSheetId="6">#REF!</definedName>
    <definedName name="item450.2P" localSheetId="5">#REF!</definedName>
    <definedName name="item450.2P" localSheetId="7">#REF!</definedName>
    <definedName name="item450.2P">#REF!</definedName>
    <definedName name="item600.1" localSheetId="6">#REF!</definedName>
    <definedName name="item600.1" localSheetId="5">#REF!</definedName>
    <definedName name="item600.1" localSheetId="7">#REF!</definedName>
    <definedName name="item600.1">#REF!</definedName>
    <definedName name="item610.1" localSheetId="6">#REF!</definedName>
    <definedName name="item610.1" localSheetId="5">#REF!</definedName>
    <definedName name="item610.1" localSheetId="7">#REF!</definedName>
    <definedName name="item610.1">#REF!</definedName>
    <definedName name="item610.2" localSheetId="6">#REF!</definedName>
    <definedName name="item610.2" localSheetId="5">#REF!</definedName>
    <definedName name="item610.2" localSheetId="7">#REF!</definedName>
    <definedName name="item610.2">#REF!</definedName>
    <definedName name="item630.4" localSheetId="6">#REF!</definedName>
    <definedName name="item630.4" localSheetId="5">#REF!</definedName>
    <definedName name="item630.4" localSheetId="7">#REF!</definedName>
    <definedName name="item630.4">#REF!</definedName>
    <definedName name="item630.6" localSheetId="6">#REF!</definedName>
    <definedName name="item630.6" localSheetId="5">#REF!</definedName>
    <definedName name="item630.6" localSheetId="7">#REF!</definedName>
    <definedName name="item630.6">#REF!</definedName>
    <definedName name="item630.7" localSheetId="6">#REF!</definedName>
    <definedName name="item630.7" localSheetId="5">#REF!</definedName>
    <definedName name="item630.7" localSheetId="7">#REF!</definedName>
    <definedName name="item630.7">#REF!</definedName>
    <definedName name="item640.3" localSheetId="6">#REF!</definedName>
    <definedName name="item640.3" localSheetId="5">#REF!</definedName>
    <definedName name="item640.3" localSheetId="7">#REF!</definedName>
    <definedName name="item640.3">#REF!</definedName>
    <definedName name="item661" localSheetId="6">#REF!</definedName>
    <definedName name="item661" localSheetId="5">#REF!</definedName>
    <definedName name="item661" localSheetId="7">#REF!</definedName>
    <definedName name="item661">#REF!</definedName>
    <definedName name="item671" localSheetId="6">#REF!</definedName>
    <definedName name="item671" localSheetId="5">#REF!</definedName>
    <definedName name="item671" localSheetId="7">#REF!</definedName>
    <definedName name="item671">#REF!</definedName>
    <definedName name="item673.1" localSheetId="6">#REF!</definedName>
    <definedName name="item673.1" localSheetId="5">#REF!</definedName>
    <definedName name="item673.1" localSheetId="7">#REF!</definedName>
    <definedName name="item673.1">#REF!</definedName>
    <definedName name="item673.3" localSheetId="6">#REF!</definedName>
    <definedName name="item673.3" localSheetId="5">#REF!</definedName>
    <definedName name="item673.3" localSheetId="7">#REF!</definedName>
    <definedName name="item673.3">#REF!</definedName>
    <definedName name="item681" localSheetId="6">#REF!</definedName>
    <definedName name="item681" localSheetId="5">#REF!</definedName>
    <definedName name="item681" localSheetId="7">#REF!</definedName>
    <definedName name="item681">#REF!</definedName>
    <definedName name="item700.1" localSheetId="6">#REF!</definedName>
    <definedName name="item700.1" localSheetId="5">#REF!</definedName>
    <definedName name="item700.1" localSheetId="7">#REF!</definedName>
    <definedName name="item700.1">#REF!</definedName>
    <definedName name="item710.1" localSheetId="6">#REF!</definedName>
    <definedName name="item710.1" localSheetId="5">#REF!</definedName>
    <definedName name="item710.1" localSheetId="7">#REF!</definedName>
    <definedName name="item710.1">#REF!</definedName>
    <definedName name="item710.2" localSheetId="6">#REF!</definedName>
    <definedName name="item710.2" localSheetId="5">#REF!</definedName>
    <definedName name="item710.2" localSheetId="7">#REF!</definedName>
    <definedName name="item710.2">#REF!</definedName>
    <definedName name="item730.1" localSheetId="6">#REF!</definedName>
    <definedName name="item730.1" localSheetId="5">#REF!</definedName>
    <definedName name="item730.1" localSheetId="7">#REF!</definedName>
    <definedName name="item730.1">#REF!</definedName>
    <definedName name="item730.2" localSheetId="6">#REF!</definedName>
    <definedName name="item730.2" localSheetId="5">#REF!</definedName>
    <definedName name="item730.2" localSheetId="7">#REF!</definedName>
    <definedName name="item730.2">#REF!</definedName>
    <definedName name="item730.2.4" localSheetId="6">#REF!</definedName>
    <definedName name="item730.2.4" localSheetId="5">#REF!</definedName>
    <definedName name="item730.2.4" localSheetId="7">#REF!</definedName>
    <definedName name="item730.2.4">#REF!</definedName>
    <definedName name="item900.2" localSheetId="6">#REF!</definedName>
    <definedName name="item900.2" localSheetId="5">#REF!</definedName>
    <definedName name="item900.2" localSheetId="7">#REF!</definedName>
    <definedName name="item900.2">#REF!</definedName>
    <definedName name="ItemCodos">#REF!</definedName>
    <definedName name="IUI" localSheetId="6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6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6">#REF!</definedName>
    <definedName name="IVA" localSheetId="5">#REF!</definedName>
    <definedName name="IVA" localSheetId="7">#REF!</definedName>
    <definedName name="IVA" localSheetId="1">#REF!</definedName>
    <definedName name="IVA">#REF!</definedName>
    <definedName name="iwjer" localSheetId="6">#REF!</definedName>
    <definedName name="iwjer" localSheetId="4">#REF!</definedName>
    <definedName name="iwjer" localSheetId="3">#REF!</definedName>
    <definedName name="iwjer" localSheetId="5">#REF!</definedName>
    <definedName name="iwjer" localSheetId="7">#REF!</definedName>
    <definedName name="iwjer" localSheetId="1">#REF!</definedName>
    <definedName name="iwjer">#REF!</definedName>
    <definedName name="iyuiuyi" localSheetId="6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6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6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6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6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6">'CDI BOSQUES APUS'!ERR</definedName>
    <definedName name="jj" localSheetId="4">'CDI BOSQUES MEMORIAS DE CÁLCULO'!ERR</definedName>
    <definedName name="jj" localSheetId="3">'CDI ORO MEMORIAS DE CÁLCULO'!ERR</definedName>
    <definedName name="jj" localSheetId="5">'CDI ORO NEGRO APUS'!ERR</definedName>
    <definedName name="jj" localSheetId="7">'CDI SONRISAS APUS'!ERR</definedName>
    <definedName name="jj" localSheetId="1">'JUSTIFICACIÓN AIU '!ERR</definedName>
    <definedName name="jj">[0]!ERR</definedName>
    <definedName name="jjfq" localSheetId="6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6" hidden="1">{#N/A,#N/A,FALSE,"Hoja1";#N/A,#N/A,FALSE,"Hoja2"}</definedName>
    <definedName name="JJJ" localSheetId="4" hidden="1">{#N/A,#N/A,FALSE,"Hoja1";#N/A,#N/A,FALSE,"Hoja2"}</definedName>
    <definedName name="JJJ" localSheetId="3" hidden="1">{#N/A,#N/A,FALSE,"Hoja1";#N/A,#N/A,FALSE,"Hoja2"}</definedName>
    <definedName name="JJJ" localSheetId="5" hidden="1">{#N/A,#N/A,FALSE,"Hoja1";#N/A,#N/A,FALSE,"Hoja2"}</definedName>
    <definedName name="JJJ" localSheetId="7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6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6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6">#REF!</definedName>
    <definedName name="jkl" localSheetId="5">#REF!</definedName>
    <definedName name="jkl" localSheetId="7">#REF!</definedName>
    <definedName name="jkl" localSheetId="1">#REF!</definedName>
    <definedName name="jkl">#REF!</definedName>
    <definedName name="JOHNNY" localSheetId="6">'CDI BOSQUES APUS'!ERR</definedName>
    <definedName name="JOHNNY" localSheetId="4">'CDI BOSQUES MEMORIAS DE CÁLCULO'!ERR</definedName>
    <definedName name="JOHNNY" localSheetId="3">'CDI ORO MEMORIAS DE CÁLCULO'!ERR</definedName>
    <definedName name="JOHNNY" localSheetId="5">'CDI ORO NEGRO APUS'!ERR</definedName>
    <definedName name="JOHNNY" localSheetId="7">'CDI SONRISAS APUS'!ERR</definedName>
    <definedName name="JOHNNY" localSheetId="1">'JUSTIFICACIÓN AIU '!ERR</definedName>
    <definedName name="JOHNNY">[0]!ERR</definedName>
    <definedName name="JRYJ" localSheetId="6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6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6">#REF!</definedName>
    <definedName name="jvv" localSheetId="5">#REF!</definedName>
    <definedName name="jvv" localSheetId="7">#REF!</definedName>
    <definedName name="jvv" localSheetId="1">#REF!</definedName>
    <definedName name="jvv">#REF!</definedName>
    <definedName name="jyjt7" localSheetId="6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6">#REF!</definedName>
    <definedName name="K0F1" localSheetId="5">#REF!</definedName>
    <definedName name="K0F1" localSheetId="7">#REF!</definedName>
    <definedName name="K0F1" localSheetId="1">#REF!</definedName>
    <definedName name="K0F1">#REF!</definedName>
    <definedName name="K0F2" localSheetId="6">#REF!</definedName>
    <definedName name="K0F2" localSheetId="5">#REF!</definedName>
    <definedName name="K0F2" localSheetId="7">#REF!</definedName>
    <definedName name="K0F2" localSheetId="1">#REF!</definedName>
    <definedName name="K0F2">#REF!</definedName>
    <definedName name="K10ALO" localSheetId="6">#REF!</definedName>
    <definedName name="K10ALO" localSheetId="5">#REF!</definedName>
    <definedName name="K10ALO" localSheetId="7">#REF!</definedName>
    <definedName name="K10ALO" localSheetId="1">#REF!</definedName>
    <definedName name="K10ALO">#REF!</definedName>
    <definedName name="K11ALO" localSheetId="6">#REF!</definedName>
    <definedName name="K11ALO" localSheetId="5">#REF!</definedName>
    <definedName name="K11ALO" localSheetId="7">#REF!</definedName>
    <definedName name="K11ALO">#REF!</definedName>
    <definedName name="K1F1" localSheetId="6">#REF!</definedName>
    <definedName name="K1F1" localSheetId="5">#REF!</definedName>
    <definedName name="K1F1" localSheetId="7">#REF!</definedName>
    <definedName name="K1F1">#REF!</definedName>
    <definedName name="K1F2" localSheetId="6">#REF!</definedName>
    <definedName name="K1F2" localSheetId="5">#REF!</definedName>
    <definedName name="K1F2" localSheetId="7">#REF!</definedName>
    <definedName name="K1F2">#REF!</definedName>
    <definedName name="K2F1" localSheetId="6">#REF!</definedName>
    <definedName name="K2F1" localSheetId="5">#REF!</definedName>
    <definedName name="K2F1" localSheetId="7">#REF!</definedName>
    <definedName name="K2F1">#REF!</definedName>
    <definedName name="K2F2" localSheetId="6">#REF!</definedName>
    <definedName name="K2F2" localSheetId="5">#REF!</definedName>
    <definedName name="K2F2" localSheetId="7">#REF!</definedName>
    <definedName name="K2F2">#REF!</definedName>
    <definedName name="K3F1" localSheetId="6">#REF!</definedName>
    <definedName name="K3F1" localSheetId="5">#REF!</definedName>
    <definedName name="K3F1" localSheetId="7">#REF!</definedName>
    <definedName name="K3F1">#REF!</definedName>
    <definedName name="K3F2" localSheetId="6">#REF!</definedName>
    <definedName name="K3F2" localSheetId="5">#REF!</definedName>
    <definedName name="K3F2" localSheetId="7">#REF!</definedName>
    <definedName name="K3F2">#REF!</definedName>
    <definedName name="K4F1" localSheetId="6">#REF!</definedName>
    <definedName name="K4F1" localSheetId="5">#REF!</definedName>
    <definedName name="K4F1" localSheetId="7">#REF!</definedName>
    <definedName name="K4F1">#REF!</definedName>
    <definedName name="K4F2" localSheetId="6">#REF!</definedName>
    <definedName name="K4F2" localSheetId="5">#REF!</definedName>
    <definedName name="K4F2" localSheetId="7">#REF!</definedName>
    <definedName name="K4F2">#REF!</definedName>
    <definedName name="K5F1" localSheetId="6">#REF!</definedName>
    <definedName name="K5F1" localSheetId="5">#REF!</definedName>
    <definedName name="K5F1" localSheetId="7">#REF!</definedName>
    <definedName name="K5F1">#REF!</definedName>
    <definedName name="K5F2" localSheetId="6">#REF!</definedName>
    <definedName name="K5F2" localSheetId="5">#REF!</definedName>
    <definedName name="K5F2" localSheetId="7">#REF!</definedName>
    <definedName name="K5F2">#REF!</definedName>
    <definedName name="K6F1" localSheetId="6">#REF!</definedName>
    <definedName name="K6F1" localSheetId="5">#REF!</definedName>
    <definedName name="K6F1" localSheetId="7">#REF!</definedName>
    <definedName name="K6F1">#REF!</definedName>
    <definedName name="K6F2" localSheetId="6">#REF!</definedName>
    <definedName name="K6F2" localSheetId="5">#REF!</definedName>
    <definedName name="K6F2" localSheetId="7">#REF!</definedName>
    <definedName name="K6F2">#REF!</definedName>
    <definedName name="K7F1" localSheetId="6">#REF!</definedName>
    <definedName name="K7F1" localSheetId="5">#REF!</definedName>
    <definedName name="K7F1" localSheetId="7">#REF!</definedName>
    <definedName name="K7F1">#REF!</definedName>
    <definedName name="K7F2" localSheetId="6">#REF!</definedName>
    <definedName name="K7F2" localSheetId="5">#REF!</definedName>
    <definedName name="K7F2" localSheetId="7">#REF!</definedName>
    <definedName name="K7F2">#REF!</definedName>
    <definedName name="K8ALO" localSheetId="6">#REF!</definedName>
    <definedName name="K8ALO" localSheetId="5">#REF!</definedName>
    <definedName name="K8ALO" localSheetId="7">#REF!</definedName>
    <definedName name="K8ALO">#REF!</definedName>
    <definedName name="K8F1" localSheetId="6">#REF!</definedName>
    <definedName name="K8F1" localSheetId="5">#REF!</definedName>
    <definedName name="K8F1" localSheetId="7">#REF!</definedName>
    <definedName name="K8F1">#REF!</definedName>
    <definedName name="K8F2" localSheetId="6">#REF!</definedName>
    <definedName name="K8F2" localSheetId="5">#REF!</definedName>
    <definedName name="K8F2" localSheetId="7">#REF!</definedName>
    <definedName name="K8F2">#REF!</definedName>
    <definedName name="K9ALO" localSheetId="6">#REF!</definedName>
    <definedName name="K9ALO" localSheetId="5">#REF!</definedName>
    <definedName name="K9ALO" localSheetId="7">#REF!</definedName>
    <definedName name="K9ALO">#REF!</definedName>
    <definedName name="kdmfm" hidden="1">#REF!</definedName>
    <definedName name="kf">#REF!</definedName>
    <definedName name="kh">#REF!</definedName>
    <definedName name="KHGGH" localSheetId="6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6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6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6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6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6">'CDI BOSQUES APUS'!ERR</definedName>
    <definedName name="kl" localSheetId="4">'CDI BOSQUES MEMORIAS DE CÁLCULO'!ERR</definedName>
    <definedName name="kl" localSheetId="3">'CDI ORO MEMORIAS DE CÁLCULO'!ERR</definedName>
    <definedName name="kl" localSheetId="5">'CDI ORO NEGRO APUS'!ERR</definedName>
    <definedName name="kl" localSheetId="7">'CDI SONRISAS APUS'!ERR</definedName>
    <definedName name="kl" localSheetId="1">'JUSTIFICACIÓN AIU '!ERR</definedName>
    <definedName name="kl">[0]!ERR</definedName>
    <definedName name="klklk" localSheetId="6">#REF!</definedName>
    <definedName name="klklk" localSheetId="4">#REF!</definedName>
    <definedName name="klklk" localSheetId="3">#REF!</definedName>
    <definedName name="klklk" localSheetId="5">#REF!</definedName>
    <definedName name="klklk" localSheetId="7">#REF!</definedName>
    <definedName name="klklk" localSheetId="1">#REF!</definedName>
    <definedName name="klklk">#REF!</definedName>
    <definedName name="km" localSheetId="6">#REF!</definedName>
    <definedName name="km" localSheetId="4">#REF!</definedName>
    <definedName name="km" localSheetId="3">#REF!</definedName>
    <definedName name="km" localSheetId="5">#REF!</definedName>
    <definedName name="km" localSheetId="7">#REF!</definedName>
    <definedName name="km" localSheetId="1">#REF!</definedName>
    <definedName name="km">#REF!</definedName>
    <definedName name="krtrk" localSheetId="6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6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[86]LISTADO!#REF!</definedName>
    <definedName name="LICITACION" localSheetId="6">#REF!</definedName>
    <definedName name="LICITACION" localSheetId="4">#REF!</definedName>
    <definedName name="LICITACION" localSheetId="3">#REF!</definedName>
    <definedName name="LICITACION" localSheetId="5">#REF!</definedName>
    <definedName name="LICITACION" localSheetId="7">#REF!</definedName>
    <definedName name="LICITACION" localSheetId="1">#REF!</definedName>
    <definedName name="LICITACION">#REF!</definedName>
    <definedName name="LINEA" localSheetId="6">[87]CONT_ADI!#REF!</definedName>
    <definedName name="LINEA" localSheetId="4">[87]CONT_ADI!#REF!</definedName>
    <definedName name="LINEA" localSheetId="3">[87]CONT_ADI!#REF!</definedName>
    <definedName name="LINEA" localSheetId="5">[87]CONT_ADI!#REF!</definedName>
    <definedName name="LINEA" localSheetId="7">[87]CONT_ADI!#REF!</definedName>
    <definedName name="LINEA" localSheetId="1">[87]CONT_ADI!#REF!</definedName>
    <definedName name="LINEA">[87]CONT_ADI!#REF!</definedName>
    <definedName name="ListaCantidad" localSheetId="6">#REF!</definedName>
    <definedName name="ListaCantidad" localSheetId="4">#REF!</definedName>
    <definedName name="ListaCantidad" localSheetId="3">#REF!</definedName>
    <definedName name="ListaCantidad" localSheetId="5">#REF!</definedName>
    <definedName name="ListaCantidad" localSheetId="7">#REF!</definedName>
    <definedName name="ListaCantidad" localSheetId="1">#REF!</definedName>
    <definedName name="ListaCantidad">#REF!</definedName>
    <definedName name="Listado" localSheetId="6">#REF!</definedName>
    <definedName name="Listado" localSheetId="4">#REF!</definedName>
    <definedName name="Listado" localSheetId="3">#REF!</definedName>
    <definedName name="Listado" localSheetId="5">#REF!</definedName>
    <definedName name="Listado" localSheetId="7">#REF!</definedName>
    <definedName name="Listado" localSheetId="1">#REF!</definedName>
    <definedName name="Listado">#REF!</definedName>
    <definedName name="Listado1" localSheetId="6">#REF!</definedName>
    <definedName name="Listado1" localSheetId="4">#REF!</definedName>
    <definedName name="Listado1" localSheetId="3">#REF!</definedName>
    <definedName name="Listado1" localSheetId="5">#REF!</definedName>
    <definedName name="Listado1" localSheetId="7">#REF!</definedName>
    <definedName name="Listado1" localSheetId="1">#REF!</definedName>
    <definedName name="Listado1">#REF!</definedName>
    <definedName name="ListaItem">#REF!</definedName>
    <definedName name="ListaUni">[88]TOTALES!$D$7:$D$654</definedName>
    <definedName name="liuoo" localSheetId="6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6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6" hidden="1">{#N/A,#N/A,FALSE,"orthoflow";#N/A,#N/A,FALSE,"Miscelaneos";#N/A,#N/A,FALSE,"Instrumentacio";#N/A,#N/A,FALSE,"Electrico";#N/A,#N/A,FALSE,"Valv. Seguridad"}</definedName>
    <definedName name="LL" localSheetId="4" hidden="1">{#N/A,#N/A,FALSE,"orthoflow";#N/A,#N/A,FALSE,"Miscelaneos";#N/A,#N/A,FALSE,"Instrumentacio";#N/A,#N/A,FALSE,"Electrico";#N/A,#N/A,FALSE,"Valv. Seguridad"}</definedName>
    <definedName name="LL" localSheetId="3" hidden="1">{#N/A,#N/A,FALSE,"orthoflow";#N/A,#N/A,FALSE,"Miscelaneos";#N/A,#N/A,FALSE,"Instrumentacio";#N/A,#N/A,FALSE,"Electrico";#N/A,#N/A,FALSE,"Valv. Seguridad"}</definedName>
    <definedName name="LL" localSheetId="5" hidden="1">{#N/A,#N/A,FALSE,"orthoflow";#N/A,#N/A,FALSE,"Miscelaneos";#N/A,#N/A,FALSE,"Instrumentacio";#N/A,#N/A,FALSE,"Electrico";#N/A,#N/A,FALSE,"Valv. Seguridad"}</definedName>
    <definedName name="LL" localSheetId="7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[89]tub!$C$1:$J$39</definedName>
    <definedName name="lllllh" localSheetId="6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[28]!absc</definedName>
    <definedName name="LOCA">[28]!absc</definedName>
    <definedName name="LOCA1" localSheetId="1">[40]!absc</definedName>
    <definedName name="LOCA1">[40]!absc</definedName>
    <definedName name="LOCALIZACION_Y_REPLANTEO" localSheetId="6">#REF!</definedName>
    <definedName name="LOCALIZACION_Y_REPLANTEO" localSheetId="5">#REF!</definedName>
    <definedName name="LOCALIZACION_Y_REPLANTEO" localSheetId="7">#REF!</definedName>
    <definedName name="LOCALIZACION_Y_REPLANTEO" localSheetId="1">#REF!</definedName>
    <definedName name="LOCALIZACION_Y_REPLANTEO">#REF!</definedName>
    <definedName name="LOGO" localSheetId="6">'CDI BOSQUES APUS'!ERR</definedName>
    <definedName name="LOGO" localSheetId="4">'CDI BOSQUES MEMORIAS DE CÁLCULO'!ERR</definedName>
    <definedName name="LOGO" localSheetId="3">'CDI ORO MEMORIAS DE CÁLCULO'!ERR</definedName>
    <definedName name="LOGO" localSheetId="5">'CDI ORO NEGRO APUS'!ERR</definedName>
    <definedName name="LOGO" localSheetId="7">'CDI SONRISAS APUS'!ERR</definedName>
    <definedName name="LOGO" localSheetId="1">'JUSTIFICACIÓN AIU '!ERR</definedName>
    <definedName name="LOGO">[0]!ERR</definedName>
    <definedName name="lolol" localSheetId="6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6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6">'[39]Res-Accide-10'!#REF!</definedName>
    <definedName name="lun" localSheetId="5">'[39]Res-Accide-10'!#REF!</definedName>
    <definedName name="lun" localSheetId="7">'[39]Res-Accide-10'!#REF!</definedName>
    <definedName name="lun" localSheetId="1">'[39]Res-Accide-10'!#REF!</definedName>
    <definedName name="lun">'[39]Res-Accide-10'!#REF!</definedName>
    <definedName name="lv" localSheetId="6">#REF!</definedName>
    <definedName name="lv" localSheetId="4">#REF!</definedName>
    <definedName name="lv" localSheetId="3">#REF!</definedName>
    <definedName name="lv" localSheetId="5">#REF!</definedName>
    <definedName name="lv" localSheetId="7">#REF!</definedName>
    <definedName name="lv" localSheetId="1">#REF!</definedName>
    <definedName name="lv">#REF!</definedName>
    <definedName name="m" localSheetId="6">#REF!</definedName>
    <definedName name="m" localSheetId="4">#REF!</definedName>
    <definedName name="m" localSheetId="3">#REF!</definedName>
    <definedName name="m" localSheetId="5">#REF!</definedName>
    <definedName name="m" localSheetId="7">#REF!</definedName>
    <definedName name="m" localSheetId="1">#REF!</definedName>
    <definedName name="m">#REF!</definedName>
    <definedName name="MA" localSheetId="6">'[39]Res-Accide-10'!#REF!</definedName>
    <definedName name="MA" localSheetId="4">'[39]Res-Accide-10'!#REF!</definedName>
    <definedName name="MA" localSheetId="3">'[39]Res-Accide-10'!#REF!</definedName>
    <definedName name="MA" localSheetId="5">'[39]Res-Accide-10'!#REF!</definedName>
    <definedName name="MA" localSheetId="7">'[39]Res-Accide-10'!#REF!</definedName>
    <definedName name="MA" localSheetId="1">'[39]Res-Accide-10'!#REF!</definedName>
    <definedName name="MA">'[39]Res-Accide-10'!#REF!</definedName>
    <definedName name="MACR" localSheetId="6">#REF!</definedName>
    <definedName name="MACR" localSheetId="4">#REF!</definedName>
    <definedName name="MACR" localSheetId="3">#REF!</definedName>
    <definedName name="MACR" localSheetId="5">#REF!</definedName>
    <definedName name="MACR" localSheetId="7">#REF!</definedName>
    <definedName name="MACR" localSheetId="1">#REF!</definedName>
    <definedName name="MACR">#REF!</definedName>
    <definedName name="MACRDEL" localSheetId="6">'[3]7422CW00'!#REF!</definedName>
    <definedName name="MACRDEL" localSheetId="4">'[3]7422CW00'!#REF!</definedName>
    <definedName name="MACRDEL" localSheetId="3">'[3]7422CW00'!#REF!</definedName>
    <definedName name="MACRDEL" localSheetId="5">'[3]7422CW00'!#REF!</definedName>
    <definedName name="MACRDEL" localSheetId="7">'[3]7422CW00'!#REF!</definedName>
    <definedName name="MACRDEL" localSheetId="1">'[3]7422CW00'!#REF!</definedName>
    <definedName name="MACRDEL">'[3]7422CW00'!#REF!</definedName>
    <definedName name="Macroactividad" localSheetId="6">#REF!</definedName>
    <definedName name="Macroactividad" localSheetId="4">#REF!</definedName>
    <definedName name="Macroactividad" localSheetId="3">#REF!</definedName>
    <definedName name="Macroactividad" localSheetId="5">#REF!</definedName>
    <definedName name="Macroactividad" localSheetId="7">#REF!</definedName>
    <definedName name="Macroactividad" localSheetId="1">#REF!</definedName>
    <definedName name="Macroactividad">#REF!</definedName>
    <definedName name="mafdsf" localSheetId="6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6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6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6">[55]Insum!$A$68:$H$98</definedName>
    <definedName name="MAQUINAR" localSheetId="5">[55]Insum!$A$68:$H$98</definedName>
    <definedName name="MAQUINAR" localSheetId="7">[55]Insum!$A$68:$H$98</definedName>
    <definedName name="MAQUINAR">[56]Insum!$A$68:$H$98</definedName>
    <definedName name="mar" localSheetId="6">'[39]Res-Accide-10'!#REF!</definedName>
    <definedName name="mar" localSheetId="5">'[39]Res-Accide-10'!#REF!</definedName>
    <definedName name="mar" localSheetId="7">'[39]Res-Accide-10'!#REF!</definedName>
    <definedName name="mar" localSheetId="1">'[39]Res-Accide-10'!#REF!</definedName>
    <definedName name="mar">'[39]Res-Accide-10'!#REF!</definedName>
    <definedName name="MARCO_H" localSheetId="6">#REF!</definedName>
    <definedName name="MARCO_H" localSheetId="4">#REF!</definedName>
    <definedName name="MARCO_H" localSheetId="3">#REF!</definedName>
    <definedName name="MARCO_H" localSheetId="5">#REF!</definedName>
    <definedName name="MARCO_H" localSheetId="7">#REF!</definedName>
    <definedName name="MARCO_H" localSheetId="1">#REF!</definedName>
    <definedName name="MARCO_H">#REF!</definedName>
    <definedName name="marina" localSheetId="6">'[90]Informe Semanal 1'!#REF!</definedName>
    <definedName name="marina" localSheetId="4">'[90]Informe Semanal 1'!#REF!</definedName>
    <definedName name="marina" localSheetId="3">'[90]Informe Semanal 1'!#REF!</definedName>
    <definedName name="marina" localSheetId="5">'[90]Informe Semanal 1'!#REF!</definedName>
    <definedName name="marina" localSheetId="7">'[90]Informe Semanal 1'!#REF!</definedName>
    <definedName name="marina" localSheetId="1">'[90]Informe Semanal 1'!#REF!</definedName>
    <definedName name="marina">'[90]Informe Semanal 1'!#REF!</definedName>
    <definedName name="masor" localSheetId="6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6">#REF!</definedName>
    <definedName name="MAT" localSheetId="5">#REF!</definedName>
    <definedName name="MAT" localSheetId="7">#REF!</definedName>
    <definedName name="MAT" localSheetId="1">#REF!</definedName>
    <definedName name="MAT">#REF!</definedName>
    <definedName name="MATERIAL">'[72]TABLA MATERIALES'!$A$3:$D$654</definedName>
    <definedName name="materiales">[71]materiales!$A$7:$A$1317</definedName>
    <definedName name="materiales1" localSheetId="6">#REF!</definedName>
    <definedName name="materiales1" localSheetId="4">#REF!</definedName>
    <definedName name="materiales1" localSheetId="3">#REF!</definedName>
    <definedName name="materiales1" localSheetId="5">#REF!</definedName>
    <definedName name="materiales1" localSheetId="7">#REF!</definedName>
    <definedName name="materiales1" localSheetId="1">#REF!</definedName>
    <definedName name="materiales1">#REF!</definedName>
    <definedName name="MaterialTub" localSheetId="6">#REF!</definedName>
    <definedName name="MaterialTub" localSheetId="4">#REF!</definedName>
    <definedName name="MaterialTub" localSheetId="3">#REF!</definedName>
    <definedName name="MaterialTub" localSheetId="5">#REF!</definedName>
    <definedName name="MaterialTub" localSheetId="7">#REF!</definedName>
    <definedName name="MaterialTub" localSheetId="1">#REF!</definedName>
    <definedName name="MaterialTub">#REF!</definedName>
    <definedName name="MATRIZ" localSheetId="6">#REF!</definedName>
    <definedName name="MATRIZ" localSheetId="4">#REF!</definedName>
    <definedName name="MATRIZ" localSheetId="3">#REF!</definedName>
    <definedName name="MATRIZ" localSheetId="5">#REF!</definedName>
    <definedName name="MATRIZ" localSheetId="7">#REF!</definedName>
    <definedName name="MATRIZ" localSheetId="1">#REF!</definedName>
    <definedName name="MATRIZ">#REF!</definedName>
    <definedName name="MATRIZ_DE_DATOS">#REF!</definedName>
    <definedName name="MCCs">#REF!</definedName>
    <definedName name="mdd" localSheetId="6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'[91]CCP,LEYES, Y DEC.'!#REF!</definedName>
    <definedName name="meg" localSheetId="6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[27]PRESUPUESTO!$C$13</definedName>
    <definedName name="MesCotiz">'[10]LIQ-NOM'!$H$3</definedName>
    <definedName name="MesCotizacion">'[42]LIQUIDA-NOMINA'!$H$3</definedName>
    <definedName name="MESES" localSheetId="6">#REF!</definedName>
    <definedName name="MESES" localSheetId="4">#REF!</definedName>
    <definedName name="MESES" localSheetId="3">#REF!</definedName>
    <definedName name="MESES" localSheetId="5">#REF!</definedName>
    <definedName name="MESES" localSheetId="7">#REF!</definedName>
    <definedName name="MESES" localSheetId="1">#REF!</definedName>
    <definedName name="MESES">#REF!</definedName>
    <definedName name="MesesMora">'[10]LIQ-NOM'!$I$3</definedName>
    <definedName name="Meta1" localSheetId="6">#REF!</definedName>
    <definedName name="Meta1" localSheetId="4">#REF!</definedName>
    <definedName name="Meta1" localSheetId="3">#REF!</definedName>
    <definedName name="Meta1" localSheetId="5">#REF!</definedName>
    <definedName name="Meta1" localSheetId="7">#REF!</definedName>
    <definedName name="Meta1" localSheetId="1">#REF!</definedName>
    <definedName name="Meta1">#REF!</definedName>
    <definedName name="Meta2" localSheetId="6">#REF!</definedName>
    <definedName name="Meta2" localSheetId="4">#REF!</definedName>
    <definedName name="Meta2" localSheetId="3">#REF!</definedName>
    <definedName name="Meta2" localSheetId="5">#REF!</definedName>
    <definedName name="Meta2" localSheetId="7">#REF!</definedName>
    <definedName name="Meta2" localSheetId="1">#REF!</definedName>
    <definedName name="Meta2">#REF!</definedName>
    <definedName name="Meta3" localSheetId="6">#REF!</definedName>
    <definedName name="Meta3" localSheetId="4">#REF!</definedName>
    <definedName name="Meta3" localSheetId="3">#REF!</definedName>
    <definedName name="Meta3" localSheetId="5">#REF!</definedName>
    <definedName name="Meta3" localSheetId="7">#REF!</definedName>
    <definedName name="Meta3" localSheetId="1">#REF!</definedName>
    <definedName name="Meta3">#REF!</definedName>
    <definedName name="mfgjrdt" localSheetId="6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6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6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6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6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6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6" hidden="1">{#N/A,#N/A,FALSE,"Hoja1";#N/A,#N/A,FALSE,"Hoja2"}</definedName>
    <definedName name="MOA" localSheetId="4" hidden="1">{#N/A,#N/A,FALSE,"Hoja1";#N/A,#N/A,FALSE,"Hoja2"}</definedName>
    <definedName name="MOA" localSheetId="3" hidden="1">{#N/A,#N/A,FALSE,"Hoja1";#N/A,#N/A,FALSE,"Hoja2"}</definedName>
    <definedName name="MOA" localSheetId="5" hidden="1">{#N/A,#N/A,FALSE,"Hoja1";#N/A,#N/A,FALSE,"Hoja2"}</definedName>
    <definedName name="MOA" localSheetId="7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>#REF!</definedName>
    <definedName name="MODIVejec" localSheetId="6" hidden="1">{#N/A,#N/A,FALSE,"Hoja1";#N/A,#N/A,FALSE,"Hoja2"}</definedName>
    <definedName name="MODIVejec" localSheetId="4" hidden="1">{#N/A,#N/A,FALSE,"Hoja1";#N/A,#N/A,FALSE,"Hoja2"}</definedName>
    <definedName name="MODIVejec" localSheetId="3" hidden="1">{#N/A,#N/A,FALSE,"Hoja1";#N/A,#N/A,FALSE,"Hoja2"}</definedName>
    <definedName name="MODIVejec" localSheetId="5" hidden="1">{#N/A,#N/A,FALSE,"Hoja1";#N/A,#N/A,FALSE,"Hoja2"}</definedName>
    <definedName name="MODIVejec" localSheetId="7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localSheetId="6" hidden="1">{#N/A,#N/A,FALSE,"Hoja1";#N/A,#N/A,FALSE,"Hoja2"}</definedName>
    <definedName name="MOE" localSheetId="4" hidden="1">{#N/A,#N/A,FALSE,"Hoja1";#N/A,#N/A,FALSE,"Hoja2"}</definedName>
    <definedName name="MOE" localSheetId="3" hidden="1">{#N/A,#N/A,FALSE,"Hoja1";#N/A,#N/A,FALSE,"Hoja2"}</definedName>
    <definedName name="MOE" localSheetId="5" hidden="1">{#N/A,#N/A,FALSE,"Hoja1";#N/A,#N/A,FALSE,"Hoja2"}</definedName>
    <definedName name="MOE" localSheetId="7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>[92]Tablas!$AO$6:$AO$7</definedName>
    <definedName name="mono" localSheetId="6">#REF!</definedName>
    <definedName name="mono" localSheetId="4">#REF!</definedName>
    <definedName name="mono" localSheetId="3">#REF!</definedName>
    <definedName name="mono" localSheetId="5">#REF!</definedName>
    <definedName name="mono" localSheetId="7">#REF!</definedName>
    <definedName name="mono" localSheetId="1">#REF!</definedName>
    <definedName name="mono">#REF!</definedName>
    <definedName name="MontoVigenciasA1" localSheetId="6">#REF!</definedName>
    <definedName name="MontoVigenciasA1" localSheetId="4">#REF!</definedName>
    <definedName name="MontoVigenciasA1" localSheetId="3">#REF!</definedName>
    <definedName name="MontoVigenciasA1" localSheetId="5">#REF!</definedName>
    <definedName name="MontoVigenciasA1" localSheetId="7">#REF!</definedName>
    <definedName name="MontoVigenciasA1" localSheetId="1">#REF!</definedName>
    <definedName name="MontoVigenciasA1">#REF!</definedName>
    <definedName name="MontoVigenciasA2" localSheetId="6">#REF!</definedName>
    <definedName name="MontoVigenciasA2" localSheetId="4">#REF!</definedName>
    <definedName name="MontoVigenciasA2" localSheetId="3">#REF!</definedName>
    <definedName name="MontoVigenciasA2" localSheetId="5">#REF!</definedName>
    <definedName name="MontoVigenciasA2" localSheetId="7">#REF!</definedName>
    <definedName name="MontoVigenciasA2" localSheetId="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 localSheetId="6">#REF!</definedName>
    <definedName name="MORON" localSheetId="4">#REF!</definedName>
    <definedName name="MORON" localSheetId="3">#REF!</definedName>
    <definedName name="MORON" localSheetId="5">#REF!</definedName>
    <definedName name="MORON" localSheetId="7">#REF!</definedName>
    <definedName name="MORON" localSheetId="1">#REF!</definedName>
    <definedName name="MORON">#REF!</definedName>
    <definedName name="MRLART" localSheetId="6">[2]STRSUMM0!#REF!</definedName>
    <definedName name="MRLART" localSheetId="4">[2]STRSUMM0!#REF!</definedName>
    <definedName name="MRLART" localSheetId="3">[2]STRSUMM0!#REF!</definedName>
    <definedName name="MRLART" localSheetId="5">[2]STRSUMM0!#REF!</definedName>
    <definedName name="MRLART" localSheetId="7">[2]STRSUMM0!#REF!</definedName>
    <definedName name="MRLART">[2]STRSUMM0!#REF!</definedName>
    <definedName name="MRSUPDET" localSheetId="6">[47]steel!#REF!</definedName>
    <definedName name="MRSUPDET" localSheetId="4">[47]steel!#REF!</definedName>
    <definedName name="MRSUPDET" localSheetId="3">[47]steel!#REF!</definedName>
    <definedName name="MRSUPDET" localSheetId="5">[47]steel!#REF!</definedName>
    <definedName name="MRSUPDET" localSheetId="7">[47]steel!#REF!</definedName>
    <definedName name="MRSUPDET">[47]steel!#REF!</definedName>
    <definedName name="Mtz_Avance" localSheetId="6">#REF!</definedName>
    <definedName name="Mtz_Avance" localSheetId="4">#REF!</definedName>
    <definedName name="Mtz_Avance" localSheetId="3">#REF!</definedName>
    <definedName name="Mtz_Avance" localSheetId="5">#REF!</definedName>
    <definedName name="Mtz_Avance" localSheetId="7">#REF!</definedName>
    <definedName name="Mtz_Avance" localSheetId="1">#REF!</definedName>
    <definedName name="Mtz_Avance">#REF!</definedName>
    <definedName name="Mv" localSheetId="6">#REF!</definedName>
    <definedName name="Mv" localSheetId="4">#REF!</definedName>
    <definedName name="Mv" localSheetId="3">#REF!</definedName>
    <definedName name="Mv" localSheetId="5">#REF!</definedName>
    <definedName name="Mv" localSheetId="7">#REF!</definedName>
    <definedName name="Mv" localSheetId="1">#REF!</definedName>
    <definedName name="Mv">#REF!</definedName>
    <definedName name="n" localSheetId="6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[52]!Nada</definedName>
    <definedName name="Nada">[52]!Nada</definedName>
    <definedName name="Nafta_2">'[93] ASR+Nafta'!$K$19:$AS$19</definedName>
    <definedName name="Nafta2">'[93] ASR+Nafta'!$K$19:$AS$19</definedName>
    <definedName name="Nafta3">'[93]Todos+Nafta'!$K$19:$AS$19</definedName>
    <definedName name="nbvnv" localSheetId="6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6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6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6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6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6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[42]EMPRESA!$F$8</definedName>
    <definedName name="Nmax" localSheetId="6">#REF!</definedName>
    <definedName name="Nmax" localSheetId="4">#REF!</definedName>
    <definedName name="Nmax" localSheetId="3">#REF!</definedName>
    <definedName name="Nmax" localSheetId="5">#REF!</definedName>
    <definedName name="Nmax" localSheetId="7">#REF!</definedName>
    <definedName name="Nmax" localSheetId="1">#REF!</definedName>
    <definedName name="Nmax">#REF!</definedName>
    <definedName name="nmdlf" localSheetId="6">#REF!</definedName>
    <definedName name="nmdlf" localSheetId="4">#REF!</definedName>
    <definedName name="nmdlf" localSheetId="3">#REF!</definedName>
    <definedName name="nmdlf" localSheetId="5">#REF!</definedName>
    <definedName name="nmdlf" localSheetId="7">#REF!</definedName>
    <definedName name="nmdlf" localSheetId="1">#REF!</definedName>
    <definedName name="nmdlf">#REF!</definedName>
    <definedName name="nmmmm" localSheetId="6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6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6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6">'CDI BOSQUES APUS'!ERR</definedName>
    <definedName name="NO" localSheetId="4">'CDI BOSQUES MEMORIAS DE CÁLCULO'!ERR</definedName>
    <definedName name="NO" localSheetId="3">'CDI ORO MEMORIAS DE CÁLCULO'!ERR</definedName>
    <definedName name="NO" localSheetId="5">'CDI ORO NEGRO APUS'!ERR</definedName>
    <definedName name="NO" localSheetId="7">'CDI SONRISAS APUS'!ERR</definedName>
    <definedName name="NO" localSheetId="1">'JUSTIFICACIÓN AIU '!ERR</definedName>
    <definedName name="NO">[0]!ERR</definedName>
    <definedName name="No_desarrolladas">'[29]Reservas de Petróleo'!$A$2,'[29]Reservas de Petróleo'!$A$1,'[29]Reservas de Petróleo'!$D$4,'[29]Reservas de Petróleo'!$G$1:$G$65536</definedName>
    <definedName name="NOMBRE" localSheetId="6">#REF!</definedName>
    <definedName name="NOMBRE" localSheetId="5">#REF!</definedName>
    <definedName name="NOMBRE" localSheetId="7">#REF!</definedName>
    <definedName name="NOMBRE" localSheetId="1">#REF!</definedName>
    <definedName name="NOMBRE">#REF!</definedName>
    <definedName name="NombreCoordinador" localSheetId="6">#REF!</definedName>
    <definedName name="NombreCoordinador" localSheetId="4">#REF!</definedName>
    <definedName name="NombreCoordinador" localSheetId="3">#REF!</definedName>
    <definedName name="NombreCoordinador" localSheetId="5">#REF!</definedName>
    <definedName name="NombreCoordinador" localSheetId="7">#REF!</definedName>
    <definedName name="NombreCoordinador" localSheetId="1">#REF!</definedName>
    <definedName name="NombreCoordinador">#REF!</definedName>
    <definedName name="NombreDependencia" localSheetId="1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6">#REF!</definedName>
    <definedName name="NUEVO" localSheetId="5">#REF!</definedName>
    <definedName name="NUEVO" localSheetId="7">#REF!</definedName>
    <definedName name="NUEVO" localSheetId="1">#REF!</definedName>
    <definedName name="NUEVO">#REF!</definedName>
    <definedName name="Num_Pmt_Per_Year" localSheetId="6">#REF!</definedName>
    <definedName name="Num_Pmt_Per_Year" localSheetId="4">#REF!</definedName>
    <definedName name="Num_Pmt_Per_Year" localSheetId="3">#REF!</definedName>
    <definedName name="Num_Pmt_Per_Year" localSheetId="5">#REF!</definedName>
    <definedName name="Num_Pmt_Per_Year" localSheetId="7">#REF!</definedName>
    <definedName name="Num_Pmt_Per_Year" localSheetId="1">#REF!</definedName>
    <definedName name="Num_Pmt_Per_Year">#REF!</definedName>
    <definedName name="Number_of_Payments" localSheetId="6">MATCH(0.01,'CDI BOSQUES APUS'!End_Bal,-1)+1</definedName>
    <definedName name="Number_of_Payments" localSheetId="4">MATCH(0.01,'CDI BOSQUES MEMORIAS DE CÁLCULO'!End_Bal,-1)+1</definedName>
    <definedName name="Number_of_Payments" localSheetId="3">MATCH(0.01,'CDI ORO MEMORIAS DE CÁLCULO'!End_Bal,-1)+1</definedName>
    <definedName name="Number_of_Payments" localSheetId="5">MATCH(0.01,'CDI ORO NEGRO APUS'!End_Bal,-1)+1</definedName>
    <definedName name="Number_of_Payments" localSheetId="7">MATCH(0.01,'CDI SONRISAS APUS'!End_Bal,-1)+1</definedName>
    <definedName name="Number_of_Payments" localSheetId="1">MATCH(0.01,'JUSTIFICACIÓN AIU '!End_Bal,-1)+1</definedName>
    <definedName name="Number_of_Payments">MATCH(0.01,End_Bal,-1)+1</definedName>
    <definedName name="nxn" localSheetId="6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6">#REF!</definedName>
    <definedName name="º1" localSheetId="5">#REF!</definedName>
    <definedName name="º1" localSheetId="7">#REF!</definedName>
    <definedName name="º1" localSheetId="1">#REF!</definedName>
    <definedName name="º1">#REF!</definedName>
    <definedName name="o9o9" localSheetId="6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[27]PRESUPUESTO!$C$10</definedName>
    <definedName name="ObjetivoProyecto" localSheetId="6">#REF!</definedName>
    <definedName name="ObjetivoProyecto" localSheetId="4">#REF!</definedName>
    <definedName name="ObjetivoProyecto" localSheetId="3">#REF!</definedName>
    <definedName name="ObjetivoProyecto" localSheetId="5">#REF!</definedName>
    <definedName name="ObjetivoProyecto" localSheetId="7">#REF!</definedName>
    <definedName name="ObjetivoProyecto" localSheetId="1">#REF!</definedName>
    <definedName name="ObjetivoProyecto">#REF!</definedName>
    <definedName name="Obra" localSheetId="6">#REF!</definedName>
    <definedName name="Obra" localSheetId="4">#REF!</definedName>
    <definedName name="Obra" localSheetId="3">#REF!</definedName>
    <definedName name="Obra" localSheetId="5">#REF!</definedName>
    <definedName name="Obra" localSheetId="7">#REF!</definedName>
    <definedName name="Obra" localSheetId="1">#REF!</definedName>
    <definedName name="Obra">#REF!</definedName>
    <definedName name="obras" localSheetId="1" hidden="1">#REF!</definedName>
    <definedName name="obras" hidden="1">#REF!</definedName>
    <definedName name="obras1" localSheetId="6">DATE(YEAR([94]!Loan_Start),MONTH([94]!Loan_Start)+Payment_Number,DAY([94]!Loan_Start))</definedName>
    <definedName name="obras1" localSheetId="4">DATE(YEAR([94]!Loan_Start),MONTH([94]!Loan_Start)+Payment_Number,DAY([94]!Loan_Start))</definedName>
    <definedName name="obras1" localSheetId="3">DATE(YEAR([94]!Loan_Start),MONTH([94]!Loan_Start)+Payment_Number,DAY([94]!Loan_Start))</definedName>
    <definedName name="obras1" localSheetId="5">DATE(YEAR([94]!Loan_Start),MONTH([94]!Loan_Start)+Payment_Number,DAY([94]!Loan_Start))</definedName>
    <definedName name="obras1" localSheetId="7">DATE(YEAR([94]!Loan_Start),MONTH([94]!Loan_Start)+Payment_Number,DAY([94]!Loan_Start))</definedName>
    <definedName name="obras1" localSheetId="1">DATE(YEAR([94]!Loan_Start),MONTH([94]!Loan_Start)+Payment_Number,DAY([94]!Loan_Start))</definedName>
    <definedName name="obras1">DATE(YEAR([94]!Loan_Start),MONTH([94]!Loan_Start)+Payment_Number,DAY([94]!Loan_Start))</definedName>
    <definedName name="obras11" localSheetId="6" hidden="1">#REF!</definedName>
    <definedName name="obras11" localSheetId="4" hidden="1">#REF!</definedName>
    <definedName name="obras11" localSheetId="3" hidden="1">#REF!</definedName>
    <definedName name="obras11" localSheetId="5" hidden="1">#REF!</definedName>
    <definedName name="obras11" localSheetId="7" hidden="1">#REF!</definedName>
    <definedName name="obras11" localSheetId="1" hidden="1">#REF!</definedName>
    <definedName name="obras11" hidden="1">#REF!</definedName>
    <definedName name="obras111" localSheetId="6">DATE(YEAR([95]!Loan_Start),MONTH([95]!Loan_Start)+Payment_Number,DAY([95]!Loan_Start))</definedName>
    <definedName name="obras111" localSheetId="4">DATE(YEAR([95]!Loan_Start),MONTH([95]!Loan_Start)+Payment_Number,DAY([95]!Loan_Start))</definedName>
    <definedName name="obras111" localSheetId="3">DATE(YEAR([95]!Loan_Start),MONTH([95]!Loan_Start)+Payment_Number,DAY([95]!Loan_Start))</definedName>
    <definedName name="obras111" localSheetId="5">DATE(YEAR([95]!Loan_Start),MONTH([95]!Loan_Start)+Payment_Number,DAY([95]!Loan_Start))</definedName>
    <definedName name="obras111" localSheetId="7">DATE(YEAR([95]!Loan_Start),MONTH([95]!Loan_Start)+Payment_Number,DAY([95]!Loan_Start))</definedName>
    <definedName name="obras111" localSheetId="1">DATE(YEAR([95]!Loan_Start),MONTH([95]!Loan_Start)+Payment_Number,DAY([95]!Loan_Start))</definedName>
    <definedName name="obras111">DATE(YEAR([95]!Loan_Start),MONTH([95]!Loan_Start)+Payment_Number,DAY([95]!Loan_Start))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6" hidden="1">{#N/A,#N/A,FALSE,"orthoflow";#N/A,#N/A,FALSE,"Miscelaneos";#N/A,#N/A,FALSE,"Instrumentacio";#N/A,#N/A,FALSE,"Electrico";#N/A,#N/A,FALSE,"Valv. Seguridad"}</definedName>
    <definedName name="OCTUBRE" localSheetId="4" hidden="1">{#N/A,#N/A,FALSE,"orthoflow";#N/A,#N/A,FALSE,"Miscelaneos";#N/A,#N/A,FALSE,"Instrumentacio";#N/A,#N/A,FALSE,"Electrico";#N/A,#N/A,FALSE,"Valv. Seguridad"}</definedName>
    <definedName name="OCTUBRE" localSheetId="3" hidden="1">{#N/A,#N/A,FALSE,"orthoflow";#N/A,#N/A,FALSE,"Miscelaneos";#N/A,#N/A,FALSE,"Instrumentacio";#N/A,#N/A,FALSE,"Electrico";#N/A,#N/A,FALSE,"Valv. Seguridad"}</definedName>
    <definedName name="OCTUBRE" localSheetId="5" hidden="1">{#N/A,#N/A,FALSE,"orthoflow";#N/A,#N/A,FALSE,"Miscelaneos";#N/A,#N/A,FALSE,"Instrumentacio";#N/A,#N/A,FALSE,"Electrico";#N/A,#N/A,FALSE,"Valv. Seguridad"}</definedName>
    <definedName name="OCTUBRE" localSheetId="7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6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6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6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6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6" hidden="1">{#N/A,#N/A,FALSE,"orthoflow";#N/A,#N/A,FALSE,"Miscelaneos";#N/A,#N/A,FALSE,"Instrumentacio";#N/A,#N/A,FALSE,"Electrico";#N/A,#N/A,FALSE,"Valv. Seguridad"}</definedName>
    <definedName name="ORIGINAL" localSheetId="4" hidden="1">{#N/A,#N/A,FALSE,"orthoflow";#N/A,#N/A,FALSE,"Miscelaneos";#N/A,#N/A,FALSE,"Instrumentacio";#N/A,#N/A,FALSE,"Electrico";#N/A,#N/A,FALSE,"Valv. Seguridad"}</definedName>
    <definedName name="ORIGINAL" localSheetId="3" hidden="1">{#N/A,#N/A,FALSE,"orthoflow";#N/A,#N/A,FALSE,"Miscelaneos";#N/A,#N/A,FALSE,"Instrumentacio";#N/A,#N/A,FALSE,"Electrico";#N/A,#N/A,FALSE,"Valv. Seguridad"}</definedName>
    <definedName name="ORIGINAL" localSheetId="5" hidden="1">{#N/A,#N/A,FALSE,"orthoflow";#N/A,#N/A,FALSE,"Miscelaneos";#N/A,#N/A,FALSE,"Instrumentacio";#N/A,#N/A,FALSE,"Electrico";#N/A,#N/A,FALSE,"Valv. Seguridad"}</definedName>
    <definedName name="ORIGINAL" localSheetId="7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[71]otros!$A$6:$A$1235</definedName>
    <definedName name="OTROS1" localSheetId="6">#REF!</definedName>
    <definedName name="OTROS1" localSheetId="4">#REF!</definedName>
    <definedName name="OTROS1" localSheetId="3">#REF!</definedName>
    <definedName name="OTROS1" localSheetId="5">#REF!</definedName>
    <definedName name="OTROS1" localSheetId="7">#REF!</definedName>
    <definedName name="OTROS1" localSheetId="1">#REF!</definedName>
    <definedName name="OTROS1">#REF!</definedName>
    <definedName name="OUT" localSheetId="6">#REF!</definedName>
    <definedName name="OUT" localSheetId="4">#REF!</definedName>
    <definedName name="OUT" localSheetId="3">#REF!</definedName>
    <definedName name="OUT" localSheetId="5">#REF!</definedName>
    <definedName name="OUT" localSheetId="7">#REF!</definedName>
    <definedName name="OUT" localSheetId="1">#REF!</definedName>
    <definedName name="OUT">#REF!</definedName>
    <definedName name="P" localSheetId="6">#REF!</definedName>
    <definedName name="P" localSheetId="4">#REF!</definedName>
    <definedName name="P" localSheetId="3">#REF!</definedName>
    <definedName name="P" localSheetId="5">#REF!</definedName>
    <definedName name="P" localSheetId="7">#REF!</definedName>
    <definedName name="P" localSheetId="1">#REF!</definedName>
    <definedName name="P">#REF!</definedName>
    <definedName name="P_Yacimiento">#REF!</definedName>
    <definedName name="p0p0" localSheetId="6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[59]Tablas!$A$1:$A$65536</definedName>
    <definedName name="Pay_Date" localSheetId="6">#REF!</definedName>
    <definedName name="Pay_Date" localSheetId="4">#REF!</definedName>
    <definedName name="Pay_Date" localSheetId="3">#REF!</definedName>
    <definedName name="Pay_Date" localSheetId="5">#REF!</definedName>
    <definedName name="Pay_Date" localSheetId="7">#REF!</definedName>
    <definedName name="Pay_Date" localSheetId="1">#REF!</definedName>
    <definedName name="Pay_Date">#REF!</definedName>
    <definedName name="Pay_Num" localSheetId="6">#REF!</definedName>
    <definedName name="Pay_Num" localSheetId="4">#REF!</definedName>
    <definedName name="Pay_Num" localSheetId="3">#REF!</definedName>
    <definedName name="Pay_Num" localSheetId="5">#REF!</definedName>
    <definedName name="Pay_Num" localSheetId="7">#REF!</definedName>
    <definedName name="Pay_Num" localSheetId="1">#REF!</definedName>
    <definedName name="Pay_Num">#REF!</definedName>
    <definedName name="Payment_Date" localSheetId="6">DATE(YEAR(Loan_Start),MONTH(Loan_Start)+Payment_Number,DAY(Loan_Start))</definedName>
    <definedName name="Payment_Date" localSheetId="4">DATE(YEAR(Loan_Start),MONTH(Loan_Start)+Payment_Number,DAY(Loan_Start))</definedName>
    <definedName name="Payment_Date" localSheetId="3">DATE(YEAR(Loan_Start),MONTH(Loan_Start)+Payment_Number,DAY(Loan_Start))</definedName>
    <definedName name="Payment_Date" localSheetId="5">DATE(YEAR(Loan_Start),MONTH(Loan_Start)+Payment_Number,DAY(Loan_Start))</definedName>
    <definedName name="Payment_Date" localSheetId="7">DATE(YEAR(Loan_Start),MONTH(Loan_Start)+Payment_Number,DAY(Loan_Start))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6">DATE(YEAR([95]!Loan_Start),MONTH([95]!Loan_Start)+Payment_Number,DAY([95]!Loan_Start))</definedName>
    <definedName name="Payment_Date1" localSheetId="4">DATE(YEAR([95]!Loan_Start),MONTH([95]!Loan_Start)+Payment_Number,DAY([95]!Loan_Start))</definedName>
    <definedName name="Payment_Date1" localSheetId="3">DATE(YEAR([95]!Loan_Start),MONTH([95]!Loan_Start)+Payment_Number,DAY([95]!Loan_Start))</definedName>
    <definedName name="Payment_Date1" localSheetId="5">DATE(YEAR([95]!Loan_Start),MONTH([95]!Loan_Start)+Payment_Number,DAY([95]!Loan_Start))</definedName>
    <definedName name="Payment_Date1" localSheetId="7">DATE(YEAR([95]!Loan_Start),MONTH([95]!Loan_Start)+Payment_Number,DAY([95]!Loan_Start))</definedName>
    <definedName name="Payment_Date1" localSheetId="1">DATE(YEAR([95]!Loan_Start),MONTH([95]!Loan_Start)+Payment_Number,DAY([95]!Loan_Start))</definedName>
    <definedName name="Payment_Date1">DATE(YEAR([95]!Loan_Start),MONTH([95]!Loan_Start)+Payment_Number,DAY([95]!Loan_Start))</definedName>
    <definedName name="Payment_Needed">"Pago necesario"</definedName>
    <definedName name="Pb">#REF!</definedName>
    <definedName name="Pd">#REF!</definedName>
    <definedName name="PEPE" localSheetId="6">'CDI BOSQUES APUS'!ERR</definedName>
    <definedName name="PEPE" localSheetId="4">'CDI BOSQUES MEMORIAS DE CÁLCULO'!ERR</definedName>
    <definedName name="PEPE" localSheetId="3">'CDI ORO MEMORIAS DE CÁLCULO'!ERR</definedName>
    <definedName name="PEPE" localSheetId="5">'CDI ORO NEGRO APUS'!ERR</definedName>
    <definedName name="PEPE" localSheetId="7">'CDI SONRISAS APUS'!ERR</definedName>
    <definedName name="PEPE" localSheetId="1">'JUSTIFICACIÓN AIU '!ERR</definedName>
    <definedName name="PEPE">[0]!ERR</definedName>
    <definedName name="Periodo">[44]Hoja1!$C$1</definedName>
    <definedName name="PeriodoPago">'[42]LIQUIDA-NOMINA'!$C$4</definedName>
    <definedName name="PeriodoRepago" localSheetId="6">#REF!</definedName>
    <definedName name="PeriodoRepago" localSheetId="4">#REF!</definedName>
    <definedName name="PeriodoRepago" localSheetId="3">#REF!</definedName>
    <definedName name="PeriodoRepago" localSheetId="5">#REF!</definedName>
    <definedName name="PeriodoRepago" localSheetId="7">#REF!</definedName>
    <definedName name="PeriodoRepago" localSheetId="1">#REF!</definedName>
    <definedName name="PeriodoRepago">#REF!</definedName>
    <definedName name="PeriodoRepagoCCP" localSheetId="6">#REF!</definedName>
    <definedName name="PeriodoRepagoCCP" localSheetId="4">#REF!</definedName>
    <definedName name="PeriodoRepagoCCP" localSheetId="3">#REF!</definedName>
    <definedName name="PeriodoRepagoCCP" localSheetId="5">#REF!</definedName>
    <definedName name="PeriodoRepagoCCP" localSheetId="7">#REF!</definedName>
    <definedName name="PeriodoRepagoCCP" localSheetId="1">#REF!</definedName>
    <definedName name="PeriodoRepagoCCP">#REF!</definedName>
    <definedName name="phed">[57]Hoja1!$C$4</definedName>
    <definedName name="phen">[57]Hoja1!$C$5</definedName>
    <definedName name="Pindis" localSheetId="6">#REF!</definedName>
    <definedName name="Pindis" localSheetId="4">#REF!</definedName>
    <definedName name="Pindis" localSheetId="3">#REF!</definedName>
    <definedName name="Pindis" localSheetId="5">#REF!</definedName>
    <definedName name="Pindis" localSheetId="7">#REF!</definedName>
    <definedName name="Pindis" localSheetId="1">#REF!</definedName>
    <definedName name="Pindis">#REF!</definedName>
    <definedName name="pint" localSheetId="6">'[78]7422CW00'!#REF!</definedName>
    <definedName name="pint" localSheetId="4">'[78]7422CW00'!#REF!</definedName>
    <definedName name="pint" localSheetId="3">'[78]7422CW00'!#REF!</definedName>
    <definedName name="pint" localSheetId="5">'[78]7422CW00'!#REF!</definedName>
    <definedName name="pint" localSheetId="7">'[78]7422CW00'!#REF!</definedName>
    <definedName name="pint">'[78]7422CW00'!#REF!</definedName>
    <definedName name="pintura" localSheetId="6">'[78]7422CW00'!#REF!</definedName>
    <definedName name="pintura" localSheetId="4">'[78]7422CW00'!#REF!</definedName>
    <definedName name="pintura" localSheetId="3">'[78]7422CW00'!#REF!</definedName>
    <definedName name="pintura" localSheetId="5">'[78]7422CW00'!#REF!</definedName>
    <definedName name="pintura" localSheetId="7">'[78]7422CW00'!#REF!</definedName>
    <definedName name="pintura">'[78]7422CW00'!#REF!</definedName>
    <definedName name="pintyura" localSheetId="6">[96]STRSUMM0!#REF!</definedName>
    <definedName name="pintyura" localSheetId="4">[96]STRSUMM0!#REF!</definedName>
    <definedName name="pintyura" localSheetId="3">[96]STRSUMM0!#REF!</definedName>
    <definedName name="pintyura" localSheetId="5">[96]STRSUMM0!#REF!</definedName>
    <definedName name="pintyura" localSheetId="7">[96]STRSUMM0!#REF!</definedName>
    <definedName name="pintyura">[96]STRSUMM0!#REF!</definedName>
    <definedName name="PIP" localSheetId="6">#REF!</definedName>
    <definedName name="PIP" localSheetId="4">#REF!</definedName>
    <definedName name="PIP" localSheetId="3">#REF!</definedName>
    <definedName name="PIP" localSheetId="5">#REF!</definedName>
    <definedName name="PIP" localSheetId="7">#REF!</definedName>
    <definedName name="PIP" localSheetId="1">#REF!</definedName>
    <definedName name="PIP">#REF!</definedName>
    <definedName name="Piscinas" localSheetId="6">#REF!</definedName>
    <definedName name="Piscinas" localSheetId="4">#REF!</definedName>
    <definedName name="Piscinas" localSheetId="3">#REF!</definedName>
    <definedName name="Piscinas" localSheetId="5">#REF!</definedName>
    <definedName name="Piscinas" localSheetId="7">#REF!</definedName>
    <definedName name="Piscinas" localSheetId="1">#REF!</definedName>
    <definedName name="Piscinas">#REF!</definedName>
    <definedName name="PKHK" localSheetId="6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6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[37]BASES!$E$27</definedName>
    <definedName name="PlazoAIU" localSheetId="6">#REF!</definedName>
    <definedName name="PlazoAIU" localSheetId="5">#REF!</definedName>
    <definedName name="PlazoAIU" localSheetId="7">#REF!</definedName>
    <definedName name="PlazoAIU" localSheetId="1">#REF!</definedName>
    <definedName name="PlazoAIU">#REF!</definedName>
    <definedName name="PLPLUNN" localSheetId="6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6">#REF!</definedName>
    <definedName name="POCETAS" localSheetId="5">#REF!</definedName>
    <definedName name="POCETAS" localSheetId="7">#REF!</definedName>
    <definedName name="POCETAS" localSheetId="1">#REF!</definedName>
    <definedName name="POCETAS">#REF!</definedName>
    <definedName name="POIUP" localSheetId="6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6">#REF!</definedName>
    <definedName name="popu" localSheetId="5">#REF!</definedName>
    <definedName name="popu" localSheetId="7">#REF!</definedName>
    <definedName name="popu" localSheetId="1">#REF!</definedName>
    <definedName name="popu">#REF!</definedName>
    <definedName name="popvds" localSheetId="6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6">#REF!</definedName>
    <definedName name="porc" localSheetId="5">#REF!</definedName>
    <definedName name="porc" localSheetId="7">#REF!</definedName>
    <definedName name="porc" localSheetId="1">#REF!</definedName>
    <definedName name="porc">#REF!</definedName>
    <definedName name="PORCE">[38]BASES!$E$26</definedName>
    <definedName name="Porcentaje" localSheetId="6">#REF!</definedName>
    <definedName name="Porcentaje" localSheetId="4">#REF!</definedName>
    <definedName name="Porcentaje" localSheetId="3">#REF!</definedName>
    <definedName name="Porcentaje" localSheetId="5">#REF!</definedName>
    <definedName name="Porcentaje" localSheetId="7">#REF!</definedName>
    <definedName name="Porcentaje" localSheetId="1">#REF!</definedName>
    <definedName name="Porcentaje">#REF!</definedName>
    <definedName name="PORCENTAJE1" localSheetId="6">#REF!</definedName>
    <definedName name="PORCENTAJE1" localSheetId="4">#REF!</definedName>
    <definedName name="PORCENTAJE1" localSheetId="3">#REF!</definedName>
    <definedName name="PORCENTAJE1" localSheetId="5">#REF!</definedName>
    <definedName name="PORCENTAJE1" localSheetId="7">#REF!</definedName>
    <definedName name="PORCENTAJE1" localSheetId="1">#REF!</definedName>
    <definedName name="PORCENTAJE1">#REF!</definedName>
    <definedName name="PORTADA2" localSheetId="6">'[97]Hoja 1 '!#REF!</definedName>
    <definedName name="PORTADA2" localSheetId="4">'[97]Hoja 1 '!#REF!</definedName>
    <definedName name="PORTADA2" localSheetId="3">'[97]Hoja 1 '!#REF!</definedName>
    <definedName name="PORTADA2" localSheetId="5">'[97]Hoja 1 '!#REF!</definedName>
    <definedName name="PORTADA2" localSheetId="7">'[97]Hoja 1 '!#REF!</definedName>
    <definedName name="PORTADA2" localSheetId="1">'[97]Hoja 1 '!#REF!</definedName>
    <definedName name="PORTADA2">'[97]Hoja 1 '!#REF!</definedName>
    <definedName name="POSICION_PRESUP" localSheetId="6">[11]Tablas!#REF!</definedName>
    <definedName name="POSICION_PRESUP" localSheetId="4">[11]Tablas!#REF!</definedName>
    <definedName name="POSICION_PRESUP" localSheetId="3">[11]Tablas!#REF!</definedName>
    <definedName name="POSICION_PRESUP" localSheetId="5">[11]Tablas!#REF!</definedName>
    <definedName name="POSICION_PRESUP" localSheetId="7">[11]Tablas!#REF!</definedName>
    <definedName name="POSICION_PRESUP" localSheetId="1">[11]Tablas!#REF!</definedName>
    <definedName name="POSICION_PRESUP">[11]Tablas!#REF!</definedName>
    <definedName name="POSICIONES" localSheetId="6">#REF!</definedName>
    <definedName name="POSICIONES" localSheetId="4">#REF!</definedName>
    <definedName name="POSICIONES" localSheetId="3">#REF!</definedName>
    <definedName name="POSICIONES" localSheetId="5">#REF!</definedName>
    <definedName name="POSICIONES" localSheetId="7">#REF!</definedName>
    <definedName name="POSICIONES" localSheetId="1">#REF!</definedName>
    <definedName name="POSICIONES">#REF!</definedName>
    <definedName name="pouig" localSheetId="6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[59]Tablas!$C$1:$C$65536</definedName>
    <definedName name="PPPP" localSheetId="6" hidden="1">{#N/A,#N/A,FALSE,"orthoflow";#N/A,#N/A,FALSE,"Miscelaneos";#N/A,#N/A,FALSE,"Instrumentacio";#N/A,#N/A,FALSE,"Electrico";#N/A,#N/A,FALSE,"Valv. Seguridad"}</definedName>
    <definedName name="PPPP" localSheetId="4" hidden="1">{#N/A,#N/A,FALSE,"orthoflow";#N/A,#N/A,FALSE,"Miscelaneos";#N/A,#N/A,FALSE,"Instrumentacio";#N/A,#N/A,FALSE,"Electrico";#N/A,#N/A,FALSE,"Valv. Seguridad"}</definedName>
    <definedName name="PPPP" localSheetId="3" hidden="1">{#N/A,#N/A,FALSE,"orthoflow";#N/A,#N/A,FALSE,"Miscelaneos";#N/A,#N/A,FALSE,"Instrumentacio";#N/A,#N/A,FALSE,"Electrico";#N/A,#N/A,FALSE,"Valv. Seguridad"}</definedName>
    <definedName name="PPPP" localSheetId="5" hidden="1">{#N/A,#N/A,FALSE,"orthoflow";#N/A,#N/A,FALSE,"Miscelaneos";#N/A,#N/A,FALSE,"Instrumentacio";#N/A,#N/A,FALSE,"Electrico";#N/A,#N/A,FALSE,"Valv. Seguridad"}</definedName>
    <definedName name="PPPP" localSheetId="7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6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6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[48]medelo!$D$46</definedName>
    <definedName name="PRE" localSheetId="6">#REF!</definedName>
    <definedName name="PRE" localSheetId="5">#REF!</definedName>
    <definedName name="PRE" localSheetId="7">#REF!</definedName>
    <definedName name="PRE" localSheetId="1">#REF!</definedName>
    <definedName name="PRE">#REF!</definedName>
    <definedName name="Precio" localSheetId="6">#REF!</definedName>
    <definedName name="Precio" localSheetId="4">#REF!</definedName>
    <definedName name="Precio" localSheetId="3">#REF!</definedName>
    <definedName name="Precio" localSheetId="5">#REF!</definedName>
    <definedName name="Precio" localSheetId="7">#REF!</definedName>
    <definedName name="Precio" localSheetId="1">#REF!</definedName>
    <definedName name="Precio">#REF!</definedName>
    <definedName name="precio2" localSheetId="1">#REF!</definedName>
    <definedName name="precio2">#REF!</definedName>
    <definedName name="PrecioS">#REF!</definedName>
    <definedName name="PREST" localSheetId="6">#REF!</definedName>
    <definedName name="PREST" localSheetId="5">#REF!</definedName>
    <definedName name="PREST" localSheetId="7">#REF!</definedName>
    <definedName name="PREST">#REF!</definedName>
    <definedName name="PRIMER" localSheetId="6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'[90]Informe Semanal 1'!$V$43:$W$43</definedName>
    <definedName name="PRIMET" localSheetId="6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6">#REF!</definedName>
    <definedName name="Print_Area_MI" localSheetId="5">#REF!</definedName>
    <definedName name="Print_Area_MI" localSheetId="7">#REF!</definedName>
    <definedName name="Print_Area_MI" localSheetId="1">#REF!</definedName>
    <definedName name="Print_Area_MI">#REF!</definedName>
    <definedName name="Print_Area_Reset" localSheetId="6">OFFSET('CDI BOSQUES APUS'!Full_Print,0,0,Last_Row)</definedName>
    <definedName name="Print_Area_Reset" localSheetId="4">OFFSET('CDI BOSQUES MEMORIAS DE CÁLCULO'!Full_Print,0,0,Last_Row)</definedName>
    <definedName name="Print_Area_Reset" localSheetId="3">OFFSET('CDI ORO MEMORIAS DE CÁLCULO'!Full_Print,0,0,Last_Row)</definedName>
    <definedName name="Print_Area_Reset" localSheetId="5">OFFSET('CDI ORO NEGRO APUS'!Full_Print,0,0,Last_Row)</definedName>
    <definedName name="Print_Area_Reset" localSheetId="7">OFFSET('CDI SONRISAS APUS'!Full_Print,0,0,Last_Row)</definedName>
    <definedName name="Print_Area_Reset" localSheetId="1">OFFSET('JUSTIFICACIÓN AIU '!Full_Print,0,0,[0]!Last_Row)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6">'[3]7422CW00'!#REF!</definedName>
    <definedName name="PRINT1" localSheetId="4">'[3]7422CW00'!#REF!</definedName>
    <definedName name="PRINT1" localSheetId="3">'[3]7422CW00'!#REF!</definedName>
    <definedName name="PRINT1" localSheetId="5">'[3]7422CW00'!#REF!</definedName>
    <definedName name="PRINT1" localSheetId="7">'[3]7422CW00'!#REF!</definedName>
    <definedName name="PRINT1" localSheetId="1">'[3]7422CW00'!#REF!</definedName>
    <definedName name="PRINT1">'[3]7422CW00'!#REF!</definedName>
    <definedName name="PRINT2" localSheetId="6">'[3]7422CW00'!#REF!</definedName>
    <definedName name="PRINT2" localSheetId="4">'[3]7422CW00'!#REF!</definedName>
    <definedName name="PRINT2" localSheetId="3">'[3]7422CW00'!#REF!</definedName>
    <definedName name="PRINT2" localSheetId="5">'[3]7422CW00'!#REF!</definedName>
    <definedName name="PRINT2" localSheetId="7">'[3]7422CW00'!#REF!</definedName>
    <definedName name="PRINT2" localSheetId="1">'[3]7422CW00'!#REF!</definedName>
    <definedName name="PRINT2">'[3]7422CW00'!#REF!</definedName>
    <definedName name="PRIVADO" localSheetId="6">#REF!</definedName>
    <definedName name="PRIVADO" localSheetId="4">#REF!</definedName>
    <definedName name="PRIVADO" localSheetId="3">#REF!</definedName>
    <definedName name="PRIVADO" localSheetId="5">#REF!</definedName>
    <definedName name="PRIVADO" localSheetId="7">#REF!</definedName>
    <definedName name="PRIVADO" localSheetId="1">#REF!</definedName>
    <definedName name="PRIVADO">#REF!</definedName>
    <definedName name="prn">[57]Hoja1!$C$3</definedName>
    <definedName name="prnf">[57]Hoja1!$C$6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[37]BASES!$B$31</definedName>
    <definedName name="PROGDES" localSheetId="6">#REF!</definedName>
    <definedName name="PROGDES" localSheetId="4">#REF!</definedName>
    <definedName name="PROGDES" localSheetId="3">#REF!</definedName>
    <definedName name="PROGDES" localSheetId="5">#REF!</definedName>
    <definedName name="PROGDES" localSheetId="7">#REF!</definedName>
    <definedName name="PROGDES" localSheetId="1">#REF!</definedName>
    <definedName name="PROGDES">#REF!</definedName>
    <definedName name="Programa" localSheetId="6">#REF!</definedName>
    <definedName name="Programa" localSheetId="4">#REF!</definedName>
    <definedName name="Programa" localSheetId="3">#REF!</definedName>
    <definedName name="Programa" localSheetId="5">#REF!</definedName>
    <definedName name="Programa" localSheetId="7">#REF!</definedName>
    <definedName name="Programa" localSheetId="1">#REF!</definedName>
    <definedName name="Programa">#REF!</definedName>
    <definedName name="programainv" localSheetId="6">'CDI BOSQUES APUS'!ERR</definedName>
    <definedName name="programainv" localSheetId="4">'CDI BOSQUES MEMORIAS DE CÁLCULO'!ERR</definedName>
    <definedName name="programainv" localSheetId="3">'CDI ORO MEMORIAS DE CÁLCULO'!ERR</definedName>
    <definedName name="programainv" localSheetId="5">'CDI ORO NEGRO APUS'!ERR</definedName>
    <definedName name="programainv" localSheetId="7">'CDI SONRISAS APUS'!ERR</definedName>
    <definedName name="programainv" localSheetId="1">'JUSTIFICACIÓN AIU '!ERR</definedName>
    <definedName name="programainv">[0]!ERR</definedName>
    <definedName name="Proponente" localSheetId="6">#REF!</definedName>
    <definedName name="Proponente" localSheetId="4">#REF!</definedName>
    <definedName name="Proponente" localSheetId="3">#REF!</definedName>
    <definedName name="Proponente" localSheetId="5">#REF!</definedName>
    <definedName name="Proponente" localSheetId="7">#REF!</definedName>
    <definedName name="Proponente" localSheetId="1">#REF!</definedName>
    <definedName name="Proponente">#REF!</definedName>
    <definedName name="PRUEBA" localSheetId="1">[98]!absc</definedName>
    <definedName name="PRUEBA">[98]!absc</definedName>
    <definedName name="prueba1" localSheetId="1">[98]!absc</definedName>
    <definedName name="prueba1">[98]!absc</definedName>
    <definedName name="PRUEBA2" localSheetId="6">#REF!</definedName>
    <definedName name="PRUEBA2" localSheetId="4">#REF!</definedName>
    <definedName name="PRUEBA2" localSheetId="3">#REF!</definedName>
    <definedName name="PRUEBA2" localSheetId="5">#REF!</definedName>
    <definedName name="PRUEBA2" localSheetId="7">#REF!</definedName>
    <definedName name="PRUEBA2" localSheetId="1">#REF!</definedName>
    <definedName name="PRUEBA2">#REF!</definedName>
    <definedName name="ps" localSheetId="6">#REF!</definedName>
    <definedName name="ps" localSheetId="4">#REF!</definedName>
    <definedName name="ps" localSheetId="3">#REF!</definedName>
    <definedName name="ps" localSheetId="5">#REF!</definedName>
    <definedName name="ps" localSheetId="7">#REF!</definedName>
    <definedName name="ps" localSheetId="1">#REF!</definedName>
    <definedName name="ps">#REF!</definedName>
    <definedName name="PSTRESS_RELIEVI" localSheetId="1">#REF!</definedName>
    <definedName name="PSTRESS_RELIEVI">#REF!</definedName>
    <definedName name="PTAR" localSheetId="6" hidden="1">{#N/A,#N/A,FALSE,"Estatico";#N/A,#N/A,FALSE,"Tuberia";#N/A,#N/A,FALSE,"Instrumentación";#N/A,#N/A,FALSE,"Mecanica";#N/A,#N/A,FALSE,"Electrico";#N/A,#N/A,FALSE,"Ofic.Civiles"}</definedName>
    <definedName name="PTAR" localSheetId="4" hidden="1">{#N/A,#N/A,FALSE,"Estatico";#N/A,#N/A,FALSE,"Tuberia";#N/A,#N/A,FALSE,"Instrumentación";#N/A,#N/A,FALSE,"Mecanica";#N/A,#N/A,FALSE,"Electrico";#N/A,#N/A,FALSE,"Ofic.Civiles"}</definedName>
    <definedName name="PTAR" localSheetId="3" hidden="1">{#N/A,#N/A,FALSE,"Estatico";#N/A,#N/A,FALSE,"Tuberia";#N/A,#N/A,FALSE,"Instrumentación";#N/A,#N/A,FALSE,"Mecanica";#N/A,#N/A,FALSE,"Electrico";#N/A,#N/A,FALSE,"Ofic.Civiles"}</definedName>
    <definedName name="PTAR" localSheetId="5" hidden="1">{#N/A,#N/A,FALSE,"Estatico";#N/A,#N/A,FALSE,"Tuberia";#N/A,#N/A,FALSE,"Instrumentación";#N/A,#N/A,FALSE,"Mecanica";#N/A,#N/A,FALSE,"Electrico";#N/A,#N/A,FALSE,"Ofic.Civiles"}</definedName>
    <definedName name="PTAR" localSheetId="7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6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6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'[99]ORITO 02 '!$A$12</definedName>
    <definedName name="Pwf_actual">'[99]ORITO 02 '!$E$6</definedName>
    <definedName name="Pwf_i">[48]medelo!$A$66:$A$83</definedName>
    <definedName name="Pwf_min">'[99]ORITO 02 '!$E$8</definedName>
    <definedName name="Pwfd" localSheetId="6">#REF!</definedName>
    <definedName name="Pwfd" localSheetId="4">#REF!</definedName>
    <definedName name="Pwfd" localSheetId="3">#REF!</definedName>
    <definedName name="Pwfd" localSheetId="5">#REF!</definedName>
    <definedName name="Pwfd" localSheetId="7">#REF!</definedName>
    <definedName name="Pwfd" localSheetId="1">#REF!</definedName>
    <definedName name="Pwfd">#REF!</definedName>
    <definedName name="Q" localSheetId="6">#REF!</definedName>
    <definedName name="Q" localSheetId="4">#REF!</definedName>
    <definedName name="Q" localSheetId="3">#REF!</definedName>
    <definedName name="Q" localSheetId="5">#REF!</definedName>
    <definedName name="Q" localSheetId="7">#REF!</definedName>
    <definedName name="Q" localSheetId="1">#REF!</definedName>
    <definedName name="Q">#REF!</definedName>
    <definedName name="Q_actual">'[99]ORITO 02 '!$E$7</definedName>
    <definedName name="Q_BRUTO" localSheetId="6">#REF!</definedName>
    <definedName name="Q_BRUTO" localSheetId="4">#REF!</definedName>
    <definedName name="Q_BRUTO" localSheetId="3">#REF!</definedName>
    <definedName name="Q_BRUTO" localSheetId="5">#REF!</definedName>
    <definedName name="Q_BRUTO" localSheetId="7">#REF!</definedName>
    <definedName name="Q_BRUTO" localSheetId="1">#REF!</definedName>
    <definedName name="Q_BRUTO">#REF!</definedName>
    <definedName name="q1q1q" localSheetId="6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6">#REF!</definedName>
    <definedName name="qaz" localSheetId="5">#REF!</definedName>
    <definedName name="qaz" localSheetId="7">#REF!</definedName>
    <definedName name="qaz" localSheetId="1">#REF!</definedName>
    <definedName name="qaz">#REF!</definedName>
    <definedName name="qedcd" localSheetId="6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6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[48]medelo!$B$63</definedName>
    <definedName name="qqqqqw" localSheetId="6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'[99]ORITO 02 '!$E$9</definedName>
    <definedName name="QTIES" localSheetId="6">#REF!</definedName>
    <definedName name="QTIES" localSheetId="4">#REF!</definedName>
    <definedName name="QTIES" localSheetId="3">#REF!</definedName>
    <definedName name="QTIES" localSheetId="5">#REF!</definedName>
    <definedName name="QTIES" localSheetId="7">#REF!</definedName>
    <definedName name="QTIES" localSheetId="1">#REF!</definedName>
    <definedName name="QTIES">#REF!</definedName>
    <definedName name="QTY" localSheetId="6">#REF!</definedName>
    <definedName name="QTY" localSheetId="4">#REF!</definedName>
    <definedName name="QTY" localSheetId="3">#REF!</definedName>
    <definedName name="QTY" localSheetId="5">#REF!</definedName>
    <definedName name="QTY" localSheetId="7">#REF!</definedName>
    <definedName name="QTY" localSheetId="1">#REF!</definedName>
    <definedName name="QTY">#REF!</definedName>
    <definedName name="qw" localSheetId="6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7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6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6">'CDI BOSQUES APUS'!ERR</definedName>
    <definedName name="QWERTY" localSheetId="4">'CDI BOSQUES MEMORIAS DE CÁLCULO'!ERR</definedName>
    <definedName name="QWERTY" localSheetId="3">'CDI ORO MEMORIAS DE CÁLCULO'!ERR</definedName>
    <definedName name="QWERTY" localSheetId="5">'CDI ORO NEGRO APUS'!ERR</definedName>
    <definedName name="QWERTY" localSheetId="7">'CDI SONRISAS APUS'!ERR</definedName>
    <definedName name="QWERTY" localSheetId="1">'JUSTIFICACIÓN AIU '!ERR</definedName>
    <definedName name="QWERTY">[0]!ERR</definedName>
    <definedName name="qwewertet" localSheetId="6" hidden="1">{#N/A,#N/A,TRUE,"1842CWN0"}</definedName>
    <definedName name="qwewertet" localSheetId="4" hidden="1">{#N/A,#N/A,TRUE,"1842CWN0"}</definedName>
    <definedName name="qwewertet" localSheetId="3" hidden="1">{#N/A,#N/A,TRUE,"1842CWN0"}</definedName>
    <definedName name="qwewertet" localSheetId="5" hidden="1">{#N/A,#N/A,TRUE,"1842CWN0"}</definedName>
    <definedName name="qwewertet" localSheetId="7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6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'[93] ASR+Nafta'!$E$9:$E$21</definedName>
    <definedName name="Recall_3">'[93]Todos+Nafta'!$E$9:$E$21</definedName>
    <definedName name="Recorder" localSheetId="6">#REF!</definedName>
    <definedName name="Recorder" localSheetId="4">#REF!</definedName>
    <definedName name="Recorder" localSheetId="3">#REF!</definedName>
    <definedName name="Recorder" localSheetId="5">#REF!</definedName>
    <definedName name="Recorder" localSheetId="7">#REF!</definedName>
    <definedName name="Recorder" localSheetId="1">#REF!</definedName>
    <definedName name="Recorder">#REF!</definedName>
    <definedName name="recursos">[100]RECURSOS!$A$8:$A$204</definedName>
    <definedName name="rege" localSheetId="6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[92]Tablas!$M$6:$M$8</definedName>
    <definedName name="REGIONAL">[92]Tablas!$I$6:$I$10</definedName>
    <definedName name="RegistroCoordinador" localSheetId="6">#REF!</definedName>
    <definedName name="RegistroCoordinador" localSheetId="4">#REF!</definedName>
    <definedName name="RegistroCoordinador" localSheetId="3">#REF!</definedName>
    <definedName name="RegistroCoordinador" localSheetId="5">#REF!</definedName>
    <definedName name="RegistroCoordinador" localSheetId="7">#REF!</definedName>
    <definedName name="RegistroCoordinador" localSheetId="1">#REF!</definedName>
    <definedName name="RegistroCoordinador">#REF!</definedName>
    <definedName name="regresd" localSheetId="6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6">'CDI BOSQUES APUS'!ERR</definedName>
    <definedName name="REICIO" localSheetId="4">'CDI BOSQUES MEMORIAS DE CÁLCULO'!ERR</definedName>
    <definedName name="REICIO" localSheetId="3">'CDI ORO MEMORIAS DE CÁLCULO'!ERR</definedName>
    <definedName name="REICIO" localSheetId="5">'CDI ORO NEGRO APUS'!ERR</definedName>
    <definedName name="REICIO" localSheetId="7">'CDI SONRISAS APUS'!ERR</definedName>
    <definedName name="REICIO" localSheetId="1">'JUSTIFICACIÓN AIU '!ERR</definedName>
    <definedName name="REICIO">[0]!ERR</definedName>
    <definedName name="Reimbursement">"Reembolso"</definedName>
    <definedName name="reinicio" localSheetId="6">'CDI BOSQUES APUS'!ERR</definedName>
    <definedName name="reinicio" localSheetId="4">'CDI BOSQUES MEMORIAS DE CÁLCULO'!ERR</definedName>
    <definedName name="reinicio" localSheetId="3">'CDI ORO MEMORIAS DE CÁLCULO'!ERR</definedName>
    <definedName name="reinicio" localSheetId="5">'CDI ORO NEGRO APUS'!ERR</definedName>
    <definedName name="reinicio" localSheetId="7">'CDI SONRISAS APUS'!ERR</definedName>
    <definedName name="reinicio" localSheetId="1">'JUSTIFICACIÓN AIU '!ERR</definedName>
    <definedName name="reinicio">[0]!ERR</definedName>
    <definedName name="REJHE" localSheetId="6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6">#REF!</definedName>
    <definedName name="rell" localSheetId="5">#REF!</definedName>
    <definedName name="rell" localSheetId="7">#REF!</definedName>
    <definedName name="rell" localSheetId="1">#REF!</definedName>
    <definedName name="rell">#REF!</definedName>
    <definedName name="remanentes">'[29]Reservas de Petróleo'!$A$2,'[29]Reservas de Petróleo'!$A$1,'[29]Reservas de Petróleo'!$D$4,'[29]Reservas de Petróleo'!$H$1:$H$65536</definedName>
    <definedName name="rendimiento" localSheetId="6">#REF!</definedName>
    <definedName name="rendimiento" localSheetId="4">#REF!</definedName>
    <definedName name="rendimiento" localSheetId="3">#REF!</definedName>
    <definedName name="rendimiento" localSheetId="5">#REF!</definedName>
    <definedName name="rendimiento" localSheetId="7">#REF!</definedName>
    <definedName name="rendimiento" localSheetId="1">#REF!</definedName>
    <definedName name="rendimiento">#REF!</definedName>
    <definedName name="RENDIMIENTO____CARGA" localSheetId="6">#REF!</definedName>
    <definedName name="RENDIMIENTO____CARGA" localSheetId="4">#REF!</definedName>
    <definedName name="RENDIMIENTO____CARGA" localSheetId="3">#REF!</definedName>
    <definedName name="RENDIMIENTO____CARGA" localSheetId="5">#REF!</definedName>
    <definedName name="RENDIMIENTO____CARGA" localSheetId="7">#REF!</definedName>
    <definedName name="RENDIMIENTO____CARGA" localSheetId="1">#REF!</definedName>
    <definedName name="RENDIMIENTO____CARGA">#REF!</definedName>
    <definedName name="REPXXX" localSheetId="6">#REF!</definedName>
    <definedName name="REPXXX" localSheetId="4">#REF!</definedName>
    <definedName name="REPXXX" localSheetId="3">#REF!</definedName>
    <definedName name="REPXXX" localSheetId="5">#REF!</definedName>
    <definedName name="REPXXX" localSheetId="7">#REF!</definedName>
    <definedName name="REPXXX">#REF!</definedName>
    <definedName name="Requerimiento">#REF!</definedName>
    <definedName name="Requerimientos">#REF!</definedName>
    <definedName name="rer" localSheetId="6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6">[101]original_sist!$B$1:$L$167</definedName>
    <definedName name="RESU" localSheetId="4">#REF!</definedName>
    <definedName name="RESU" localSheetId="3">#REF!</definedName>
    <definedName name="resu" localSheetId="5">[101]original_sist!$B$1:$L$167</definedName>
    <definedName name="resu" localSheetId="7">[101]original_sist!$B$1:$L$167</definedName>
    <definedName name="RESU" localSheetId="1">#REF!</definedName>
    <definedName name="RESU">#REF!</definedName>
    <definedName name="resu8" localSheetId="1">[9]!resu8</definedName>
    <definedName name="resu8">[9]!resu8</definedName>
    <definedName name="resufi" localSheetId="6">#REF!</definedName>
    <definedName name="resufi" localSheetId="4">#REF!</definedName>
    <definedName name="resufi" localSheetId="3">#REF!</definedName>
    <definedName name="resufi" localSheetId="5">#REF!</definedName>
    <definedName name="resufi" localSheetId="7">#REF!</definedName>
    <definedName name="resufi" localSheetId="1">#REF!</definedName>
    <definedName name="resufi">#REF!</definedName>
    <definedName name="resufi1" localSheetId="6">#REF!</definedName>
    <definedName name="resufi1" localSheetId="4">#REF!</definedName>
    <definedName name="resufi1" localSheetId="3">#REF!</definedName>
    <definedName name="resufi1" localSheetId="5">#REF!</definedName>
    <definedName name="resufi1" localSheetId="7">#REF!</definedName>
    <definedName name="resufi1" localSheetId="1">#REF!</definedName>
    <definedName name="resufi1">#REF!</definedName>
    <definedName name="resumen" localSheetId="6">#REF!</definedName>
    <definedName name="resumen" localSheetId="4">#REF!</definedName>
    <definedName name="resumen" localSheetId="3">#REF!</definedName>
    <definedName name="resumen" localSheetId="5">#REF!</definedName>
    <definedName name="resumen" localSheetId="7">#REF!</definedName>
    <definedName name="resumen" localSheetId="1">#REF!</definedName>
    <definedName name="resumen">#REF!</definedName>
    <definedName name="resumen_final">#REF!</definedName>
    <definedName name="resumen_final1">#REF!</definedName>
    <definedName name="Retenc">[37]BASES!$E$31</definedName>
    <definedName name="RETTRE" localSheetId="6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6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6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6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6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[102]Ingenieria!#REF!</definedName>
    <definedName name="RISP">'[3]7422CW00'!#REF!</definedName>
    <definedName name="rj" localSheetId="6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6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6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[57]Datos!$D$12</definedName>
    <definedName name="Ro" localSheetId="6">#REF!,#REF!,#REF!</definedName>
    <definedName name="Ro" localSheetId="4">#REF!,#REF!,#REF!</definedName>
    <definedName name="Ro" localSheetId="3">#REF!,#REF!,#REF!</definedName>
    <definedName name="Ro" localSheetId="5">#REF!,#REF!,#REF!</definedName>
    <definedName name="Ro" localSheetId="7">#REF!,#REF!,#REF!</definedName>
    <definedName name="Ro" localSheetId="1">#REF!,#REF!,#REF!</definedName>
    <definedName name="Ro">#REF!,#REF!,#REF!</definedName>
    <definedName name="rr" localSheetId="6">'CDI BOSQUES APUS'!ERR</definedName>
    <definedName name="rr" localSheetId="4">'CDI BOSQUES MEMORIAS DE CÁLCULO'!ERR</definedName>
    <definedName name="rr" localSheetId="3">'CDI ORO MEMORIAS DE CÁLCULO'!ERR</definedName>
    <definedName name="rr" localSheetId="5">'CDI ORO NEGRO APUS'!ERR</definedName>
    <definedName name="rr" localSheetId="7">'CDI SONRISAS APUS'!ERR</definedName>
    <definedName name="rr" localSheetId="1">'JUSTIFICACIÓN AIU '!ERR</definedName>
    <definedName name="rr">[0]!ERR</definedName>
    <definedName name="rrr" localSheetId="6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'[103]Form5 _Pág_ 1'!#REF!</definedName>
    <definedName name="rrrrrb" localSheetId="6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6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6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6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6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6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6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6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6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6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6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6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6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6">'CDI BOSQUES APUS'!ERR</definedName>
    <definedName name="s" localSheetId="4">'CDI BOSQUES MEMORIAS DE CÁLCULO'!ERR</definedName>
    <definedName name="s" localSheetId="3">'CDI ORO MEMORIAS DE CÁLCULO'!ERR</definedName>
    <definedName name="s" localSheetId="5">'CDI ORO NEGRO APUS'!ERR</definedName>
    <definedName name="s" localSheetId="7">'CDI SONRISAS APUS'!ERR</definedName>
    <definedName name="s" localSheetId="1">'JUSTIFICACIÓN AIU '!ERR</definedName>
    <definedName name="s">[0]!ERR</definedName>
    <definedName name="saa" localSheetId="6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6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6">'CDI BOSQUES APUS'!ERR</definedName>
    <definedName name="salarios" localSheetId="4">'CDI BOSQUES MEMORIAS DE CÁLCULO'!ERR</definedName>
    <definedName name="salarios" localSheetId="3">'CDI ORO MEMORIAS DE CÁLCULO'!ERR</definedName>
    <definedName name="salarios" localSheetId="5">'CDI ORO NEGRO APUS'!ERR</definedName>
    <definedName name="salarios" localSheetId="7">'CDI SONRISAS APUS'!ERR</definedName>
    <definedName name="salarios" localSheetId="1">'JUSTIFICACIÓN AIU '!ERR</definedName>
    <definedName name="salarios">[0]!ERR</definedName>
    <definedName name="SalConv">'[10]DATOS CONTRATO'!$G$14</definedName>
    <definedName name="SALID1" localSheetId="6">#REF!</definedName>
    <definedName name="SALID1" localSheetId="4">#REF!</definedName>
    <definedName name="SALID1" localSheetId="3">#REF!</definedName>
    <definedName name="SALID1" localSheetId="5">#REF!</definedName>
    <definedName name="SALID1" localSheetId="7">#REF!</definedName>
    <definedName name="SALID1" localSheetId="1">#REF!</definedName>
    <definedName name="SALID1">#REF!</definedName>
    <definedName name="SalMinimo">[37]BASES!$E$41</definedName>
    <definedName name="sbgfbgdr" localSheetId="6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6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7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6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6" hidden="1">{#N/A,#N/A,TRUE,"1842CWN0"}</definedName>
    <definedName name="SDDSAFF" localSheetId="4" hidden="1">{#N/A,#N/A,TRUE,"1842CWN0"}</definedName>
    <definedName name="SDDSAFF" localSheetId="3" hidden="1">{#N/A,#N/A,TRUE,"1842CWN0"}</definedName>
    <definedName name="SDDSAFF" localSheetId="5" hidden="1">{#N/A,#N/A,TRUE,"1842CWN0"}</definedName>
    <definedName name="SDDSAFF" localSheetId="7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6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6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6" hidden="1">{#N/A,#N/A,TRUE,"1842CWN0"}</definedName>
    <definedName name="SDFDG" localSheetId="4" hidden="1">{#N/A,#N/A,TRUE,"1842CWN0"}</definedName>
    <definedName name="SDFDG" localSheetId="3" hidden="1">{#N/A,#N/A,TRUE,"1842CWN0"}</definedName>
    <definedName name="SDFDG" localSheetId="5" hidden="1">{#N/A,#N/A,TRUE,"1842CWN0"}</definedName>
    <definedName name="SDFDG" localSheetId="7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6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6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6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6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6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6" hidden="1">{#N/A,#N/A,TRUE,"INGENIERIA";#N/A,#N/A,TRUE,"COMPRAS";#N/A,#N/A,TRUE,"DIRECCION";#N/A,#N/A,TRUE,"RESUMEN"}</definedName>
    <definedName name="sdfsdgg" localSheetId="4" hidden="1">{#N/A,#N/A,TRUE,"INGENIERIA";#N/A,#N/A,TRUE,"COMPRAS";#N/A,#N/A,TRUE,"DIRECCION";#N/A,#N/A,TRUE,"RESUMEN"}</definedName>
    <definedName name="sdfsdgg" localSheetId="3" hidden="1">{#N/A,#N/A,TRUE,"INGENIERIA";#N/A,#N/A,TRUE,"COMPRAS";#N/A,#N/A,TRUE,"DIRECCION";#N/A,#N/A,TRUE,"RESUMEN"}</definedName>
    <definedName name="sdfsdgg" localSheetId="5" hidden="1">{#N/A,#N/A,TRUE,"INGENIERIA";#N/A,#N/A,TRUE,"COMPRAS";#N/A,#N/A,TRUE,"DIRECCION";#N/A,#N/A,TRUE,"RESUMEN"}</definedName>
    <definedName name="sdfsdgg" localSheetId="7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6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6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6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6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6" hidden="1">{#N/A,#N/A,TRUE,"1842CWN0"}</definedName>
    <definedName name="sdsdfsdff" localSheetId="4" hidden="1">{#N/A,#N/A,TRUE,"1842CWN0"}</definedName>
    <definedName name="sdsdfsdff" localSheetId="3" hidden="1">{#N/A,#N/A,TRUE,"1842CWN0"}</definedName>
    <definedName name="sdsdfsdff" localSheetId="5" hidden="1">{#N/A,#N/A,TRUE,"1842CWN0"}</definedName>
    <definedName name="sdsdfsdff" localSheetId="7" hidden="1">{#N/A,#N/A,TRUE,"1842CWN0"}</definedName>
    <definedName name="sdsdfsdff" localSheetId="1" hidden="1">{#N/A,#N/A,TRUE,"1842CWN0"}</definedName>
    <definedName name="sdsdfsdff" hidden="1">{#N/A,#N/A,TRUE,"1842CWN0"}</definedName>
    <definedName name="SECTOR" localSheetId="6">#REF!</definedName>
    <definedName name="SECTOR" localSheetId="5">#REF!</definedName>
    <definedName name="SECTOR" localSheetId="7">#REF!</definedName>
    <definedName name="SECTOR" localSheetId="1">#REF!</definedName>
    <definedName name="SECTOR">#REF!</definedName>
    <definedName name="SEMANA_C3" localSheetId="6">#REF!</definedName>
    <definedName name="SEMANA_C3" localSheetId="4">#REF!</definedName>
    <definedName name="SEMANA_C3" localSheetId="3">#REF!</definedName>
    <definedName name="SEMANA_C3" localSheetId="5">#REF!</definedName>
    <definedName name="SEMANA_C3" localSheetId="7">#REF!</definedName>
    <definedName name="SEMANA_C3" localSheetId="1">#REF!</definedName>
    <definedName name="SEMANA_C3">#REF!</definedName>
    <definedName name="sena">[57]Hoja1!$C$14</definedName>
    <definedName name="SERO" localSheetId="6">'CDI BOSQUES APUS'!ERR</definedName>
    <definedName name="SERO" localSheetId="4">'CDI BOSQUES MEMORIAS DE CÁLCULO'!ERR</definedName>
    <definedName name="SERO" localSheetId="3">'CDI ORO MEMORIAS DE CÁLCULO'!ERR</definedName>
    <definedName name="SERO" localSheetId="5">'CDI ORO NEGRO APUS'!ERR</definedName>
    <definedName name="SERO" localSheetId="7">'CDI SONRISAS APUS'!ERR</definedName>
    <definedName name="SERO" localSheetId="1">'JUSTIFICACIÓN AIU '!ERR</definedName>
    <definedName name="SERO">[0]!ERR</definedName>
    <definedName name="setrj" localSheetId="6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[57]Hoja1!$C$12</definedName>
    <definedName name="sfasf" localSheetId="6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6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[47]steel!#REF!</definedName>
    <definedName name="SHEET">'[3]7422CW00'!#REF!</definedName>
    <definedName name="SHEET_KP">[47]steel!$C$7:$L$47</definedName>
    <definedName name="SHEET_MR">[47]steel!$C$7:$J$47</definedName>
    <definedName name="SHEET1" localSheetId="6">#REF!</definedName>
    <definedName name="SHEET1" localSheetId="4">#REF!</definedName>
    <definedName name="SHEET1" localSheetId="3">#REF!</definedName>
    <definedName name="SHEET1" localSheetId="5">#REF!</definedName>
    <definedName name="SHEET1" localSheetId="7">#REF!</definedName>
    <definedName name="SHEET1" localSheetId="1">#REF!</definedName>
    <definedName name="SHEET1">#REF!</definedName>
    <definedName name="SHEET10" localSheetId="6">#REF!</definedName>
    <definedName name="SHEET10" localSheetId="4">#REF!</definedName>
    <definedName name="SHEET10" localSheetId="3">#REF!</definedName>
    <definedName name="SHEET10" localSheetId="5">#REF!</definedName>
    <definedName name="SHEET10" localSheetId="7">#REF!</definedName>
    <definedName name="SHEET10" localSheetId="1">#REF!</definedName>
    <definedName name="SHEET10">#REF!</definedName>
    <definedName name="SHEET11" localSheetId="6">#REF!</definedName>
    <definedName name="SHEET11" localSheetId="4">#REF!</definedName>
    <definedName name="SHEET11" localSheetId="3">#REF!</definedName>
    <definedName name="SHEET11" localSheetId="5">#REF!</definedName>
    <definedName name="SHEET11" localSheetId="7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6">'CDI BOSQUES APUS'!ERR</definedName>
    <definedName name="SI" localSheetId="4">'CDI BOSQUES MEMORIAS DE CÁLCULO'!ERR</definedName>
    <definedName name="SI" localSheetId="3">'CDI ORO MEMORIAS DE CÁLCULO'!ERR</definedName>
    <definedName name="SI" localSheetId="5">'CDI ORO NEGRO APUS'!ERR</definedName>
    <definedName name="SI" localSheetId="7">'CDI SONRISAS APUS'!ERR</definedName>
    <definedName name="SI" localSheetId="1">'JUSTIFICACIÓN AIU '!ERR</definedName>
    <definedName name="SI">[0]!ERR</definedName>
    <definedName name="SINGOLO" localSheetId="6">'[3]7422CW00'!#REF!</definedName>
    <definedName name="SINGOLO" localSheetId="4">'[3]7422CW00'!#REF!</definedName>
    <definedName name="SINGOLO" localSheetId="3">'[3]7422CW00'!#REF!</definedName>
    <definedName name="SINGOLO" localSheetId="5">'[3]7422CW00'!#REF!</definedName>
    <definedName name="SINGOLO" localSheetId="7">'[3]7422CW00'!#REF!</definedName>
    <definedName name="SINGOLO" localSheetId="1">'[3]7422CW00'!#REF!</definedName>
    <definedName name="SINGOLO">'[3]7422CW00'!#REF!</definedName>
    <definedName name="SISISIS" localSheetId="6">'CDI BOSQUES APUS'!ERR</definedName>
    <definedName name="SISISIS" localSheetId="4">'CDI BOSQUES MEMORIAS DE CÁLCULO'!ERR</definedName>
    <definedName name="SISISIS" localSheetId="3">'CDI ORO MEMORIAS DE CÁLCULO'!ERR</definedName>
    <definedName name="SISISIS" localSheetId="5">'CDI ORO NEGRO APUS'!ERR</definedName>
    <definedName name="SISISIS" localSheetId="7">'CDI SONRISAS APUS'!ERR</definedName>
    <definedName name="SISISIS" localSheetId="1">'JUSTIFICACIÓN AIU '!ERR</definedName>
    <definedName name="SISISIS">[0]!ERR</definedName>
    <definedName name="Smlv">'[10]DATOS CONTRATO'!$I$9</definedName>
    <definedName name="smlv01">[42]CONTRATO!$I$9</definedName>
    <definedName name="smlv2001">[42]CONTRATO!$H$9</definedName>
    <definedName name="SMML">'[67]ASPECTOS TECNICOS'!$O$12:$P$32</definedName>
    <definedName name="SN">[10]EMPRESA!$G$29</definedName>
    <definedName name="SOLD._4_" localSheetId="6">#REF!</definedName>
    <definedName name="SOLD._4_" localSheetId="4">#REF!</definedName>
    <definedName name="SOLD._4_" localSheetId="3">#REF!</definedName>
    <definedName name="SOLD._4_" localSheetId="5">#REF!</definedName>
    <definedName name="SOLD._4_" localSheetId="7">#REF!</definedName>
    <definedName name="SOLD._4_" localSheetId="1">#REF!</definedName>
    <definedName name="SOLD._4_">#REF!</definedName>
    <definedName name="SOLD._6_" localSheetId="6">#REF!</definedName>
    <definedName name="SOLD._6_" localSheetId="4">#REF!</definedName>
    <definedName name="SOLD._6_" localSheetId="3">#REF!</definedName>
    <definedName name="SOLD._6_" localSheetId="5">#REF!</definedName>
    <definedName name="SOLD._6_" localSheetId="7">#REF!</definedName>
    <definedName name="SOLD._6_" localSheetId="1">#REF!</definedName>
    <definedName name="SOLD._6_">#REF!</definedName>
    <definedName name="SOLD._8_" localSheetId="6">#REF!</definedName>
    <definedName name="SOLD._8_" localSheetId="4">#REF!</definedName>
    <definedName name="SOLD._8_" localSheetId="3">#REF!</definedName>
    <definedName name="SOLD._8_" localSheetId="5">#REF!</definedName>
    <definedName name="SOLD._8_" localSheetId="7">#REF!</definedName>
    <definedName name="SOLD._8_" localSheetId="1">#REF!</definedName>
    <definedName name="SOLD._8_">#REF!</definedName>
    <definedName name="solver_adj" localSheetId="6" hidden="1">'CDI BOSQUES APUS'!#REF!</definedName>
    <definedName name="solver_adj" localSheetId="5" hidden="1">'CDI ORO NEGRO APUS'!#REF!</definedName>
    <definedName name="solver_adj" localSheetId="7" hidden="1">'CDI SONRISAS APUS'!#REF!</definedName>
    <definedName name="solver_adj" localSheetId="0" hidden="1">'PRESUPUESTO OFICIAL (Entidad)'!#REF!</definedName>
    <definedName name="solver_cvg" localSheetId="6" hidden="1">0.0001</definedName>
    <definedName name="solver_cvg" localSheetId="5" hidden="1">0.0001</definedName>
    <definedName name="solver_cvg" localSheetId="7" hidden="1">0.0001</definedName>
    <definedName name="solver_cvg" localSheetId="0" hidden="1">0.0001</definedName>
    <definedName name="solver_drv" localSheetId="6" hidden="1">1</definedName>
    <definedName name="solver_drv" localSheetId="5" hidden="1">1</definedName>
    <definedName name="solver_drv" localSheetId="7" hidden="1">1</definedName>
    <definedName name="solver_drv" localSheetId="0" hidden="1">1</definedName>
    <definedName name="solver_est" localSheetId="6" hidden="1">1</definedName>
    <definedName name="solver_est" localSheetId="5" hidden="1">1</definedName>
    <definedName name="solver_est" localSheetId="7" hidden="1">1</definedName>
    <definedName name="solver_est" localSheetId="0" hidden="1">1</definedName>
    <definedName name="solver_itr" localSheetId="6" hidden="1">100</definedName>
    <definedName name="solver_itr" localSheetId="5" hidden="1">100</definedName>
    <definedName name="solver_itr" localSheetId="7" hidden="1">100</definedName>
    <definedName name="solver_itr" localSheetId="0" hidden="1">100</definedName>
    <definedName name="solver_lhs1" localSheetId="6" hidden="1">'CDI BOSQUES APUS'!#REF!</definedName>
    <definedName name="solver_lhs1" localSheetId="5" hidden="1">'CDI ORO NEGRO APUS'!#REF!</definedName>
    <definedName name="solver_lhs1" localSheetId="7" hidden="1">'CDI SONRISAS APUS'!#REF!</definedName>
    <definedName name="solver_lhs1" localSheetId="0" hidden="1">'PRESUPUESTO OFICIAL (Entidad)'!#REF!</definedName>
    <definedName name="solver_lin" localSheetId="6" hidden="1">2</definedName>
    <definedName name="solver_lin" localSheetId="5" hidden="1">2</definedName>
    <definedName name="solver_lin" localSheetId="7" hidden="1">2</definedName>
    <definedName name="solver_lin" localSheetId="0" hidden="1">2</definedName>
    <definedName name="solver_neg" localSheetId="6" hidden="1">2</definedName>
    <definedName name="solver_neg" localSheetId="5" hidden="1">2</definedName>
    <definedName name="solver_neg" localSheetId="7" hidden="1">2</definedName>
    <definedName name="solver_neg" localSheetId="0" hidden="1">2</definedName>
    <definedName name="solver_num" localSheetId="6" hidden="1">1</definedName>
    <definedName name="solver_num" localSheetId="5" hidden="1">1</definedName>
    <definedName name="solver_num" localSheetId="7" hidden="1">1</definedName>
    <definedName name="solver_num" localSheetId="0" hidden="1">1</definedName>
    <definedName name="solver_nwt" localSheetId="6" hidden="1">1</definedName>
    <definedName name="solver_nwt" localSheetId="5" hidden="1">1</definedName>
    <definedName name="solver_nwt" localSheetId="7" hidden="1">1</definedName>
    <definedName name="solver_nwt" localSheetId="0" hidden="1">1</definedName>
    <definedName name="solver_opt" localSheetId="6" hidden="1">'CDI BOSQUES APUS'!#REF!</definedName>
    <definedName name="solver_opt" localSheetId="5" hidden="1">'CDI ORO NEGRO APUS'!#REF!</definedName>
    <definedName name="solver_opt" localSheetId="7" hidden="1">'CDI SONRISAS APUS'!#REF!</definedName>
    <definedName name="solver_opt" localSheetId="0" hidden="1">'PRESUPUESTO OFICIAL (Entidad)'!#REF!</definedName>
    <definedName name="solver_pre" localSheetId="6" hidden="1">0.000001</definedName>
    <definedName name="solver_pre" localSheetId="5" hidden="1">0.000001</definedName>
    <definedName name="solver_pre" localSheetId="7" hidden="1">0.000001</definedName>
    <definedName name="solver_pre" localSheetId="0" hidden="1">0.000001</definedName>
    <definedName name="solver_rel1" localSheetId="6" hidden="1">2</definedName>
    <definedName name="solver_rel1" localSheetId="5" hidden="1">2</definedName>
    <definedName name="solver_rel1" localSheetId="7" hidden="1">2</definedName>
    <definedName name="solver_rel1" localSheetId="0" hidden="1">2</definedName>
    <definedName name="solver_rhs1" localSheetId="6" hidden="1">'CDI BOSQUES APUS'!#REF!</definedName>
    <definedName name="solver_rhs1" localSheetId="5" hidden="1">'CDI ORO NEGRO APUS'!#REF!</definedName>
    <definedName name="solver_rhs1" localSheetId="7" hidden="1">'CDI SONRISAS APUS'!#REF!</definedName>
    <definedName name="solver_rhs1" localSheetId="0" hidden="1">'PRESUPUESTO OFICIAL (Entidad)'!#REF!</definedName>
    <definedName name="solver_scl" localSheetId="6" hidden="1">2</definedName>
    <definedName name="solver_scl" localSheetId="5" hidden="1">2</definedName>
    <definedName name="solver_scl" localSheetId="7" hidden="1">2</definedName>
    <definedName name="solver_scl" localSheetId="0" hidden="1">2</definedName>
    <definedName name="solver_sho" localSheetId="6" hidden="1">2</definedName>
    <definedName name="solver_sho" localSheetId="5" hidden="1">2</definedName>
    <definedName name="solver_sho" localSheetId="7" hidden="1">2</definedName>
    <definedName name="solver_sho" localSheetId="0" hidden="1">2</definedName>
    <definedName name="solver_tim" localSheetId="6" hidden="1">100</definedName>
    <definedName name="solver_tim" localSheetId="5" hidden="1">100</definedName>
    <definedName name="solver_tim" localSheetId="7" hidden="1">100</definedName>
    <definedName name="solver_tim" localSheetId="0" hidden="1">100</definedName>
    <definedName name="solver_tol" localSheetId="6" hidden="1">0.05</definedName>
    <definedName name="solver_tol" localSheetId="5" hidden="1">0.05</definedName>
    <definedName name="solver_tol" localSheetId="7" hidden="1">0.05</definedName>
    <definedName name="solver_tol" localSheetId="0" hidden="1">0.05</definedName>
    <definedName name="solver_typ" localSheetId="6" hidden="1">3</definedName>
    <definedName name="solver_typ" localSheetId="5" hidden="1">3</definedName>
    <definedName name="solver_typ" localSheetId="7" hidden="1">3</definedName>
    <definedName name="solver_typ" localSheetId="0" hidden="1">3</definedName>
    <definedName name="solver_val" localSheetId="6" hidden="1">490454</definedName>
    <definedName name="solver_val" localSheetId="5" hidden="1">490454</definedName>
    <definedName name="solver_val" localSheetId="7" hidden="1">490454</definedName>
    <definedName name="solver_val" localSheetId="0" hidden="1">63899000000</definedName>
    <definedName name="srwrwr" localSheetId="6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6">#REF!</definedName>
    <definedName name="SS" localSheetId="5">#REF!</definedName>
    <definedName name="SS" localSheetId="7">#REF!</definedName>
    <definedName name="SS" localSheetId="1">#REF!</definedName>
    <definedName name="SS">#REF!</definedName>
    <definedName name="SS_AVG_SIZE" localSheetId="6">#REF!</definedName>
    <definedName name="SS_AVG_SIZE" localSheetId="4">#REF!</definedName>
    <definedName name="SS_AVG_SIZE" localSheetId="3">#REF!</definedName>
    <definedName name="SS_AVG_SIZE" localSheetId="5">#REF!</definedName>
    <definedName name="SS_AVG_SIZE" localSheetId="7">#REF!</definedName>
    <definedName name="SS_AVG_SIZE" localSheetId="1">#REF!</definedName>
    <definedName name="SS_AVG_SIZE">#REF!</definedName>
    <definedName name="SS_WELDING" localSheetId="1">#REF!</definedName>
    <definedName name="SS_WELDING">#REF!</definedName>
    <definedName name="ssa">[57]Hoja1!$C$25</definedName>
    <definedName name="ssh">[57]Hoja1!$C$24</definedName>
    <definedName name="sss" localSheetId="6">MODULO10.auto_abrir</definedName>
    <definedName name="sss" localSheetId="4">MODULO10.auto_abrir</definedName>
    <definedName name="sss" localSheetId="3">MODULO10.auto_abrir</definedName>
    <definedName name="sss" localSheetId="5">MODULO10.auto_abrir</definedName>
    <definedName name="sss" localSheetId="7">MODULO10.auto_abrir</definedName>
    <definedName name="sss" localSheetId="1">MODULO10.auto_abrir</definedName>
    <definedName name="sss">MODULO10.auto_abrir</definedName>
    <definedName name="SSSS" localSheetId="6">'CDI BOSQUES APUS'!ERR</definedName>
    <definedName name="SSSS" localSheetId="4">'CDI BOSQUES MEMORIAS DE CÁLCULO'!ERR</definedName>
    <definedName name="SSSS" localSheetId="3">'CDI ORO MEMORIAS DE CÁLCULO'!ERR</definedName>
    <definedName name="SSSS" localSheetId="5">'CDI ORO NEGRO APUS'!ERR</definedName>
    <definedName name="SSSS" localSheetId="7">'CDI SONRISAS APUS'!ERR</definedName>
    <definedName name="SSSS" localSheetId="1">'JUSTIFICACIÓN AIU '!ERR</definedName>
    <definedName name="SSSS">[0]!ERR</definedName>
    <definedName name="sssss7" localSheetId="6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6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'[104]PxQ Cantidades'!#REF!</definedName>
    <definedName name="STONU">'[3]7422CW00'!#REF!</definedName>
    <definedName name="STRESS_RELIEVIN">#REF!</definedName>
    <definedName name="STSUMM">'[3]7422CW00'!#REF!</definedName>
    <definedName name="stt" localSheetId="6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[54]Hoja1!$F$60</definedName>
    <definedName name="Summary" localSheetId="6">#REF!</definedName>
    <definedName name="Summary" localSheetId="5">#REF!</definedName>
    <definedName name="Summary" localSheetId="7">#REF!</definedName>
    <definedName name="Summary" localSheetId="1">#REF!</definedName>
    <definedName name="Summary">#REF!</definedName>
    <definedName name="SUP_ART" localSheetId="6">[47]steel!#REF!</definedName>
    <definedName name="SUP_ART" localSheetId="4">[47]steel!#REF!</definedName>
    <definedName name="SUP_ART" localSheetId="3">[47]steel!#REF!</definedName>
    <definedName name="SUP_ART" localSheetId="5">[47]steel!#REF!</definedName>
    <definedName name="SUP_ART" localSheetId="7">[47]steel!#REF!</definedName>
    <definedName name="SUP_ART" localSheetId="1">[47]steel!#REF!</definedName>
    <definedName name="SUP_ART">[47]steel!#REF!</definedName>
    <definedName name="SUP_VEX" localSheetId="6">#REF!</definedName>
    <definedName name="SUP_VEX" localSheetId="4">#REF!</definedName>
    <definedName name="SUP_VEX" localSheetId="3">#REF!</definedName>
    <definedName name="SUP_VEX" localSheetId="5">#REF!</definedName>
    <definedName name="SUP_VEX" localSheetId="7">#REF!</definedName>
    <definedName name="SUP_VEX" localSheetId="1">#REF!</definedName>
    <definedName name="SUP_VEX">#REF!</definedName>
    <definedName name="SUP_VPR" localSheetId="6">#REF!</definedName>
    <definedName name="SUP_VPR" localSheetId="4">#REF!</definedName>
    <definedName name="SUP_VPR" localSheetId="3">#REF!</definedName>
    <definedName name="SUP_VPR" localSheetId="5">#REF!</definedName>
    <definedName name="SUP_VPR" localSheetId="7">#REF!</definedName>
    <definedName name="SUP_VPR" localSheetId="1">#REF!</definedName>
    <definedName name="SUP_VPR">#REF!</definedName>
    <definedName name="SUP_VPR_GEC" localSheetId="6">#REF!</definedName>
    <definedName name="SUP_VPR_GEC" localSheetId="4">#REF!</definedName>
    <definedName name="SUP_VPR_GEC" localSheetId="3">#REF!</definedName>
    <definedName name="SUP_VPR_GEC" localSheetId="5">#REF!</definedName>
    <definedName name="SUP_VPR_GEC" localSheetId="7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 localSheetId="6">#REF!</definedName>
    <definedName name="SUP_VPR_NA" localSheetId="4">#REF!</definedName>
    <definedName name="SUP_VPR_NA" localSheetId="3">#REF!</definedName>
    <definedName name="SUP_VPR_NA" localSheetId="5">#REF!</definedName>
    <definedName name="SUP_VPR_NA" localSheetId="7">#REF!</definedName>
    <definedName name="SUP_VPR_NA" localSheetId="1">#REF!</definedName>
    <definedName name="SUP_VPR_NA">#REF!</definedName>
    <definedName name="SUPER">[59]Tablas!$H$1:$H$65536</definedName>
    <definedName name="SUPERFICIE" localSheetId="6">#REF!</definedName>
    <definedName name="SUPERFICIE" localSheetId="4">#REF!</definedName>
    <definedName name="SUPERFICIE" localSheetId="3">#REF!</definedName>
    <definedName name="SUPERFICIE" localSheetId="5">#REF!</definedName>
    <definedName name="SUPERFICIE" localSheetId="7">#REF!</definedName>
    <definedName name="SUPERFICIE" localSheetId="1">#REF!</definedName>
    <definedName name="SUPERFICIE">#REF!</definedName>
    <definedName name="sw" localSheetId="6">'CDI BOSQUES APUS'!ERR</definedName>
    <definedName name="sw" localSheetId="4">'CDI BOSQUES MEMORIAS DE CÁLCULO'!ERR</definedName>
    <definedName name="sw" localSheetId="3">'CDI ORO MEMORIAS DE CÁLCULO'!ERR</definedName>
    <definedName name="sw" localSheetId="5">'CDI ORO NEGRO APUS'!ERR</definedName>
    <definedName name="sw" localSheetId="7">'CDI SONRISAS APUS'!ERR</definedName>
    <definedName name="sw" localSheetId="1">'JUSTIFICACIÓN AIU '!ERR</definedName>
    <definedName name="sw">[0]!ERR</definedName>
    <definedName name="swsw" localSheetId="6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6">Scheduled_Payment+Extra_Payment</definedName>
    <definedName name="t_1" localSheetId="4">Scheduled_Payment+Extra_Payment</definedName>
    <definedName name="t_1" localSheetId="3">Scheduled_Payment+Extra_Payment</definedName>
    <definedName name="t_1" localSheetId="5">Scheduled_Payment+Extra_Payment</definedName>
    <definedName name="t_1" localSheetId="7">Scheduled_Payment+Extra_Payment</definedName>
    <definedName name="t_1" localSheetId="1">Scheduled_Payment+Extra_Payment</definedName>
    <definedName name="t_1">Scheduled_Payment+Extra_Payment</definedName>
    <definedName name="t5t5" localSheetId="6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[59]Tablas!$B$1:$B$65536</definedName>
    <definedName name="TABLA" localSheetId="6">#REF!</definedName>
    <definedName name="TABLA" localSheetId="4">#REF!</definedName>
    <definedName name="TABLA" localSheetId="3">#REF!</definedName>
    <definedName name="TABLA" localSheetId="5">#REF!</definedName>
    <definedName name="TABLA" localSheetId="7">#REF!</definedName>
    <definedName name="TABLA" localSheetId="1">#REF!</definedName>
    <definedName name="TABLA">#REF!</definedName>
    <definedName name="tabla1">[105]Hoja3!$B$4:$F$28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[42]EMPRESA!$F$24</definedName>
    <definedName name="TARIFAS">[106]TARIFAS!$A$1:$F$52</definedName>
    <definedName name="TarifaSalud">[42]EMPRESA!$F$26</definedName>
    <definedName name="Tasa" localSheetId="6">#REF!</definedName>
    <definedName name="Tasa" localSheetId="4">#REF!</definedName>
    <definedName name="Tasa" localSheetId="3">#REF!</definedName>
    <definedName name="Tasa" localSheetId="5">#REF!</definedName>
    <definedName name="Tasa" localSheetId="7">#REF!</definedName>
    <definedName name="Tasa" localSheetId="1">#REF!</definedName>
    <definedName name="Tasa">#REF!</definedName>
    <definedName name="TASA_DE_CAMBIO" localSheetId="6">#REF!</definedName>
    <definedName name="TASA_DE_CAMBIO" localSheetId="4">#REF!</definedName>
    <definedName name="TASA_DE_CAMBIO" localSheetId="3">#REF!</definedName>
    <definedName name="TASA_DE_CAMBIO" localSheetId="5">#REF!</definedName>
    <definedName name="TASA_DE_CAMBIO" localSheetId="7">#REF!</definedName>
    <definedName name="TASA_DE_CAMBIO" localSheetId="1">#REF!</definedName>
    <definedName name="TASA_DE_CAMBIO">#REF!</definedName>
    <definedName name="Tasa1">'[107]Bases 2A'!$C$20</definedName>
    <definedName name="TasaCCP" localSheetId="6">#REF!</definedName>
    <definedName name="TasaCCP" localSheetId="4">#REF!</definedName>
    <definedName name="TasaCCP" localSheetId="3">#REF!</definedName>
    <definedName name="TasaCCP" localSheetId="5">#REF!</definedName>
    <definedName name="TasaCCP" localSheetId="7">#REF!</definedName>
    <definedName name="TasaCCP" localSheetId="1">#REF!</definedName>
    <definedName name="TasaCCP">#REF!</definedName>
    <definedName name="Tax" localSheetId="6">#REF!</definedName>
    <definedName name="Tax" localSheetId="4">#REF!</definedName>
    <definedName name="Tax" localSheetId="3">#REF!</definedName>
    <definedName name="Tax" localSheetId="5">#REF!</definedName>
    <definedName name="Tax" localSheetId="7">#REF!</definedName>
    <definedName name="Tax" localSheetId="1">#REF!</definedName>
    <definedName name="Tax">#REF!</definedName>
    <definedName name="TB_EVENTOS_OTS_ANUAL" localSheetId="6">#REF!</definedName>
    <definedName name="TB_EVENTOS_OTS_ANUAL" localSheetId="4">#REF!</definedName>
    <definedName name="TB_EVENTOS_OTS_ANUAL" localSheetId="3">#REF!</definedName>
    <definedName name="TB_EVENTOS_OTS_ANUAL" localSheetId="5">#REF!</definedName>
    <definedName name="TB_EVENTOS_OTS_ANUAL" localSheetId="7">#REF!</definedName>
    <definedName name="TB_EVENTOS_OTS_ANUAL" localSheetId="1">#REF!</definedName>
    <definedName name="TB_EVENTOS_OTS_ANUAL">#REF!</definedName>
    <definedName name="tc">#REF!</definedName>
    <definedName name="tdy" localSheetId="6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[42]EMPRESA!$F$16</definedName>
    <definedName name="TEMA1" localSheetId="6">#REF!</definedName>
    <definedName name="TEMA1" localSheetId="4">#REF!</definedName>
    <definedName name="TEMA1" localSheetId="3">#REF!</definedName>
    <definedName name="TEMA1" localSheetId="5">#REF!</definedName>
    <definedName name="TEMA1" localSheetId="7">#REF!</definedName>
    <definedName name="TEMA1" localSheetId="1">#REF!</definedName>
    <definedName name="TEMA1">#REF!</definedName>
    <definedName name="TEMA10" localSheetId="6">#REF!</definedName>
    <definedName name="TEMA10" localSheetId="4">#REF!</definedName>
    <definedName name="TEMA10" localSheetId="3">#REF!</definedName>
    <definedName name="TEMA10" localSheetId="5">#REF!</definedName>
    <definedName name="TEMA10" localSheetId="7">#REF!</definedName>
    <definedName name="TEMA10" localSheetId="1">#REF!</definedName>
    <definedName name="TEMA10">#REF!</definedName>
    <definedName name="TEMA2" localSheetId="6">#REF!</definedName>
    <definedName name="TEMA2" localSheetId="4">#REF!</definedName>
    <definedName name="TEMA2" localSheetId="3">#REF!</definedName>
    <definedName name="TEMA2" localSheetId="5">#REF!</definedName>
    <definedName name="TEMA2" localSheetId="7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6">'CDI BOSQUES APUS'!ERR</definedName>
    <definedName name="TER" localSheetId="4">'CDI BOSQUES MEMORIAS DE CÁLCULO'!ERR</definedName>
    <definedName name="TER" localSheetId="3">'CDI ORO MEMORIAS DE CÁLCULO'!ERR</definedName>
    <definedName name="TER" localSheetId="5">'CDI ORO NEGRO APUS'!ERR</definedName>
    <definedName name="TER" localSheetId="7">'CDI SONRISAS APUS'!ERR</definedName>
    <definedName name="TER" localSheetId="1">'JUSTIFICACIÓN AIU '!ERR</definedName>
    <definedName name="TER">[0]!ERR</definedName>
    <definedName name="TERM" localSheetId="6">'CDI BOSQUES APUS'!ERR</definedName>
    <definedName name="TERM" localSheetId="4">'CDI BOSQUES MEMORIAS DE CÁLCULO'!ERR</definedName>
    <definedName name="TERM" localSheetId="3">'CDI ORO MEMORIAS DE CÁLCULO'!ERR</definedName>
    <definedName name="TERM" localSheetId="5">'CDI ORO NEGRO APUS'!ERR</definedName>
    <definedName name="TERM" localSheetId="7">'CDI SONRISAS APUS'!ERR</definedName>
    <definedName name="TERM" localSheetId="1">'JUSTIFICACIÓN AIU '!ERR</definedName>
    <definedName name="TERM">[0]!ERR</definedName>
    <definedName name="TÉRMINOS" localSheetId="6">'CDI BOSQUES APUS'!ERR</definedName>
    <definedName name="TÉRMINOS" localSheetId="4">'CDI BOSQUES MEMORIAS DE CÁLCULO'!ERR</definedName>
    <definedName name="TÉRMINOS" localSheetId="3">'CDI ORO MEMORIAS DE CÁLCULO'!ERR</definedName>
    <definedName name="TÉRMINOS" localSheetId="5">'CDI ORO NEGRO APUS'!ERR</definedName>
    <definedName name="TÉRMINOS" localSheetId="7">'CDI SONRISAS APUS'!ERR</definedName>
    <definedName name="TÉRMINOS" localSheetId="1">'JUSTIFICACIÓN AIU '!ERR</definedName>
    <definedName name="TÉRMINOS">[0]!ERR</definedName>
    <definedName name="TERR">[27]PRESUPUESTO!$I$7</definedName>
    <definedName name="tewst" localSheetId="6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6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6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6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[38]BASES!$E$27</definedName>
    <definedName name="TIPO" localSheetId="6">#REF!</definedName>
    <definedName name="TIPO" localSheetId="4">#REF!</definedName>
    <definedName name="TIPO" localSheetId="3">#REF!</definedName>
    <definedName name="TIPO" localSheetId="5">#REF!</definedName>
    <definedName name="TIPO" localSheetId="7">#REF!</definedName>
    <definedName name="TIPO" localSheetId="1">#REF!</definedName>
    <definedName name="TIPO">#REF!</definedName>
    <definedName name="TIPO_GRUPO" localSheetId="6">#REF!</definedName>
    <definedName name="TIPO_GRUPO" localSheetId="4">#REF!</definedName>
    <definedName name="TIPO_GRUPO" localSheetId="3">#REF!</definedName>
    <definedName name="TIPO_GRUPO" localSheetId="5">#REF!</definedName>
    <definedName name="TIPO_GRUPO" localSheetId="7">#REF!</definedName>
    <definedName name="TIPO_GRUPO" localSheetId="1">#REF!</definedName>
    <definedName name="TIPO_GRUPO">#REF!</definedName>
    <definedName name="TipoGC">[92]Tablas!$U$6:$U$15</definedName>
    <definedName name="TipoNeces">[92]Tablas!$Q$6:$Q$8</definedName>
    <definedName name="TipoPro" localSheetId="6">#REF!</definedName>
    <definedName name="TipoPro" localSheetId="4">#REF!</definedName>
    <definedName name="TipoPro" localSheetId="3">#REF!</definedName>
    <definedName name="TipoPro" localSheetId="5">#REF!</definedName>
    <definedName name="TipoPro" localSheetId="7">#REF!</definedName>
    <definedName name="TipoPro" localSheetId="1">#REF!</definedName>
    <definedName name="TipoPro">#REF!</definedName>
    <definedName name="Tipoproceso" localSheetId="6">#REF!</definedName>
    <definedName name="Tipoproceso" localSheetId="4">#REF!</definedName>
    <definedName name="Tipoproceso" localSheetId="3">#REF!</definedName>
    <definedName name="Tipoproceso" localSheetId="5">#REF!</definedName>
    <definedName name="Tipoproceso" localSheetId="7">#REF!</definedName>
    <definedName name="Tipoproceso" localSheetId="1">#REF!</definedName>
    <definedName name="Tipoproceso">#REF!</definedName>
    <definedName name="TIR" localSheetId="6">#REF!</definedName>
    <definedName name="TIR" localSheetId="4">#REF!</definedName>
    <definedName name="TIR" localSheetId="3">#REF!</definedName>
    <definedName name="TIR" localSheetId="5">#REF!</definedName>
    <definedName name="TIR" localSheetId="7">#REF!</definedName>
    <definedName name="TIR" localSheetId="1">#REF!</definedName>
    <definedName name="TIR">#REF!</definedName>
    <definedName name="TITLE">#REF!</definedName>
    <definedName name="titu">#REF!</definedName>
    <definedName name="titu2">#REF!</definedName>
    <definedName name="TITULO" localSheetId="6">#REF!</definedName>
    <definedName name="TITULO" localSheetId="5">#REF!</definedName>
    <definedName name="TITULO" localSheetId="7">#REF!</definedName>
    <definedName name="TITULO">#REF!</definedName>
    <definedName name="_xlnm.Print_Titles">#N/A</definedName>
    <definedName name="Títulos_a_imprimir_IM" localSheetId="6">#REF!</definedName>
    <definedName name="Títulos_a_imprimir_IM" localSheetId="5">#REF!</definedName>
    <definedName name="Títulos_a_imprimir_IM" localSheetId="7">#REF!</definedName>
    <definedName name="Títulos_a_imprimir_IM" localSheetId="1">#REF!</definedName>
    <definedName name="Títulos_a_imprimir_IM">#REF!</definedName>
    <definedName name="tk">'[10]DATOS CONTRATO'!$E$18</definedName>
    <definedName name="TK_1" hidden="1">[24]INST!#REF!</definedName>
    <definedName name="TKSLCI07">[10]EMPRESA!$F$22</definedName>
    <definedName name="tld">[57]Datos!$D$14</definedName>
    <definedName name="TOPGENER" localSheetId="6">#REF!</definedName>
    <definedName name="TOPGENER" localSheetId="4">#REF!</definedName>
    <definedName name="TOPGENER" localSheetId="3">#REF!</definedName>
    <definedName name="TOPGENER" localSheetId="5">#REF!</definedName>
    <definedName name="TOPGENER" localSheetId="7">#REF!</definedName>
    <definedName name="TOPGENER" localSheetId="1">#REF!</definedName>
    <definedName name="TOPGENER">#REF!</definedName>
    <definedName name="TOPGENER1" localSheetId="6">#REF!</definedName>
    <definedName name="TOPGENER1" localSheetId="4">#REF!</definedName>
    <definedName name="TOPGENER1" localSheetId="3">#REF!</definedName>
    <definedName name="TOPGENER1" localSheetId="5">#REF!</definedName>
    <definedName name="TOPGENER1" localSheetId="7">#REF!</definedName>
    <definedName name="TOPGENER1" localSheetId="1">#REF!</definedName>
    <definedName name="TOPGENER1">#REF!</definedName>
    <definedName name="TOPMENU" localSheetId="6">#REF!</definedName>
    <definedName name="TOPMENU" localSheetId="4">#REF!</definedName>
    <definedName name="TOPMENU" localSheetId="3">#REF!</definedName>
    <definedName name="TOPMENU" localSheetId="5">#REF!</definedName>
    <definedName name="TOPMENU" localSheetId="7">#REF!</definedName>
    <definedName name="TOPMENU" localSheetId="1">#REF!</definedName>
    <definedName name="TOPMENU">#REF!</definedName>
    <definedName name="Torres">#REF!</definedName>
    <definedName name="tortas" localSheetId="6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6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6">#REF!</definedName>
    <definedName name="TOTAL" localSheetId="5">#REF!</definedName>
    <definedName name="TOTAL" localSheetId="7">#REF!</definedName>
    <definedName name="TOTAL" localSheetId="1">#REF!</definedName>
    <definedName name="TOTAL">#REF!</definedName>
    <definedName name="Total_Interest" localSheetId="1">#REF!</definedName>
    <definedName name="Total_Interest">#REF!</definedName>
    <definedName name="Total_Pay">#REF!</definedName>
    <definedName name="Total_Payment" localSheetId="6">Scheduled_Payment+Extra_Payment</definedName>
    <definedName name="Total_Payment" localSheetId="4">Scheduled_Payment+Extra_Payment</definedName>
    <definedName name="Total_Payment" localSheetId="3">Scheduled_Payment+Extra_Payment</definedName>
    <definedName name="Total_Payment" localSheetId="5">Scheduled_Payment+Extra_Payment</definedName>
    <definedName name="Total_Payment" localSheetId="7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6">Scheduled_Payment+Extra_Payment</definedName>
    <definedName name="Total_Payment1" localSheetId="4">Scheduled_Payment+Extra_Payment</definedName>
    <definedName name="Total_Payment1" localSheetId="3">Scheduled_Payment+Extra_Payment</definedName>
    <definedName name="Total_Payment1" localSheetId="5">Scheduled_Payment+Extra_Payment</definedName>
    <definedName name="Total_Payment1" localSheetId="7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6">#REF!</definedName>
    <definedName name="total1" localSheetId="4">#REF!</definedName>
    <definedName name="total1" localSheetId="3">#REF!</definedName>
    <definedName name="total1" localSheetId="5">#REF!</definedName>
    <definedName name="total1" localSheetId="7">#REF!</definedName>
    <definedName name="total1" localSheetId="1">#REF!</definedName>
    <definedName name="total1">#REF!</definedName>
    <definedName name="TotalCesantias">'[42]NOMINA 1'!$N$38</definedName>
    <definedName name="TOTALHH" localSheetId="6">#REF!</definedName>
    <definedName name="TOTALHH" localSheetId="4">#REF!</definedName>
    <definedName name="TOTALHH" localSheetId="3">#REF!</definedName>
    <definedName name="TOTALHH" localSheetId="5">#REF!</definedName>
    <definedName name="TOTALHH" localSheetId="7">#REF!</definedName>
    <definedName name="TOTALHH" localSheetId="1">#REF!</definedName>
    <definedName name="TOTALHH">#REF!</definedName>
    <definedName name="TOTALHH1" localSheetId="6">#REF!</definedName>
    <definedName name="TOTALHH1" localSheetId="4">#REF!</definedName>
    <definedName name="TOTALHH1" localSheetId="3">#REF!</definedName>
    <definedName name="TOTALHH1" localSheetId="5">#REF!</definedName>
    <definedName name="TOTALHH1" localSheetId="7">#REF!</definedName>
    <definedName name="TOTALHH1" localSheetId="1">#REF!</definedName>
    <definedName name="TOTALHH1">#REF!</definedName>
    <definedName name="TotalVacaciones">'[42]NOMINA 1'!$N$37</definedName>
    <definedName name="TotAuxAlim">'[10]NOMINA-1'!$E$37</definedName>
    <definedName name="TotAuxAlimentacion">'[42]NOMINA 1'!$E$38</definedName>
    <definedName name="TotAuxCom">'[10]NOMINA-1'!$E$39</definedName>
    <definedName name="TotAuxComi">'[42]NOMINA 1'!$E$40</definedName>
    <definedName name="TotAuxDotacion">'[42]NOMINA 1'!$E$41</definedName>
    <definedName name="TotAuxHab">'[42]NOMINA 1'!$E$37</definedName>
    <definedName name="TotAuxTransporte">'[42]NOMINA 1'!$E$39</definedName>
    <definedName name="TotBasico">'[42]NOMINA 1'!$E$35</definedName>
    <definedName name="TotCom">'[10]NOMINA-1'!$E$41</definedName>
    <definedName name="TotComision">'[42]NOMINA 1'!$E$42</definedName>
    <definedName name="TotExtras">'[42]NOMINA 1'!$E$36</definedName>
    <definedName name="TotIntercesantias">'[42]NOMINA 1'!$N$39</definedName>
    <definedName name="TotPrimaServicios">'[42]NOMINA 1'!$N$36</definedName>
    <definedName name="TotPrimaServicos">'[42]NOMINA 1'!$N$36</definedName>
    <definedName name="TotPrimaVacaciones">'[42]NOMINA 1'!$N$41</definedName>
    <definedName name="TotPrimConv">'[10]NOMINA-1'!$N$39</definedName>
    <definedName name="TotPrimConvencional">'[42]NOMINA 1'!$N$40</definedName>
    <definedName name="TotPrimVac">'[10]NOMINA-1'!$N$40</definedName>
    <definedName name="TOTSHE1" localSheetId="6">#REF!</definedName>
    <definedName name="TOTSHE1" localSheetId="4">#REF!</definedName>
    <definedName name="TOTSHE1" localSheetId="3">#REF!</definedName>
    <definedName name="TOTSHE1" localSheetId="5">#REF!</definedName>
    <definedName name="TOTSHE1" localSheetId="7">#REF!</definedName>
    <definedName name="TOTSHE1" localSheetId="1">#REF!</definedName>
    <definedName name="TOTSHE1">#REF!</definedName>
    <definedName name="TOTSHE10" localSheetId="6">#REF!</definedName>
    <definedName name="TOTSHE10" localSheetId="4">#REF!</definedName>
    <definedName name="TOTSHE10" localSheetId="3">#REF!</definedName>
    <definedName name="TOTSHE10" localSheetId="5">#REF!</definedName>
    <definedName name="TOTSHE10" localSheetId="7">#REF!</definedName>
    <definedName name="TOTSHE10" localSheetId="1">#REF!</definedName>
    <definedName name="TOTSHE10">#REF!</definedName>
    <definedName name="TOTSHE11" localSheetId="6">#REF!</definedName>
    <definedName name="TOTSHE11" localSheetId="4">#REF!</definedName>
    <definedName name="TOTSHE11" localSheetId="3">#REF!</definedName>
    <definedName name="TOTSHE11" localSheetId="5">#REF!</definedName>
    <definedName name="TOTSHE11" localSheetId="7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6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7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6">[108]desmonte!$E$48</definedName>
    <definedName name="TRAT" localSheetId="5">[108]desmonte!$E$48</definedName>
    <definedName name="TRAT" localSheetId="7">[108]desmonte!$E$48</definedName>
    <definedName name="TRAT">[109]desmonte!$E$48</definedName>
    <definedName name="TREM" localSheetId="6">#REF!</definedName>
    <definedName name="TREM" localSheetId="4">#REF!</definedName>
    <definedName name="TREM" localSheetId="3">#REF!</definedName>
    <definedName name="TREM" localSheetId="5">#REF!</definedName>
    <definedName name="TREM" localSheetId="7">#REF!</definedName>
    <definedName name="TREM" localSheetId="1">#REF!</definedName>
    <definedName name="TREM">#REF!</definedName>
    <definedName name="Trenes" localSheetId="6">#REF!</definedName>
    <definedName name="Trenes" localSheetId="4">#REF!</definedName>
    <definedName name="Trenes" localSheetId="3">#REF!</definedName>
    <definedName name="Trenes" localSheetId="5">#REF!</definedName>
    <definedName name="Trenes" localSheetId="7">#REF!</definedName>
    <definedName name="Trenes" localSheetId="1">#REF!</definedName>
    <definedName name="Trenes">#REF!</definedName>
    <definedName name="trest" localSheetId="6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6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6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[110]Tablas!$B$2</definedName>
    <definedName name="tru" localSheetId="6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6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6">#REF!</definedName>
    <definedName name="TtCD" localSheetId="5">#REF!</definedName>
    <definedName name="TtCD" localSheetId="7">#REF!</definedName>
    <definedName name="TtCD" localSheetId="1">#REF!</definedName>
    <definedName name="TtCD">#REF!</definedName>
    <definedName name="TTR" localSheetId="6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6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6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6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6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'[91]CCP,LEYES, Y DEC.'!#REF!</definedName>
    <definedName name="twer" localSheetId="6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6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7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6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6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6">#REF!</definedName>
    <definedName name="U" localSheetId="5">#REF!</definedName>
    <definedName name="U" localSheetId="7">#REF!</definedName>
    <definedName name="U" localSheetId="1">#REF!</definedName>
    <definedName name="U">#REF!</definedName>
    <definedName name="u3u" localSheetId="6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6">#REF!</definedName>
    <definedName name="Ubicación" localSheetId="5">#REF!</definedName>
    <definedName name="Ubicación" localSheetId="7">#REF!</definedName>
    <definedName name="Ubicación" localSheetId="1">#REF!</definedName>
    <definedName name="Ubicación">#REF!</definedName>
    <definedName name="UFrm2InUse">1</definedName>
    <definedName name="UI" localSheetId="6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7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6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6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6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'[111]Lista APU'!$A$3:$D$479</definedName>
    <definedName name="UNITARIO">[112]Unitarios!$A$3:$D$13</definedName>
    <definedName name="Unitarios" localSheetId="6">#REF!</definedName>
    <definedName name="Unitarios" localSheetId="4">#REF!</definedName>
    <definedName name="Unitarios" localSheetId="3">#REF!</definedName>
    <definedName name="Unitarios" localSheetId="5">#REF!</definedName>
    <definedName name="Unitarios" localSheetId="7">#REF!</definedName>
    <definedName name="Unitarios" localSheetId="1">#REF!</definedName>
    <definedName name="Unitarios">#REF!</definedName>
    <definedName name="unj" localSheetId="6" hidden="1">[18]INST!#REF!</definedName>
    <definedName name="unj" localSheetId="4" hidden="1">[18]INST!#REF!</definedName>
    <definedName name="unj" localSheetId="3" hidden="1">[18]INST!#REF!</definedName>
    <definedName name="unj" localSheetId="5" hidden="1">[18]INST!#REF!</definedName>
    <definedName name="unj" localSheetId="7" hidden="1">[18]INST!#REF!</definedName>
    <definedName name="unj" localSheetId="1" hidden="1">[18]INST!#REF!</definedName>
    <definedName name="unj" hidden="1">[18]INST!#REF!</definedName>
    <definedName name="uno" localSheetId="6">'CDI BOSQUES APUS'!ERR</definedName>
    <definedName name="uno" localSheetId="4">'CDI BOSQUES MEMORIAS DE CÁLCULO'!ERR</definedName>
    <definedName name="uno" localSheetId="3">'CDI ORO MEMORIAS DE CÁLCULO'!ERR</definedName>
    <definedName name="uno" localSheetId="5">'CDI ORO NEGRO APUS'!ERR</definedName>
    <definedName name="uno" localSheetId="7">'CDI SONRISAS APUS'!ERR</definedName>
    <definedName name="uno" localSheetId="1">'JUSTIFICACIÓN AIU '!ERR</definedName>
    <definedName name="uno">[0]!ERR</definedName>
    <definedName name="UOUIV" localSheetId="6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6">'CDI BOSQUES APUS'!ERR</definedName>
    <definedName name="uriel" localSheetId="4">'CDI BOSQUES MEMORIAS DE CÁLCULO'!ERR</definedName>
    <definedName name="uriel" localSheetId="3">'CDI ORO MEMORIAS DE CÁLCULO'!ERR</definedName>
    <definedName name="uriel" localSheetId="5">'CDI ORO NEGRO APUS'!ERR</definedName>
    <definedName name="uriel" localSheetId="7">'CDI SONRISAS APUS'!ERR</definedName>
    <definedName name="uriel" localSheetId="1">'JUSTIFICACIÓN AIU '!ERR</definedName>
    <definedName name="uriel">[0]!ERR</definedName>
    <definedName name="uryur" localSheetId="6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'[81]1'!$N$42</definedName>
    <definedName name="UTL">[27]otros!$C$4</definedName>
    <definedName name="uu" localSheetId="6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6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6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6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6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7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6">#REF!</definedName>
    <definedName name="VALDES" localSheetId="5">#REF!</definedName>
    <definedName name="VALDES" localSheetId="7">#REF!</definedName>
    <definedName name="VALDES" localSheetId="1">#REF!</definedName>
    <definedName name="VALDES">#REF!</definedName>
    <definedName name="valor1" localSheetId="6">#REF!</definedName>
    <definedName name="valor1" localSheetId="5">#REF!</definedName>
    <definedName name="valor1" localSheetId="7">#REF!</definedName>
    <definedName name="valor1" localSheetId="1">#REF!</definedName>
    <definedName name="valor1">#REF!</definedName>
    <definedName name="valor2" localSheetId="6">#REF!</definedName>
    <definedName name="valor2" localSheetId="5">#REF!</definedName>
    <definedName name="valor2" localSheetId="7">#REF!</definedName>
    <definedName name="valor2" localSheetId="1">#REF!</definedName>
    <definedName name="valor2">#REF!</definedName>
    <definedName name="VALOR3" localSheetId="6">#REF!</definedName>
    <definedName name="VALOR3" localSheetId="5">#REF!</definedName>
    <definedName name="VALOR3" localSheetId="7">#REF!</definedName>
    <definedName name="VALOR3">#REF!</definedName>
    <definedName name="ValorCto">[113]CONTRATO!$E$9</definedName>
    <definedName name="ValorEjecutado" localSheetId="6">#REF!</definedName>
    <definedName name="ValorEjecutado" localSheetId="4">#REF!</definedName>
    <definedName name="ValorEjecutado" localSheetId="3">#REF!</definedName>
    <definedName name="ValorEjecutado" localSheetId="5">#REF!</definedName>
    <definedName name="ValorEjecutado" localSheetId="7">#REF!</definedName>
    <definedName name="ValorEjecutado" localSheetId="1">#REF!</definedName>
    <definedName name="ValorEjecutado">#REF!</definedName>
    <definedName name="ValorProyecto" localSheetId="6">#REF!</definedName>
    <definedName name="ValorProyecto" localSheetId="4">#REF!</definedName>
    <definedName name="ValorProyecto" localSheetId="3">#REF!</definedName>
    <definedName name="ValorProyecto" localSheetId="5">#REF!</definedName>
    <definedName name="ValorProyecto" localSheetId="7">#REF!</definedName>
    <definedName name="ValorProyecto" localSheetId="1">#REF!</definedName>
    <definedName name="ValorProyecto">#REF!</definedName>
    <definedName name="ValorRecursosComprometidos" localSheetId="6">#REF!</definedName>
    <definedName name="ValorRecursosComprometidos" localSheetId="4">#REF!</definedName>
    <definedName name="ValorRecursosComprometidos" localSheetId="3">#REF!</definedName>
    <definedName name="ValorRecursosComprometidos" localSheetId="5">#REF!</definedName>
    <definedName name="ValorRecursosComprometidos" localSheetId="7">#REF!</definedName>
    <definedName name="ValorRecursosComprometidos" localSheetId="1">#REF!</definedName>
    <definedName name="ValorRecursosComprometidos">#REF!</definedName>
    <definedName name="Values_Entered" localSheetId="6">IF(Loan_Amount*'CDI BOSQUES APUS'!Interest_Rate*Loan_Years*Loan_Start&gt;0,1,0)</definedName>
    <definedName name="Values_Entered" localSheetId="4">IF(Loan_Amount*'CDI BOSQUES MEMORIAS DE CÁLCULO'!Interest_Rate*Loan_Years*Loan_Start&gt;0,1,0)</definedName>
    <definedName name="Values_Entered" localSheetId="3">IF(Loan_Amount*'CDI ORO MEMORIAS DE CÁLCULO'!Interest_Rate*Loan_Years*Loan_Start&gt;0,1,0)</definedName>
    <definedName name="Values_Entered" localSheetId="5">IF(Loan_Amount*'CDI ORO NEGRO APUS'!Interest_Rate*Loan_Years*Loan_Start&gt;0,1,0)</definedName>
    <definedName name="Values_Entered" localSheetId="7">IF(Loan_Amount*'CDI SONRISAS APUS'!Interest_Rate*Loan_Years*Loan_Start&gt;0,1,0)</definedName>
    <definedName name="Values_Entered" localSheetId="1">IF([0]!Loan_Amount*'JUSTIFICACIÓN AIU '!Interest_Rate*[0]!Loan_Years*[0]!Loan_Start&gt;0,1,0)</definedName>
    <definedName name="Values_Entered">IF(Loan_Amount*Interest_Rate*Loan_Years*Loan_Start&gt;0,1,0)</definedName>
    <definedName name="Válvulas" localSheetId="6">#REF!</definedName>
    <definedName name="Válvulas" localSheetId="4">#REF!</definedName>
    <definedName name="Válvulas" localSheetId="3">#REF!</definedName>
    <definedName name="Válvulas" localSheetId="5">#REF!</definedName>
    <definedName name="Válvulas" localSheetId="7">#REF!</definedName>
    <definedName name="Válvulas" localSheetId="1">#REF!</definedName>
    <definedName name="Válvulas">#REF!</definedName>
    <definedName name="Var">[20]Varios.!$E$1:$E$65536</definedName>
    <definedName name="VARIACION1" localSheetId="6">#REF!</definedName>
    <definedName name="VARIACION1" localSheetId="4">#REF!</definedName>
    <definedName name="VARIACION1" localSheetId="3">#REF!</definedName>
    <definedName name="VARIACION1" localSheetId="5">#REF!</definedName>
    <definedName name="VARIACION1" localSheetId="7">#REF!</definedName>
    <definedName name="VARIACION1" localSheetId="1">#REF!</definedName>
    <definedName name="VARIACION1">#REF!</definedName>
    <definedName name="Varios" localSheetId="6">#REF!</definedName>
    <definedName name="Varios" localSheetId="4">#REF!</definedName>
    <definedName name="Varios" localSheetId="3">#REF!</definedName>
    <definedName name="Varios" localSheetId="5">#REF!</definedName>
    <definedName name="Varios" localSheetId="7">#REF!</definedName>
    <definedName name="Varios" localSheetId="1">#REF!</definedName>
    <definedName name="Varios">#REF!</definedName>
    <definedName name="vbvbvbvb" localSheetId="6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6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6">#REF!</definedName>
    <definedName name="VentaAiu" localSheetId="5">#REF!</definedName>
    <definedName name="VentaAiu" localSheetId="7">#REF!</definedName>
    <definedName name="VentaAiu" localSheetId="1">#REF!</definedName>
    <definedName name="VentaAiu">#REF!</definedName>
    <definedName name="VEX" localSheetId="6">[12]Tablas!#REF!</definedName>
    <definedName name="VEX" localSheetId="4">[12]Tablas!#REF!</definedName>
    <definedName name="VEX" localSheetId="3">[12]Tablas!#REF!</definedName>
    <definedName name="VEX" localSheetId="5">[12]Tablas!#REF!</definedName>
    <definedName name="VEX" localSheetId="7">[12]Tablas!#REF!</definedName>
    <definedName name="VEX" localSheetId="1">[12]Tablas!#REF!</definedName>
    <definedName name="VEX">[12]Tablas!#REF!</definedName>
    <definedName name="VEX_ON" localSheetId="6">#REF!</definedName>
    <definedName name="VEX_ON" localSheetId="4">#REF!</definedName>
    <definedName name="VEX_ON" localSheetId="3">#REF!</definedName>
    <definedName name="VEX_ON" localSheetId="5">#REF!</definedName>
    <definedName name="VEX_ON" localSheetId="7">#REF!</definedName>
    <definedName name="VEX_ON" localSheetId="1">#REF!</definedName>
    <definedName name="VEX_ON">#REF!</definedName>
    <definedName name="VEX1_1" localSheetId="6">[12]Tablas!#REF!</definedName>
    <definedName name="VEX1_1" localSheetId="4">[12]Tablas!#REF!</definedName>
    <definedName name="VEX1_1" localSheetId="3">[12]Tablas!#REF!</definedName>
    <definedName name="VEX1_1" localSheetId="5">[12]Tablas!#REF!</definedName>
    <definedName name="VEX1_1" localSheetId="7">[12]Tablas!#REF!</definedName>
    <definedName name="VEX1_1" localSheetId="1">[12]Tablas!#REF!</definedName>
    <definedName name="VEX1_1">[12]Tablas!#REF!</definedName>
    <definedName name="VEX1_1_1" localSheetId="6">[12]Tablas!#REF!</definedName>
    <definedName name="VEX1_1_1" localSheetId="4">[12]Tablas!#REF!</definedName>
    <definedName name="VEX1_1_1" localSheetId="3">[12]Tablas!#REF!</definedName>
    <definedName name="VEX1_1_1" localSheetId="5">[12]Tablas!#REF!</definedName>
    <definedName name="VEX1_1_1" localSheetId="7">[12]Tablas!#REF!</definedName>
    <definedName name="VEX1_1_1" localSheetId="1">[12]Tablas!#REF!</definedName>
    <definedName name="VEX1_1_1">[12]Tablas!#REF!</definedName>
    <definedName name="VEX1_1_2" localSheetId="6">[12]Tablas!#REF!</definedName>
    <definedName name="VEX1_1_2" localSheetId="4">[12]Tablas!#REF!</definedName>
    <definedName name="VEX1_1_2" localSheetId="3">[12]Tablas!#REF!</definedName>
    <definedName name="VEX1_1_2" localSheetId="5">[12]Tablas!#REF!</definedName>
    <definedName name="VEX1_1_2" localSheetId="7">[12]Tablas!#REF!</definedName>
    <definedName name="VEX1_1_2" localSheetId="1">[12]Tablas!#REF!</definedName>
    <definedName name="VEX1_1_2">[12]Tablas!#REF!</definedName>
    <definedName name="VEX1_1_3" localSheetId="6">[12]Tablas!#REF!</definedName>
    <definedName name="VEX1_1_3" localSheetId="4">[12]Tablas!#REF!</definedName>
    <definedName name="VEX1_1_3" localSheetId="3">[12]Tablas!#REF!</definedName>
    <definedName name="VEX1_1_3" localSheetId="5">[12]Tablas!#REF!</definedName>
    <definedName name="VEX1_1_3" localSheetId="7">[12]Tablas!#REF!</definedName>
    <definedName name="VEX1_1_3" localSheetId="1">[12]Tablas!#REF!</definedName>
    <definedName name="VEX1_1_3">[12]Tablas!#REF!</definedName>
    <definedName name="VEX1_1_4" localSheetId="6">[12]Tablas!#REF!</definedName>
    <definedName name="VEX1_1_4" localSheetId="4">[12]Tablas!#REF!</definedName>
    <definedName name="VEX1_1_4" localSheetId="3">[12]Tablas!#REF!</definedName>
    <definedName name="VEX1_1_4" localSheetId="5">[12]Tablas!#REF!</definedName>
    <definedName name="VEX1_1_4" localSheetId="7">[12]Tablas!#REF!</definedName>
    <definedName name="VEX1_1_4" localSheetId="1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6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'[78]7422CW00'!#REF!</definedName>
    <definedName name="VFR" localSheetId="6">#REF!</definedName>
    <definedName name="VFR" localSheetId="4">#REF!</definedName>
    <definedName name="VFR" localSheetId="3">#REF!</definedName>
    <definedName name="VFR" localSheetId="5">#REF!</definedName>
    <definedName name="VFR" localSheetId="7">#REF!</definedName>
    <definedName name="VFR" localSheetId="1">#REF!</definedName>
    <definedName name="VFR">#REF!</definedName>
    <definedName name="vfvdv" localSheetId="6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[92]Tablas!$A$6:$A$26</definedName>
    <definedName name="VigenciaDolares" localSheetId="6">#REF!</definedName>
    <definedName name="VigenciaDolares" localSheetId="4">#REF!</definedName>
    <definedName name="VigenciaDolares" localSheetId="3">#REF!</definedName>
    <definedName name="VigenciaDolares" localSheetId="5">#REF!</definedName>
    <definedName name="VigenciaDolares" localSheetId="7">#REF!</definedName>
    <definedName name="VigenciaDolares" localSheetId="1">#REF!</definedName>
    <definedName name="VigenciaDolares">#REF!</definedName>
    <definedName name="VigenciaPesos" localSheetId="6">#REF!</definedName>
    <definedName name="VigenciaPesos" localSheetId="4">#REF!</definedName>
    <definedName name="VigenciaPesos" localSheetId="3">#REF!</definedName>
    <definedName name="VigenciaPesos" localSheetId="5">#REF!</definedName>
    <definedName name="VigenciaPesos" localSheetId="7">#REF!</definedName>
    <definedName name="VigenciaPesos" localSheetId="1">#REF!</definedName>
    <definedName name="VigenciaPesos">#REF!</definedName>
    <definedName name="VIGFUTURA">[92]Tablas!$J$6:$J$8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[52]Personalizar!$E$15</definedName>
    <definedName name="vk" localSheetId="6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 localSheetId="6">#REF!</definedName>
    <definedName name="vpt" localSheetId="4">#REF!</definedName>
    <definedName name="vpt" localSheetId="3">#REF!</definedName>
    <definedName name="vpt" localSheetId="5">#REF!</definedName>
    <definedName name="vpt" localSheetId="7">#REF!</definedName>
    <definedName name="vpt" localSheetId="1">#REF!</definedName>
    <definedName name="vpt">#REF!</definedName>
    <definedName name="VRP" localSheetId="6">[12]Tablas!#REF!</definedName>
    <definedName name="VRP" localSheetId="4">[12]Tablas!#REF!</definedName>
    <definedName name="VRP" localSheetId="3">[12]Tablas!#REF!</definedName>
    <definedName name="VRP" localSheetId="5">[12]Tablas!#REF!</definedName>
    <definedName name="VRP" localSheetId="7">[12]Tablas!#REF!</definedName>
    <definedName name="VRP">[12]Tablas!#REF!</definedName>
    <definedName name="VRP_PETROQ" localSheetId="6">#REF!</definedName>
    <definedName name="VRP_PETROQ" localSheetId="4">#REF!</definedName>
    <definedName name="VRP_PETROQ" localSheetId="3">#REF!</definedName>
    <definedName name="VRP_PETROQ" localSheetId="5">#REF!</definedName>
    <definedName name="VRP_PETROQ" localSheetId="7">#REF!</definedName>
    <definedName name="VRP_PETROQ" localSheetId="1">#REF!</definedName>
    <definedName name="VRP_PETROQ">#REF!</definedName>
    <definedName name="VRP1_1" localSheetId="6">[12]Tablas!#REF!</definedName>
    <definedName name="VRP1_1" localSheetId="4">[12]Tablas!#REF!</definedName>
    <definedName name="VRP1_1" localSheetId="3">[12]Tablas!#REF!</definedName>
    <definedName name="VRP1_1" localSheetId="5">[12]Tablas!#REF!</definedName>
    <definedName name="VRP1_1" localSheetId="7">[12]Tablas!#REF!</definedName>
    <definedName name="VRP1_1">[12]Tablas!#REF!</definedName>
    <definedName name="VRP1_1_1" localSheetId="6">[12]Tablas!#REF!</definedName>
    <definedName name="VRP1_1_1" localSheetId="4">[12]Tablas!#REF!</definedName>
    <definedName name="VRP1_1_1" localSheetId="3">[12]Tablas!#REF!</definedName>
    <definedName name="VRP1_1_1" localSheetId="5">[12]Tablas!#REF!</definedName>
    <definedName name="VRP1_1_1" localSheetId="7">[12]Tablas!#REF!</definedName>
    <definedName name="VRP1_1_1">[12]Tablas!#REF!</definedName>
    <definedName name="VRP1_1_10" localSheetId="6">[12]Tablas!#REF!</definedName>
    <definedName name="VRP1_1_10" localSheetId="4">[12]Tablas!#REF!</definedName>
    <definedName name="VRP1_1_10" localSheetId="3">[12]Tablas!#REF!</definedName>
    <definedName name="VRP1_1_10" localSheetId="5">[12]Tablas!#REF!</definedName>
    <definedName name="VRP1_1_10" localSheetId="7">[12]Tablas!#REF!</definedName>
    <definedName name="VRP1_1_10">[12]Tablas!#REF!</definedName>
    <definedName name="VRP1_1_11" localSheetId="6">[12]Tablas!#REF!</definedName>
    <definedName name="VRP1_1_11" localSheetId="4">[12]Tablas!#REF!</definedName>
    <definedName name="VRP1_1_11" localSheetId="3">[12]Tablas!#REF!</definedName>
    <definedName name="VRP1_1_11" localSheetId="5">[12]Tablas!#REF!</definedName>
    <definedName name="VRP1_1_11" localSheetId="7">[12]Tablas!#REF!</definedName>
    <definedName name="VRP1_1_11">[12]Tablas!#REF!</definedName>
    <definedName name="VRP1_1_12" localSheetId="6">[12]Tablas!#REF!</definedName>
    <definedName name="VRP1_1_12" localSheetId="4">[12]Tablas!#REF!</definedName>
    <definedName name="VRP1_1_12" localSheetId="3">[12]Tablas!#REF!</definedName>
    <definedName name="VRP1_1_12" localSheetId="5">[12]Tablas!#REF!</definedName>
    <definedName name="VRP1_1_12" localSheetId="7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6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 localSheetId="6">#REF!</definedName>
    <definedName name="vsp" localSheetId="4">#REF!</definedName>
    <definedName name="vsp" localSheetId="3">#REF!</definedName>
    <definedName name="vsp" localSheetId="5">#REF!</definedName>
    <definedName name="vsp" localSheetId="7">#REF!</definedName>
    <definedName name="vsp" localSheetId="1">#REF!</definedName>
    <definedName name="vsp">#REF!</definedName>
    <definedName name="vt" localSheetId="6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6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6">#REF!</definedName>
    <definedName name="VVV" localSheetId="5">#REF!</definedName>
    <definedName name="VVV" localSheetId="7">#REF!</definedName>
    <definedName name="VVV" localSheetId="1">#REF!</definedName>
    <definedName name="VVV">#REF!</definedName>
    <definedName name="vvvvt" localSheetId="6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6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'[114]2004'!#REF!</definedName>
    <definedName name="Wcut" localSheetId="6">#REF!</definedName>
    <definedName name="Wcut" localSheetId="4">#REF!</definedName>
    <definedName name="Wcut" localSheetId="3">#REF!</definedName>
    <definedName name="Wcut" localSheetId="5">#REF!</definedName>
    <definedName name="Wcut" localSheetId="7">#REF!</definedName>
    <definedName name="Wcut" localSheetId="1">#REF!</definedName>
    <definedName name="Wcut">#REF!</definedName>
    <definedName name="WD" localSheetId="6">#REF!</definedName>
    <definedName name="WD" localSheetId="4">#REF!</definedName>
    <definedName name="WD" localSheetId="3">#REF!</definedName>
    <definedName name="WD" localSheetId="5">#REF!</definedName>
    <definedName name="WD" localSheetId="7">#REF!</definedName>
    <definedName name="WD" localSheetId="1">#REF!</definedName>
    <definedName name="WD">#REF!</definedName>
    <definedName name="WDD" localSheetId="6" hidden="1">{#N/A,#N/A,FALSE,"orthoflow";#N/A,#N/A,FALSE,"Miscelaneos";#N/A,#N/A,FALSE,"Instrumentacio";#N/A,#N/A,FALSE,"Electrico";#N/A,#N/A,FALSE,"Valv. Seguridad"}</definedName>
    <definedName name="WDD" localSheetId="4" hidden="1">{#N/A,#N/A,FALSE,"orthoflow";#N/A,#N/A,FALSE,"Miscelaneos";#N/A,#N/A,FALSE,"Instrumentacio";#N/A,#N/A,FALSE,"Electrico";#N/A,#N/A,FALSE,"Valv. Seguridad"}</definedName>
    <definedName name="WDD" localSheetId="3" hidden="1">{#N/A,#N/A,FALSE,"orthoflow";#N/A,#N/A,FALSE,"Miscelaneos";#N/A,#N/A,FALSE,"Instrumentacio";#N/A,#N/A,FALSE,"Electrico";#N/A,#N/A,FALSE,"Valv. Seguridad"}</definedName>
    <definedName name="WDD" localSheetId="5" hidden="1">{#N/A,#N/A,FALSE,"orthoflow";#N/A,#N/A,FALSE,"Miscelaneos";#N/A,#N/A,FALSE,"Instrumentacio";#N/A,#N/A,FALSE,"Electrico";#N/A,#N/A,FALSE,"Valv. Seguridad"}</definedName>
    <definedName name="WDD" localSheetId="7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6">'[39]Res-Accide-10'!#REF!</definedName>
    <definedName name="WDFSDF" localSheetId="5">'[39]Res-Accide-10'!#REF!</definedName>
    <definedName name="WDFSDF" localSheetId="7">'[39]Res-Accide-10'!#REF!</definedName>
    <definedName name="WDFSDF">'[39]Res-Accide-10'!#REF!</definedName>
    <definedName name="wedw" localSheetId="6">#REF!</definedName>
    <definedName name="wedw" localSheetId="4">#REF!</definedName>
    <definedName name="wedw" localSheetId="3">#REF!</definedName>
    <definedName name="wedw" localSheetId="5">#REF!</definedName>
    <definedName name="wedw" localSheetId="7">#REF!</definedName>
    <definedName name="wedw" localSheetId="1">#REF!</definedName>
    <definedName name="wedw">#REF!</definedName>
    <definedName name="WEFWE" localSheetId="6">'[39]Res-Accide-10'!#REF!</definedName>
    <definedName name="WEFWE" localSheetId="4">'[39]Res-Accide-10'!#REF!</definedName>
    <definedName name="WEFWE" localSheetId="3">'[39]Res-Accide-10'!#REF!</definedName>
    <definedName name="WEFWE" localSheetId="5">'[39]Res-Accide-10'!#REF!</definedName>
    <definedName name="WEFWE" localSheetId="7">'[39]Res-Accide-10'!#REF!</definedName>
    <definedName name="WEFWE">'[39]Res-Accide-10'!#REF!</definedName>
    <definedName name="WER">'[39]Res-Accide-10'!$S$2:$S$7</definedName>
    <definedName name="werew" localSheetId="6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6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6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6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6">'[39]Res-Accide-10'!#REF!</definedName>
    <definedName name="WILSON" localSheetId="5">'[39]Res-Accide-10'!#REF!</definedName>
    <definedName name="WILSON" localSheetId="7">'[39]Res-Accide-10'!#REF!</definedName>
    <definedName name="WILSON">'[39]Res-Accide-10'!#REF!</definedName>
    <definedName name="WQ" localSheetId="6">#REF!</definedName>
    <definedName name="WQ" localSheetId="4">#REF!</definedName>
    <definedName name="WQ" localSheetId="3">#REF!</definedName>
    <definedName name="WQ" localSheetId="5">#REF!</definedName>
    <definedName name="WQ" localSheetId="7">#REF!</definedName>
    <definedName name="WQ" localSheetId="1">#REF!</definedName>
    <definedName name="WQ">#REF!</definedName>
    <definedName name="WQEEWQ" localSheetId="6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6" hidden="1">{#N/A,#N/A,TRUE,"1842CWN0"}</definedName>
    <definedName name="wrn.civil._.works." localSheetId="4" hidden="1">{#N/A,#N/A,TRUE,"1842CWN0"}</definedName>
    <definedName name="wrn.civil._.works." localSheetId="3" hidden="1">{#N/A,#N/A,TRUE,"1842CWN0"}</definedName>
    <definedName name="wrn.civil._.works." localSheetId="5" hidden="1">{#N/A,#N/A,TRUE,"1842CWN0"}</definedName>
    <definedName name="wrn.civil._.works." localSheetId="7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FINAN97." localSheetId="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6" hidden="1">{#N/A,#N/A,TRUE,"INGENIERIA";#N/A,#N/A,TRUE,"COMPRAS";#N/A,#N/A,TRUE,"DIRECCION";#N/A,#N/A,TRUE,"RESUMEN"}</definedName>
    <definedName name="wrn.GERENCIA." localSheetId="4" hidden="1">{#N/A,#N/A,TRUE,"INGENIERIA";#N/A,#N/A,TRUE,"COMPRAS";#N/A,#N/A,TRUE,"DIRECCION";#N/A,#N/A,TRUE,"RESUMEN"}</definedName>
    <definedName name="wrn.GERENCIA." localSheetId="3" hidden="1">{#N/A,#N/A,TRUE,"INGENIERIA";#N/A,#N/A,TRUE,"COMPRAS";#N/A,#N/A,TRUE,"DIRECCION";#N/A,#N/A,TRUE,"RESUMEN"}</definedName>
    <definedName name="wrn.GERENCIA." localSheetId="5" hidden="1">{#N/A,#N/A,TRUE,"INGENIERIA";#N/A,#N/A,TRUE,"COMPRAS";#N/A,#N/A,TRUE,"DIRECCION";#N/A,#N/A,TRUE,"RESUMEN"}</definedName>
    <definedName name="wrn.GERENCIA." localSheetId="7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6" hidden="1">{#N/A,#N/A,TRUE,"T1"}</definedName>
    <definedName name="wrn.OPERADORES." localSheetId="4" hidden="1">{#N/A,#N/A,TRUE,"T1"}</definedName>
    <definedName name="wrn.OPERADORES." localSheetId="3" hidden="1">{#N/A,#N/A,TRUE,"T1"}</definedName>
    <definedName name="wrn.OPERADORES." localSheetId="5" hidden="1">{#N/A,#N/A,TRUE,"T1"}</definedName>
    <definedName name="wrn.OPERADORES." localSheetId="7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6" hidden="1">{#N/A,#N/A,FALSE,"Hoja1";#N/A,#N/A,FALSE,"Hoja2"}</definedName>
    <definedName name="wrn.res7" localSheetId="4" hidden="1">{#N/A,#N/A,FALSE,"Hoja1";#N/A,#N/A,FALSE,"Hoja2"}</definedName>
    <definedName name="wrn.res7" localSheetId="3" hidden="1">{#N/A,#N/A,FALSE,"Hoja1";#N/A,#N/A,FALSE,"Hoja2"}</definedName>
    <definedName name="wrn.res7" localSheetId="5" hidden="1">{#N/A,#N/A,FALSE,"Hoja1";#N/A,#N/A,FALSE,"Hoja2"}</definedName>
    <definedName name="wrn.res7" localSheetId="7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6" hidden="1">{#N/A,#N/A,FALSE,"Hoja1";#N/A,#N/A,FALSE,"Hoja2"}</definedName>
    <definedName name="wrn.Resumen." localSheetId="4" hidden="1">{#N/A,#N/A,FALSE,"Hoja1";#N/A,#N/A,FALSE,"Hoja2"}</definedName>
    <definedName name="wrn.Resumen." localSheetId="3" hidden="1">{#N/A,#N/A,FALSE,"Hoja1";#N/A,#N/A,FALSE,"Hoja2"}</definedName>
    <definedName name="wrn.Resumen." localSheetId="5" hidden="1">{#N/A,#N/A,FALSE,"Hoja1";#N/A,#N/A,FALSE,"Hoja2"}</definedName>
    <definedName name="wrn.Resumen." localSheetId="7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6" hidden="1">{#N/A,#N/A,FALSE,"Estatico";#N/A,#N/A,FALSE,"Tuberia";#N/A,#N/A,FALSE,"Instrumentación";#N/A,#N/A,FALSE,"Mecanica";#N/A,#N/A,FALSE,"Electrico";#N/A,#N/A,FALSE,"Ofic.Civiles"}</definedName>
    <definedName name="wrn.TRABFENO." localSheetId="4" hidden="1">{#N/A,#N/A,FALSE,"Estatico";#N/A,#N/A,FALSE,"Tuberia";#N/A,#N/A,FALSE,"Instrumentación";#N/A,#N/A,FALSE,"Mecanica";#N/A,#N/A,FALSE,"Electrico";#N/A,#N/A,FALSE,"Ofic.Civiles"}</definedName>
    <definedName name="wrn.TRABFENO." localSheetId="3" hidden="1">{#N/A,#N/A,FALSE,"Estatico";#N/A,#N/A,FALSE,"Tuberia";#N/A,#N/A,FALSE,"Instrumentación";#N/A,#N/A,FALSE,"Mecanica";#N/A,#N/A,FALSE,"Electrico";#N/A,#N/A,FALSE,"Ofic.Civiles"}</definedName>
    <definedName name="wrn.TRABFENO." localSheetId="5" hidden="1">{#N/A,#N/A,FALSE,"Estatico";#N/A,#N/A,FALSE,"Tuberia";#N/A,#N/A,FALSE,"Instrumentación";#N/A,#N/A,FALSE,"Mecanica";#N/A,#N/A,FALSE,"Electrico";#N/A,#N/A,FALSE,"Ofic.Civiles"}</definedName>
    <definedName name="wrn.TRABFENO." localSheetId="7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6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6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6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6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6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6" hidden="1">{#N/A,#N/A,TRUE,"1842CWN0"}</definedName>
    <definedName name="XSW" localSheetId="4" hidden="1">{#N/A,#N/A,TRUE,"1842CWN0"}</definedName>
    <definedName name="XSW" localSheetId="3" hidden="1">{#N/A,#N/A,TRUE,"1842CWN0"}</definedName>
    <definedName name="XSW" localSheetId="5" hidden="1">{#N/A,#N/A,TRUE,"1842CWN0"}</definedName>
    <definedName name="XSW" localSheetId="7" hidden="1">{#N/A,#N/A,TRUE,"1842CWN0"}</definedName>
    <definedName name="XSW" localSheetId="1" hidden="1">{#N/A,#N/A,TRUE,"1842CWN0"}</definedName>
    <definedName name="XSW" hidden="1">{#N/A,#N/A,TRUE,"1842CWN0"}</definedName>
    <definedName name="xsxs" localSheetId="6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6">#REF!</definedName>
    <definedName name="XX" localSheetId="5">#REF!</definedName>
    <definedName name="XX" localSheetId="7">#REF!</definedName>
    <definedName name="XX" localSheetId="1">#REF!</definedName>
    <definedName name="XX">#REF!</definedName>
    <definedName name="xxfg" localSheetId="6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[115]!absc</definedName>
    <definedName name="xxxxx">[115]!absc</definedName>
    <definedName name="xxxxxds" localSheetId="6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6" hidden="1">{#N/A,#N/A,FALSE,"orthoflow";#N/A,#N/A,FALSE,"Miscelaneos";#N/A,#N/A,FALSE,"Instrumentacio";#N/A,#N/A,FALSE,"Electrico";#N/A,#N/A,FALSE,"Valv. Seguridad"}</definedName>
    <definedName name="XXXXXX" localSheetId="4" hidden="1">{#N/A,#N/A,FALSE,"orthoflow";#N/A,#N/A,FALSE,"Miscelaneos";#N/A,#N/A,FALSE,"Instrumentacio";#N/A,#N/A,FALSE,"Electrico";#N/A,#N/A,FALSE,"Valv. Seguridad"}</definedName>
    <definedName name="XXXXXX" localSheetId="3" hidden="1">{#N/A,#N/A,FALSE,"orthoflow";#N/A,#N/A,FALSE,"Miscelaneos";#N/A,#N/A,FALSE,"Instrumentacio";#N/A,#N/A,FALSE,"Electrico";#N/A,#N/A,FALSE,"Valv. Seguridad"}</definedName>
    <definedName name="XXXXXX" localSheetId="5" hidden="1">{#N/A,#N/A,FALSE,"orthoflow";#N/A,#N/A,FALSE,"Miscelaneos";#N/A,#N/A,FALSE,"Instrumentacio";#N/A,#N/A,FALSE,"Electrico";#N/A,#N/A,FALSE,"Valv. Seguridad"}</definedName>
    <definedName name="XXXXXX" localSheetId="7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6">#REF!</definedName>
    <definedName name="XXXXXXXXXX" localSheetId="5">#REF!</definedName>
    <definedName name="XXXXXXXXXX" localSheetId="7">#REF!</definedName>
    <definedName name="XXXXXXXXXX" localSheetId="1">#REF!</definedName>
    <definedName name="XXXXXXXXXX">#REF!</definedName>
    <definedName name="xxxxxxxxxx29" localSheetId="6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6">#REF!</definedName>
    <definedName name="XXXXXXXXXXXX" localSheetId="5">#REF!</definedName>
    <definedName name="XXXXXXXXXXXX" localSheetId="7">#REF!</definedName>
    <definedName name="XXXXXXXXXXXX" localSheetId="1">#REF!</definedName>
    <definedName name="XXXXXXXXXXXX">#REF!</definedName>
    <definedName name="XZS" localSheetId="6" hidden="1">#REF!</definedName>
    <definedName name="XZS" localSheetId="4" hidden="1">#REF!</definedName>
    <definedName name="XZS" localSheetId="3" hidden="1">#REF!</definedName>
    <definedName name="XZS" localSheetId="5" hidden="1">#REF!</definedName>
    <definedName name="XZS" localSheetId="7" hidden="1">#REF!</definedName>
    <definedName name="XZS" localSheetId="1" hidden="1">#REF!</definedName>
    <definedName name="XZS" hidden="1">#REF!</definedName>
    <definedName name="XZXZV" localSheetId="6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[28]!absc</definedName>
    <definedName name="Y">[28]!absc</definedName>
    <definedName name="y6y6" localSheetId="6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6">#REF!</definedName>
    <definedName name="YA" localSheetId="5">#REF!</definedName>
    <definedName name="YA" localSheetId="7">#REF!</definedName>
    <definedName name="YA" localSheetId="1">#REF!</definedName>
    <definedName name="YA">#REF!</definedName>
    <definedName name="yery" localSheetId="6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6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6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'[116]AISLAMIENTO CATEGORIAS II Y III'!$G$1:$I$65536</definedName>
    <definedName name="yrey" localSheetId="6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6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6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6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6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6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6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6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6" hidden="1">{#N/A,#N/A,TRUE,"INGENIERIA";#N/A,#N/A,TRUE,"COMPRAS";#N/A,#N/A,TRUE,"DIRECCION";#N/A,#N/A,TRUE,"RESUMEN"}</definedName>
    <definedName name="ZAQ" localSheetId="4" hidden="1">{#N/A,#N/A,TRUE,"INGENIERIA";#N/A,#N/A,TRUE,"COMPRAS";#N/A,#N/A,TRUE,"DIRECCION";#N/A,#N/A,TRUE,"RESUMEN"}</definedName>
    <definedName name="ZAQ" localSheetId="3" hidden="1">{#N/A,#N/A,TRUE,"INGENIERIA";#N/A,#N/A,TRUE,"COMPRAS";#N/A,#N/A,TRUE,"DIRECCION";#N/A,#N/A,TRUE,"RESUMEN"}</definedName>
    <definedName name="ZAQ" localSheetId="5" hidden="1">{#N/A,#N/A,TRUE,"INGENIERIA";#N/A,#N/A,TRUE,"COMPRAS";#N/A,#N/A,TRUE,"DIRECCION";#N/A,#N/A,TRUE,"RESUMEN"}</definedName>
    <definedName name="ZAQ" localSheetId="7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6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6">#REF!</definedName>
    <definedName name="ZDF" localSheetId="5">#REF!</definedName>
    <definedName name="ZDF" localSheetId="7">#REF!</definedName>
    <definedName name="ZDF" localSheetId="1">#REF!</definedName>
    <definedName name="ZDF">#REF!</definedName>
    <definedName name="ZONA1" localSheetId="6">#REF!</definedName>
    <definedName name="ZONA1" localSheetId="4">#REF!</definedName>
    <definedName name="ZONA1" localSheetId="3">#REF!</definedName>
    <definedName name="ZONA1" localSheetId="5">#REF!</definedName>
    <definedName name="ZONA1" localSheetId="7">#REF!</definedName>
    <definedName name="ZONA1" localSheetId="1">#REF!</definedName>
    <definedName name="ZONA1">#REF!</definedName>
    <definedName name="ZONA3" localSheetId="1">#REF!</definedName>
    <definedName name="ZONA3">#REF!</definedName>
    <definedName name="ZONA4">#REF!</definedName>
    <definedName name="zx" localSheetId="6">'CDI BOSQUES APUS'!ERR</definedName>
    <definedName name="zx" localSheetId="4">'CDI BOSQUES MEMORIAS DE CÁLCULO'!ERR</definedName>
    <definedName name="zx" localSheetId="3">'CDI ORO MEMORIAS DE CÁLCULO'!ERR</definedName>
    <definedName name="zx" localSheetId="5">'CDI ORO NEGRO APUS'!ERR</definedName>
    <definedName name="zx" localSheetId="7">'CDI SONRISAS APUS'!ERR</definedName>
    <definedName name="zx" localSheetId="1">'JUSTIFICACIÓN AIU '!ERR</definedName>
    <definedName name="zx">[0]!ERR</definedName>
    <definedName name="zxczds" localSheetId="6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6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6">'[53]A. P. U.'!#REF!</definedName>
    <definedName name="ZZZZZZZZZZZ" localSheetId="5">'[53]A. P. U.'!#REF!</definedName>
    <definedName name="ZZZZZZZZZZZ" localSheetId="7">'[53]A. P. U.'!#REF!</definedName>
    <definedName name="ZZZZZZZZZZZ">'[53]A.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9" l="1"/>
  <c r="G5" i="9"/>
  <c r="G18" i="9"/>
  <c r="G17" i="9"/>
  <c r="G16" i="9"/>
  <c r="G15" i="9"/>
  <c r="G14" i="9"/>
  <c r="G13" i="9"/>
  <c r="G12" i="9"/>
  <c r="G11" i="9"/>
  <c r="G10" i="9"/>
  <c r="G9" i="9"/>
  <c r="G8" i="9"/>
  <c r="G7" i="9"/>
  <c r="N5" i="9"/>
  <c r="D23" i="9"/>
  <c r="D29" i="9"/>
  <c r="D28" i="9"/>
  <c r="L38" i="10"/>
  <c r="L37" i="10"/>
  <c r="L36" i="10"/>
  <c r="L35" i="10"/>
  <c r="L32" i="10"/>
  <c r="L31" i="10"/>
  <c r="L29" i="10"/>
  <c r="L27" i="10"/>
  <c r="S26" i="10"/>
  <c r="R22" i="10"/>
  <c r="R21" i="10"/>
  <c r="R20" i="10"/>
  <c r="R18" i="10"/>
  <c r="R17" i="10"/>
  <c r="G17" i="10"/>
  <c r="R16" i="10"/>
  <c r="L16" i="10"/>
  <c r="R15" i="10"/>
  <c r="L15" i="10"/>
  <c r="L14" i="10"/>
  <c r="L13" i="10"/>
  <c r="E12" i="10"/>
  <c r="L6" i="10" s="1"/>
  <c r="B12" i="10"/>
  <c r="L28" i="10" s="1"/>
  <c r="L10" i="10"/>
  <c r="L9" i="10"/>
  <c r="L7" i="10"/>
  <c r="L5" i="10"/>
  <c r="L4" i="10"/>
  <c r="P7" i="10" s="1"/>
  <c r="E4" i="10"/>
  <c r="G4" i="10" s="1"/>
  <c r="B4" i="10"/>
  <c r="R23" i="10" l="1"/>
  <c r="R25" i="10" s="1"/>
  <c r="B7" i="10"/>
  <c r="M4" i="10"/>
  <c r="E7" i="10"/>
  <c r="L26" i="10"/>
  <c r="L33" i="10" s="1"/>
  <c r="L11" i="10"/>
  <c r="S23" i="10" l="1"/>
  <c r="R24" i="10"/>
  <c r="L40" i="10"/>
  <c r="L41" i="10" s="1"/>
  <c r="R26" i="10"/>
  <c r="L18" i="10"/>
  <c r="L19" i="10" s="1"/>
  <c r="L43" i="10" l="1"/>
  <c r="L44" i="10" s="1"/>
  <c r="K42" i="10"/>
  <c r="K20" i="10"/>
  <c r="L21" i="10"/>
  <c r="L22" i="10" s="1"/>
  <c r="H4" i="10" s="1"/>
  <c r="E5" i="10" l="1"/>
  <c r="E6" i="10" s="1"/>
  <c r="E8" i="10"/>
  <c r="E9" i="10" s="1"/>
  <c r="B5" i="10"/>
  <c r="B6" i="10" s="1"/>
  <c r="B8" i="10"/>
  <c r="B9" i="10" s="1"/>
  <c r="D52" i="6" l="1"/>
  <c r="D122" i="7"/>
  <c r="D1278" i="4"/>
  <c r="D2993" i="5"/>
  <c r="D999" i="4"/>
  <c r="D968" i="4"/>
  <c r="D937" i="4"/>
  <c r="D2297" i="5"/>
  <c r="D2210" i="5"/>
  <c r="D2123" i="5"/>
  <c r="D844" i="4"/>
  <c r="D813" i="4"/>
  <c r="D1864" i="5"/>
  <c r="D1778" i="5"/>
  <c r="D1692" i="5"/>
  <c r="D782" i="4"/>
  <c r="D1432" i="5"/>
  <c r="D606" i="4"/>
  <c r="D575" i="4"/>
  <c r="D544" i="4"/>
  <c r="D272" i="4"/>
  <c r="D241" i="4"/>
  <c r="D208" i="4"/>
  <c r="D578" i="5"/>
  <c r="D487" i="5"/>
  <c r="D396" i="5"/>
  <c r="D123" i="4"/>
  <c r="D212" i="5"/>
  <c r="K12" i="9"/>
  <c r="C25" i="9"/>
  <c r="K9" i="9"/>
  <c r="L9" i="9" s="1"/>
  <c r="K8" i="9"/>
  <c r="L8" i="9" s="1"/>
  <c r="K7" i="9"/>
  <c r="L7" i="9" s="1"/>
  <c r="K6" i="9"/>
  <c r="L6" i="9" s="1"/>
  <c r="K5" i="9"/>
  <c r="L5" i="9" s="1"/>
  <c r="J4" i="9"/>
  <c r="H515" i="4"/>
  <c r="J515" i="4" s="1"/>
  <c r="K4" i="9" l="1"/>
  <c r="K1012" i="8" l="1"/>
  <c r="L1012" i="8" s="1"/>
  <c r="O1012" i="8" s="1"/>
  <c r="O1016" i="8" s="1"/>
  <c r="L976" i="8" s="1"/>
  <c r="O976" i="8" s="1"/>
  <c r="O979" i="8" s="1"/>
  <c r="O1007" i="8"/>
  <c r="V994" i="8"/>
  <c r="I109" i="2" s="1"/>
  <c r="O971" i="8"/>
  <c r="L984" i="8" s="1"/>
  <c r="O984" i="8" s="1"/>
  <c r="K905" i="8"/>
  <c r="L905" i="8" s="1"/>
  <c r="O905" i="8" s="1"/>
  <c r="K904" i="8"/>
  <c r="L904" i="8" s="1"/>
  <c r="O904" i="8" s="1"/>
  <c r="O897" i="8"/>
  <c r="O899" i="8" s="1"/>
  <c r="O881" i="8"/>
  <c r="O880" i="8"/>
  <c r="O879" i="8"/>
  <c r="O878" i="8"/>
  <c r="O877" i="8"/>
  <c r="O876" i="8"/>
  <c r="O863" i="8"/>
  <c r="K797" i="8"/>
  <c r="L797" i="8" s="1"/>
  <c r="O797" i="8" s="1"/>
  <c r="K796" i="8"/>
  <c r="L796" i="8" s="1"/>
  <c r="O796" i="8" s="1"/>
  <c r="O791" i="8"/>
  <c r="O773" i="8"/>
  <c r="O772" i="8"/>
  <c r="O771" i="8"/>
  <c r="O770" i="8"/>
  <c r="O769" i="8"/>
  <c r="O768" i="8"/>
  <c r="O755" i="8"/>
  <c r="O692" i="8"/>
  <c r="O683" i="8"/>
  <c r="O673" i="8"/>
  <c r="O676" i="8" s="1"/>
  <c r="O668" i="8"/>
  <c r="O660" i="8"/>
  <c r="O597" i="8"/>
  <c r="O588" i="8"/>
  <c r="O581" i="8"/>
  <c r="O577" i="8"/>
  <c r="O572" i="8"/>
  <c r="O564" i="8"/>
  <c r="O498" i="8"/>
  <c r="L498" i="8"/>
  <c r="K498" i="8"/>
  <c r="K497" i="8"/>
  <c r="L497" i="8" s="1"/>
  <c r="O497" i="8" s="1"/>
  <c r="O501" i="8" s="1"/>
  <c r="L461" i="8" s="1"/>
  <c r="O461" i="8" s="1"/>
  <c r="O464" i="8" s="1"/>
  <c r="O492" i="8"/>
  <c r="O472" i="8"/>
  <c r="O471" i="8"/>
  <c r="O470" i="8"/>
  <c r="M469" i="8"/>
  <c r="O469" i="8" s="1"/>
  <c r="O462" i="8"/>
  <c r="O456" i="8"/>
  <c r="O390" i="8"/>
  <c r="L390" i="8"/>
  <c r="K390" i="8"/>
  <c r="L389" i="8"/>
  <c r="O389" i="8" s="1"/>
  <c r="O393" i="8" s="1"/>
  <c r="L353" i="8" s="1"/>
  <c r="O353" i="8" s="1"/>
  <c r="O356" i="8" s="1"/>
  <c r="K389" i="8"/>
  <c r="O384" i="8"/>
  <c r="O363" i="8"/>
  <c r="O362" i="8"/>
  <c r="O377" i="8" s="1"/>
  <c r="O361" i="8"/>
  <c r="O348" i="8"/>
  <c r="L282" i="8"/>
  <c r="O282" i="8" s="1"/>
  <c r="K282" i="8"/>
  <c r="K281" i="8"/>
  <c r="L281" i="8" s="1"/>
  <c r="O281" i="8" s="1"/>
  <c r="O274" i="8"/>
  <c r="O276" i="8" s="1"/>
  <c r="O256" i="8"/>
  <c r="O255" i="8"/>
  <c r="O254" i="8"/>
  <c r="O253" i="8"/>
  <c r="O269" i="8" s="1"/>
  <c r="O240" i="8"/>
  <c r="K174" i="8"/>
  <c r="L174" i="8" s="1"/>
  <c r="O174" i="8" s="1"/>
  <c r="L173" i="8"/>
  <c r="O173" i="8" s="1"/>
  <c r="O177" i="8" s="1"/>
  <c r="L137" i="8" s="1"/>
  <c r="O137" i="8" s="1"/>
  <c r="O140" i="8" s="1"/>
  <c r="K173" i="8"/>
  <c r="O166" i="8"/>
  <c r="O168" i="8" s="1"/>
  <c r="O148" i="8"/>
  <c r="O147" i="8"/>
  <c r="O146" i="8"/>
  <c r="O145" i="8"/>
  <c r="O132" i="8"/>
  <c r="K66" i="8"/>
  <c r="L66" i="8" s="1"/>
  <c r="O66" i="8" s="1"/>
  <c r="K65" i="8"/>
  <c r="L65" i="8" s="1"/>
  <c r="O65" i="8" s="1"/>
  <c r="O58" i="8"/>
  <c r="O60" i="8" s="1"/>
  <c r="L51" i="8"/>
  <c r="O51" i="8" s="1"/>
  <c r="L50" i="8"/>
  <c r="O50" i="8" s="1"/>
  <c r="L49" i="8"/>
  <c r="O49" i="8" s="1"/>
  <c r="O48" i="8"/>
  <c r="L48" i="8"/>
  <c r="L47" i="8"/>
  <c r="O47" i="8" s="1"/>
  <c r="O46" i="8"/>
  <c r="L46" i="8"/>
  <c r="L45" i="8"/>
  <c r="O45" i="8" s="1"/>
  <c r="L44" i="8"/>
  <c r="O44" i="8" s="1"/>
  <c r="L43" i="8"/>
  <c r="O43" i="8" s="1"/>
  <c r="L42" i="8"/>
  <c r="O42" i="8" s="1"/>
  <c r="O41" i="8"/>
  <c r="O40" i="8"/>
  <c r="L39" i="8"/>
  <c r="O39" i="8" s="1"/>
  <c r="L38" i="8"/>
  <c r="O38" i="8" s="1"/>
  <c r="O37" i="8"/>
  <c r="L37" i="8"/>
  <c r="O24" i="8"/>
  <c r="O395" i="8" l="1"/>
  <c r="O400" i="8" s="1"/>
  <c r="O694" i="8"/>
  <c r="O701" i="8" s="1"/>
  <c r="O161" i="8"/>
  <c r="O179" i="8" s="1"/>
  <c r="O599" i="8"/>
  <c r="O606" i="8" s="1"/>
  <c r="O784" i="8"/>
  <c r="O485" i="8"/>
  <c r="O892" i="8"/>
  <c r="O401" i="8"/>
  <c r="O503" i="8"/>
  <c r="O800" i="8"/>
  <c r="L760" i="8" s="1"/>
  <c r="O760" i="8" s="1"/>
  <c r="O763" i="8" s="1"/>
  <c r="O802" i="8" s="1"/>
  <c r="O285" i="8"/>
  <c r="L245" i="8" s="1"/>
  <c r="O245" i="8" s="1"/>
  <c r="O248" i="8" s="1"/>
  <c r="O287" i="8" s="1"/>
  <c r="O605" i="8"/>
  <c r="O908" i="8"/>
  <c r="L868" i="8" s="1"/>
  <c r="O868" i="8" s="1"/>
  <c r="O871" i="8" s="1"/>
  <c r="O910" i="8" s="1"/>
  <c r="O700" i="8"/>
  <c r="O53" i="8"/>
  <c r="O69" i="8"/>
  <c r="L29" i="8" s="1"/>
  <c r="O29" i="8" s="1"/>
  <c r="O32" i="8" s="1"/>
  <c r="O71" i="8" s="1"/>
  <c r="L985" i="8"/>
  <c r="O985" i="8" s="1"/>
  <c r="O1000" i="8" s="1"/>
  <c r="O1018" i="8" s="1"/>
  <c r="O185" i="8" l="1"/>
  <c r="O184" i="8"/>
  <c r="S185" i="8"/>
  <c r="S186" i="8" s="1"/>
  <c r="O186" i="8"/>
  <c r="O187" i="8" s="1"/>
  <c r="O189" i="8" s="1"/>
  <c r="J101" i="2" s="1"/>
  <c r="O699" i="8"/>
  <c r="O604" i="8"/>
  <c r="O607" i="8" s="1"/>
  <c r="O609" i="8" s="1"/>
  <c r="J105" i="2" s="1"/>
  <c r="O402" i="8"/>
  <c r="O403" i="8" s="1"/>
  <c r="O405" i="8" s="1"/>
  <c r="J103" i="2" s="1"/>
  <c r="O702" i="8"/>
  <c r="O704" i="8" s="1"/>
  <c r="J106" i="2" s="1"/>
  <c r="O1023" i="8"/>
  <c r="O1025" i="8"/>
  <c r="O1024" i="8"/>
  <c r="O809" i="8"/>
  <c r="O808" i="8"/>
  <c r="O807" i="8"/>
  <c r="O916" i="8"/>
  <c r="O915" i="8"/>
  <c r="O917" i="8"/>
  <c r="O508" i="8"/>
  <c r="O509" i="8"/>
  <c r="O510" i="8"/>
  <c r="O77" i="8"/>
  <c r="O76" i="8"/>
  <c r="O78" i="8"/>
  <c r="O294" i="8"/>
  <c r="O293" i="8"/>
  <c r="O292" i="8"/>
  <c r="O810" i="8" l="1"/>
  <c r="O812" i="8" s="1"/>
  <c r="J107" i="2" s="1"/>
  <c r="O79" i="8"/>
  <c r="O81" i="8" s="1"/>
  <c r="J100" i="2" s="1"/>
  <c r="O918" i="8"/>
  <c r="O920" i="8" s="1"/>
  <c r="J108" i="2" s="1"/>
  <c r="O511" i="8"/>
  <c r="O513" i="8" s="1"/>
  <c r="J104" i="2" s="1"/>
  <c r="O1026" i="8"/>
  <c r="O1028" i="8" s="1"/>
  <c r="J109" i="2" s="1"/>
  <c r="O295" i="8"/>
  <c r="O297" i="8" s="1"/>
  <c r="J102" i="2" s="1"/>
  <c r="K441" i="7" l="1"/>
  <c r="L441" i="7" s="1"/>
  <c r="O441" i="7" s="1"/>
  <c r="O445" i="7" s="1"/>
  <c r="L416" i="7" s="1"/>
  <c r="O416" i="7" s="1"/>
  <c r="O418" i="7" s="1"/>
  <c r="O411" i="7"/>
  <c r="L427" i="7" s="1"/>
  <c r="O427" i="7" s="1"/>
  <c r="K345" i="7"/>
  <c r="L345" i="7" s="1"/>
  <c r="O345" i="7" s="1"/>
  <c r="O349" i="7" s="1"/>
  <c r="L320" i="7" s="1"/>
  <c r="O320" i="7" s="1"/>
  <c r="O322" i="7" s="1"/>
  <c r="T330" i="7"/>
  <c r="M328" i="7"/>
  <c r="L328" i="7"/>
  <c r="O328" i="7" s="1"/>
  <c r="O327" i="7"/>
  <c r="O315" i="7"/>
  <c r="K250" i="7"/>
  <c r="L250" i="7" s="1"/>
  <c r="O250" i="7" s="1"/>
  <c r="K249" i="7"/>
  <c r="L249" i="7" s="1"/>
  <c r="O249" i="7" s="1"/>
  <c r="O234" i="7"/>
  <c r="O233" i="7"/>
  <c r="O232" i="7"/>
  <c r="O231" i="7"/>
  <c r="O219" i="7"/>
  <c r="L153" i="7"/>
  <c r="O153" i="7" s="1"/>
  <c r="K153" i="7"/>
  <c r="K152" i="7"/>
  <c r="L152" i="7" s="1"/>
  <c r="O152" i="7" s="1"/>
  <c r="O156" i="7" s="1"/>
  <c r="L127" i="7" s="1"/>
  <c r="O127" i="7" s="1"/>
  <c r="O129" i="7" s="1"/>
  <c r="X139" i="7"/>
  <c r="X140" i="7" s="1"/>
  <c r="M134" i="7" s="1"/>
  <c r="T136" i="7"/>
  <c r="O135" i="7"/>
  <c r="L134" i="7"/>
  <c r="O128" i="7"/>
  <c r="O122" i="7"/>
  <c r="K56" i="7"/>
  <c r="L56" i="7" s="1"/>
  <c r="O56" i="7" s="1"/>
  <c r="L55" i="7"/>
  <c r="O55" i="7" s="1"/>
  <c r="K55" i="7"/>
  <c r="O41" i="7"/>
  <c r="L41" i="7"/>
  <c r="O40" i="7"/>
  <c r="M39" i="7"/>
  <c r="O39" i="7" s="1"/>
  <c r="O38" i="7"/>
  <c r="M38" i="7"/>
  <c r="M37" i="7"/>
  <c r="O37" i="7" s="1"/>
  <c r="O31" i="7"/>
  <c r="O30" i="7"/>
  <c r="O24" i="7"/>
  <c r="I159" i="6"/>
  <c r="K159" i="6" s="1"/>
  <c r="I158" i="6"/>
  <c r="K158" i="6" s="1"/>
  <c r="I157" i="6"/>
  <c r="K157" i="6" s="1"/>
  <c r="K160" i="6" s="1"/>
  <c r="I94" i="2" s="1"/>
  <c r="I123" i="6"/>
  <c r="K123" i="6" s="1"/>
  <c r="K124" i="6" s="1"/>
  <c r="I91" i="2" s="1"/>
  <c r="I91" i="6"/>
  <c r="K91" i="6" s="1"/>
  <c r="I90" i="6"/>
  <c r="K90" i="6" s="1"/>
  <c r="I89" i="6"/>
  <c r="K89" i="6" s="1"/>
  <c r="I56" i="6"/>
  <c r="L56" i="6" s="1"/>
  <c r="L55" i="6"/>
  <c r="I55" i="6"/>
  <c r="L54" i="6"/>
  <c r="I54" i="6"/>
  <c r="L18" i="6"/>
  <c r="L16" i="6"/>
  <c r="J16" i="6"/>
  <c r="L15" i="6"/>
  <c r="J15" i="6"/>
  <c r="H14" i="6"/>
  <c r="L14" i="6" s="1"/>
  <c r="L13" i="6"/>
  <c r="J13" i="6"/>
  <c r="L11" i="6"/>
  <c r="J11" i="6"/>
  <c r="H10" i="6"/>
  <c r="L10" i="6" s="1"/>
  <c r="L9" i="6"/>
  <c r="J9" i="6"/>
  <c r="L57" i="6" l="1"/>
  <c r="I87" i="2" s="1"/>
  <c r="O237" i="7"/>
  <c r="K92" i="6"/>
  <c r="I90" i="2" s="1"/>
  <c r="O134" i="7"/>
  <c r="O140" i="7" s="1"/>
  <c r="O158" i="7" s="1"/>
  <c r="O333" i="7"/>
  <c r="O351" i="7" s="1"/>
  <c r="O43" i="7"/>
  <c r="O253" i="7"/>
  <c r="L224" i="7" s="1"/>
  <c r="O224" i="7" s="1"/>
  <c r="O226" i="7" s="1"/>
  <c r="O255" i="7" s="1"/>
  <c r="O59" i="7"/>
  <c r="L29" i="7" s="1"/>
  <c r="O29" i="7" s="1"/>
  <c r="O32" i="7" s="1"/>
  <c r="O61" i="7" s="1"/>
  <c r="L424" i="7"/>
  <c r="O424" i="7" s="1"/>
  <c r="L426" i="7"/>
  <c r="O426" i="7" s="1"/>
  <c r="L423" i="7"/>
  <c r="O423" i="7" s="1"/>
  <c r="L425" i="7"/>
  <c r="O425" i="7" s="1"/>
  <c r="L19" i="6"/>
  <c r="I84" i="2" s="1"/>
  <c r="J14" i="6"/>
  <c r="J10" i="6"/>
  <c r="O165" i="7" l="1"/>
  <c r="O163" i="7"/>
  <c r="O166" i="7" s="1"/>
  <c r="O168" i="7" s="1"/>
  <c r="J87" i="2" s="1"/>
  <c r="O164" i="7"/>
  <c r="O356" i="7"/>
  <c r="O358" i="7"/>
  <c r="O357" i="7"/>
  <c r="O67" i="7"/>
  <c r="O68" i="7"/>
  <c r="O66" i="7"/>
  <c r="O69" i="7" s="1"/>
  <c r="O71" i="7" s="1"/>
  <c r="J84" i="2" s="1"/>
  <c r="O429" i="7"/>
  <c r="O447" i="7" s="1"/>
  <c r="O359" i="7"/>
  <c r="O361" i="7" s="1"/>
  <c r="J91" i="2" s="1"/>
  <c r="O261" i="7"/>
  <c r="O260" i="7"/>
  <c r="O262" i="7"/>
  <c r="O263" i="7" l="1"/>
  <c r="O265" i="7" s="1"/>
  <c r="J90" i="2" s="1"/>
  <c r="O452" i="7"/>
  <c r="O454" i="7"/>
  <c r="O453" i="7"/>
  <c r="O455" i="7" l="1"/>
  <c r="O457" i="7" s="1"/>
  <c r="J94" i="2" s="1"/>
  <c r="K3201" i="5" l="1"/>
  <c r="L3201" i="5" s="1"/>
  <c r="O3201" i="5" s="1"/>
  <c r="O3205" i="5" s="1"/>
  <c r="L3174" i="5" s="1"/>
  <c r="O3174" i="5" s="1"/>
  <c r="O3177" i="5" s="1"/>
  <c r="O3196" i="5"/>
  <c r="O3169" i="5"/>
  <c r="L3188" i="5" s="1"/>
  <c r="O3188" i="5" s="1"/>
  <c r="K3114" i="5"/>
  <c r="L3114" i="5" s="1"/>
  <c r="O3114" i="5" s="1"/>
  <c r="K3113" i="5"/>
  <c r="L3113" i="5" s="1"/>
  <c r="O3113" i="5" s="1"/>
  <c r="O3108" i="5"/>
  <c r="O3094" i="5"/>
  <c r="O3101" i="5" s="1"/>
  <c r="O3087" i="5"/>
  <c r="O3081" i="5"/>
  <c r="K3026" i="5"/>
  <c r="L3026" i="5" s="1"/>
  <c r="O3026" i="5" s="1"/>
  <c r="K3025" i="5"/>
  <c r="L3025" i="5" s="1"/>
  <c r="O3025" i="5" s="1"/>
  <c r="O3018" i="5"/>
  <c r="O3020" i="5" s="1"/>
  <c r="T3005" i="5"/>
  <c r="M3006" i="5" s="1"/>
  <c r="O3006" i="5" s="1"/>
  <c r="O3013" i="5" s="1"/>
  <c r="O2993" i="5"/>
  <c r="K2938" i="5"/>
  <c r="L2938" i="5" s="1"/>
  <c r="O2938" i="5" s="1"/>
  <c r="K2937" i="5"/>
  <c r="L2937" i="5" s="1"/>
  <c r="O2937" i="5" s="1"/>
  <c r="O2930" i="5"/>
  <c r="O2932" i="5" s="1"/>
  <c r="O2918" i="5"/>
  <c r="O2925" i="5" s="1"/>
  <c r="O2905" i="5"/>
  <c r="K2850" i="5"/>
  <c r="L2850" i="5" s="1"/>
  <c r="O2850" i="5" s="1"/>
  <c r="K2849" i="5"/>
  <c r="L2849" i="5" s="1"/>
  <c r="O2849" i="5" s="1"/>
  <c r="O2842" i="5"/>
  <c r="O2844" i="5" s="1"/>
  <c r="O2832" i="5"/>
  <c r="L2831" i="5"/>
  <c r="O2831" i="5" s="1"/>
  <c r="M2830" i="5"/>
  <c r="O2830" i="5" s="1"/>
  <c r="O2817" i="5"/>
  <c r="L2833" i="5" s="1"/>
  <c r="O2833" i="5" s="1"/>
  <c r="K2762" i="5"/>
  <c r="L2762" i="5" s="1"/>
  <c r="O2762" i="5" s="1"/>
  <c r="K2761" i="5"/>
  <c r="L2761" i="5" s="1"/>
  <c r="O2761" i="5" s="1"/>
  <c r="O2755" i="5"/>
  <c r="O2754" i="5"/>
  <c r="O2749" i="5"/>
  <c r="O2729" i="5"/>
  <c r="K2675" i="5"/>
  <c r="L2675" i="5" s="1"/>
  <c r="O2675" i="5" s="1"/>
  <c r="K2674" i="5"/>
  <c r="L2674" i="5" s="1"/>
  <c r="O2674" i="5" s="1"/>
  <c r="O2669" i="5"/>
  <c r="O2662" i="5"/>
  <c r="M2648" i="5"/>
  <c r="O2648" i="5" s="1"/>
  <c r="O2642" i="5"/>
  <c r="K2588" i="5"/>
  <c r="L2588" i="5" s="1"/>
  <c r="O2588" i="5" s="1"/>
  <c r="K2587" i="5"/>
  <c r="L2587" i="5" s="1"/>
  <c r="O2587" i="5" s="1"/>
  <c r="O2580" i="5"/>
  <c r="O2582" i="5" s="1"/>
  <c r="O2574" i="5"/>
  <c r="O2573" i="5"/>
  <c r="T2572" i="5"/>
  <c r="M2569" i="5" s="1"/>
  <c r="O2569" i="5" s="1"/>
  <c r="O2572" i="5"/>
  <c r="O2571" i="5"/>
  <c r="O2570" i="5"/>
  <c r="O2568" i="5"/>
  <c r="O2561" i="5"/>
  <c r="O2555" i="5"/>
  <c r="K2502" i="5"/>
  <c r="L2502" i="5" s="1"/>
  <c r="O2502" i="5" s="1"/>
  <c r="K2501" i="5"/>
  <c r="L2501" i="5" s="1"/>
  <c r="O2501" i="5" s="1"/>
  <c r="O2494" i="5"/>
  <c r="O2496" i="5" s="1"/>
  <c r="O2483" i="5"/>
  <c r="O2482" i="5"/>
  <c r="M2476" i="5"/>
  <c r="O2476" i="5" s="1"/>
  <c r="M2475" i="5"/>
  <c r="O2475" i="5" s="1"/>
  <c r="O2469" i="5"/>
  <c r="K2416" i="5"/>
  <c r="L2416" i="5" s="1"/>
  <c r="O2416" i="5" s="1"/>
  <c r="K2415" i="5"/>
  <c r="L2415" i="5" s="1"/>
  <c r="O2415" i="5" s="1"/>
  <c r="O2408" i="5"/>
  <c r="O2410" i="5" s="1"/>
  <c r="O2403" i="5"/>
  <c r="O2390" i="5"/>
  <c r="O2389" i="5"/>
  <c r="O2383" i="5"/>
  <c r="K2329" i="5"/>
  <c r="L2329" i="5" s="1"/>
  <c r="O2329" i="5" s="1"/>
  <c r="O2333" i="5" s="1"/>
  <c r="L2302" i="5" s="1"/>
  <c r="O2302" i="5" s="1"/>
  <c r="O2305" i="5" s="1"/>
  <c r="O2324" i="5"/>
  <c r="O2310" i="5"/>
  <c r="O2317" i="5" s="1"/>
  <c r="O2297" i="5"/>
  <c r="K2242" i="5"/>
  <c r="L2242" i="5" s="1"/>
  <c r="O2242" i="5" s="1"/>
  <c r="O2246" i="5" s="1"/>
  <c r="L2215" i="5" s="1"/>
  <c r="O2215" i="5" s="1"/>
  <c r="O2218" i="5" s="1"/>
  <c r="O2237" i="5"/>
  <c r="O2223" i="5"/>
  <c r="O2230" i="5" s="1"/>
  <c r="O2210" i="5"/>
  <c r="K2155" i="5"/>
  <c r="L2155" i="5" s="1"/>
  <c r="O2155" i="5" s="1"/>
  <c r="O2159" i="5" s="1"/>
  <c r="L2128" i="5" s="1"/>
  <c r="O2128" i="5" s="1"/>
  <c r="O2131" i="5" s="1"/>
  <c r="O2150" i="5"/>
  <c r="O2136" i="5"/>
  <c r="O2143" i="5" s="1"/>
  <c r="O2123" i="5"/>
  <c r="K2068" i="5"/>
  <c r="L2068" i="5" s="1"/>
  <c r="O2068" i="5" s="1"/>
  <c r="O2072" i="5" s="1"/>
  <c r="L2041" i="5" s="1"/>
  <c r="O2041" i="5" s="1"/>
  <c r="O2044" i="5" s="1"/>
  <c r="O2063" i="5"/>
  <c r="O2049" i="5"/>
  <c r="O2056" i="5" s="1"/>
  <c r="O2036" i="5"/>
  <c r="K1982" i="5"/>
  <c r="L1982" i="5" s="1"/>
  <c r="O1982" i="5" s="1"/>
  <c r="O1986" i="5" s="1"/>
  <c r="L1955" i="5" s="1"/>
  <c r="O1955" i="5" s="1"/>
  <c r="O1958" i="5" s="1"/>
  <c r="O1977" i="5"/>
  <c r="O1963" i="5"/>
  <c r="O1970" i="5" s="1"/>
  <c r="O1950" i="5"/>
  <c r="K1896" i="5"/>
  <c r="L1896" i="5" s="1"/>
  <c r="O1896" i="5" s="1"/>
  <c r="O1900" i="5" s="1"/>
  <c r="L1869" i="5" s="1"/>
  <c r="O1869" i="5" s="1"/>
  <c r="O1872" i="5" s="1"/>
  <c r="O1891" i="5"/>
  <c r="O1877" i="5"/>
  <c r="O1884" i="5" s="1"/>
  <c r="O1864" i="5"/>
  <c r="K1810" i="5"/>
  <c r="L1810" i="5" s="1"/>
  <c r="O1810" i="5" s="1"/>
  <c r="O1814" i="5" s="1"/>
  <c r="L1783" i="5" s="1"/>
  <c r="O1783" i="5" s="1"/>
  <c r="O1786" i="5" s="1"/>
  <c r="O1805" i="5"/>
  <c r="O1791" i="5"/>
  <c r="O1798" i="5" s="1"/>
  <c r="O1778" i="5"/>
  <c r="K1724" i="5"/>
  <c r="L1724" i="5" s="1"/>
  <c r="O1724" i="5" s="1"/>
  <c r="O1728" i="5" s="1"/>
  <c r="L1697" i="5" s="1"/>
  <c r="O1697" i="5" s="1"/>
  <c r="O1700" i="5" s="1"/>
  <c r="O1719" i="5"/>
  <c r="O1705" i="5"/>
  <c r="O1712" i="5" s="1"/>
  <c r="O1692" i="5"/>
  <c r="K1638" i="5"/>
  <c r="L1638" i="5" s="1"/>
  <c r="O1638" i="5" s="1"/>
  <c r="O1642" i="5" s="1"/>
  <c r="L1611" i="5" s="1"/>
  <c r="O1611" i="5" s="1"/>
  <c r="O1614" i="5" s="1"/>
  <c r="O1633" i="5"/>
  <c r="O1620" i="5"/>
  <c r="O1619" i="5"/>
  <c r="O1606" i="5"/>
  <c r="K1551" i="5"/>
  <c r="L1551" i="5" s="1"/>
  <c r="O1551" i="5" s="1"/>
  <c r="O1555" i="5" s="1"/>
  <c r="L1524" i="5" s="1"/>
  <c r="O1524" i="5" s="1"/>
  <c r="O1527" i="5" s="1"/>
  <c r="O1546" i="5"/>
  <c r="O1533" i="5"/>
  <c r="O1532" i="5"/>
  <c r="O1519" i="5"/>
  <c r="M1465" i="5"/>
  <c r="K1465" i="5"/>
  <c r="L1465" i="5" s="1"/>
  <c r="M1464" i="5"/>
  <c r="K1464" i="5"/>
  <c r="L1464" i="5" s="1"/>
  <c r="O1459" i="5"/>
  <c r="L1448" i="5"/>
  <c r="O1448" i="5" s="1"/>
  <c r="O1447" i="5"/>
  <c r="O1446" i="5"/>
  <c r="O1445" i="5"/>
  <c r="O1432" i="5"/>
  <c r="K1377" i="5"/>
  <c r="L1377" i="5" s="1"/>
  <c r="O1377" i="5" s="1"/>
  <c r="K1376" i="5"/>
  <c r="L1376" i="5" s="1"/>
  <c r="O1376" i="5" s="1"/>
  <c r="O1370" i="5"/>
  <c r="O1369" i="5"/>
  <c r="O1364" i="5"/>
  <c r="O1350" i="5"/>
  <c r="O1344" i="5"/>
  <c r="K1289" i="5"/>
  <c r="L1289" i="5" s="1"/>
  <c r="O1289" i="5" s="1"/>
  <c r="O1293" i="5" s="1"/>
  <c r="L1262" i="5" s="1"/>
  <c r="O1262" i="5" s="1"/>
  <c r="O1265" i="5" s="1"/>
  <c r="O1284" i="5"/>
  <c r="O1270" i="5"/>
  <c r="O1277" i="5" s="1"/>
  <c r="O1257" i="5"/>
  <c r="K1203" i="5"/>
  <c r="L1203" i="5" s="1"/>
  <c r="O1203" i="5" s="1"/>
  <c r="K1202" i="5"/>
  <c r="L1202" i="5" s="1"/>
  <c r="O1202" i="5" s="1"/>
  <c r="M1195" i="5"/>
  <c r="O1195" i="5" s="1"/>
  <c r="O1197" i="5" s="1"/>
  <c r="S1185" i="5"/>
  <c r="M1183" i="5" s="1"/>
  <c r="O1183" i="5" s="1"/>
  <c r="O1185" i="5"/>
  <c r="L1184" i="5"/>
  <c r="O1184" i="5" s="1"/>
  <c r="O1176" i="5"/>
  <c r="O1170" i="5"/>
  <c r="K1116" i="5"/>
  <c r="L1116" i="5" s="1"/>
  <c r="O1116" i="5" s="1"/>
  <c r="K1115" i="5"/>
  <c r="L1115" i="5" s="1"/>
  <c r="O1115" i="5" s="1"/>
  <c r="O1108" i="5"/>
  <c r="O1110" i="5" s="1"/>
  <c r="O1100" i="5"/>
  <c r="O1099" i="5"/>
  <c r="O1098" i="5"/>
  <c r="O1097" i="5"/>
  <c r="O1096" i="5"/>
  <c r="O1089" i="5"/>
  <c r="O1083" i="5"/>
  <c r="K1028" i="5"/>
  <c r="L1028" i="5" s="1"/>
  <c r="O1028" i="5" s="1"/>
  <c r="O1032" i="5" s="1"/>
  <c r="L1001" i="5" s="1"/>
  <c r="O1001" i="5" s="1"/>
  <c r="O1004" i="5" s="1"/>
  <c r="O1023" i="5"/>
  <c r="O1011" i="5"/>
  <c r="O1010" i="5"/>
  <c r="O1009" i="5"/>
  <c r="K942" i="5"/>
  <c r="L942" i="5" s="1"/>
  <c r="O942" i="5" s="1"/>
  <c r="O946" i="5" s="1"/>
  <c r="L915" i="5" s="1"/>
  <c r="O915" i="5" s="1"/>
  <c r="O937" i="5"/>
  <c r="S924" i="5"/>
  <c r="L923" i="5" s="1"/>
  <c r="O923" i="5" s="1"/>
  <c r="O924" i="5"/>
  <c r="O916" i="5"/>
  <c r="O910" i="5"/>
  <c r="K856" i="5"/>
  <c r="L856" i="5" s="1"/>
  <c r="O856" i="5" s="1"/>
  <c r="O860" i="5" s="1"/>
  <c r="L829" i="5" s="1"/>
  <c r="O829" i="5" s="1"/>
  <c r="O832" i="5" s="1"/>
  <c r="O851" i="5"/>
  <c r="O839" i="5"/>
  <c r="O838" i="5"/>
  <c r="O837" i="5"/>
  <c r="O824" i="5"/>
  <c r="K772" i="5"/>
  <c r="L772" i="5" s="1"/>
  <c r="O772" i="5" s="1"/>
  <c r="K771" i="5"/>
  <c r="L771" i="5" s="1"/>
  <c r="O771" i="5" s="1"/>
  <c r="T770" i="5"/>
  <c r="L758" i="5" s="1"/>
  <c r="O758" i="5" s="1"/>
  <c r="O766" i="5"/>
  <c r="T762" i="5"/>
  <c r="U762" i="5" s="1"/>
  <c r="U763" i="5" s="1"/>
  <c r="L757" i="5" s="1"/>
  <c r="O757" i="5" s="1"/>
  <c r="O755" i="5"/>
  <c r="O754" i="5"/>
  <c r="O753" i="5"/>
  <c r="O752" i="5"/>
  <c r="T747" i="5"/>
  <c r="T752" i="5" s="1"/>
  <c r="S753" i="5" s="1"/>
  <c r="L756" i="5" s="1"/>
  <c r="O756" i="5" s="1"/>
  <c r="O745" i="5"/>
  <c r="O739" i="5"/>
  <c r="K688" i="5"/>
  <c r="L688" i="5" s="1"/>
  <c r="O688" i="5" s="1"/>
  <c r="K687" i="5"/>
  <c r="L687" i="5" s="1"/>
  <c r="O687" i="5" s="1"/>
  <c r="K686" i="5"/>
  <c r="L686" i="5" s="1"/>
  <c r="O686" i="5" s="1"/>
  <c r="O681" i="5"/>
  <c r="O674" i="5"/>
  <c r="O665" i="5"/>
  <c r="O664" i="5"/>
  <c r="O658" i="5"/>
  <c r="K607" i="5"/>
  <c r="L607" i="5" s="1"/>
  <c r="O607" i="5" s="1"/>
  <c r="K606" i="5"/>
  <c r="L606" i="5" s="1"/>
  <c r="O606" i="5" s="1"/>
  <c r="O601" i="5"/>
  <c r="T597" i="5"/>
  <c r="T598" i="5" s="1"/>
  <c r="S594" i="5"/>
  <c r="L592" i="5" s="1"/>
  <c r="O592" i="5" s="1"/>
  <c r="O591" i="5"/>
  <c r="O585" i="5"/>
  <c r="O584" i="5"/>
  <c r="K516" i="5"/>
  <c r="L516" i="5" s="1"/>
  <c r="O516" i="5" s="1"/>
  <c r="K515" i="5"/>
  <c r="L515" i="5" s="1"/>
  <c r="O515" i="5" s="1"/>
  <c r="O510" i="5"/>
  <c r="U507" i="5"/>
  <c r="U508" i="5" s="1"/>
  <c r="M500" i="5" s="1"/>
  <c r="T504" i="5"/>
  <c r="L500" i="5" s="1"/>
  <c r="O502" i="5"/>
  <c r="O501" i="5"/>
  <c r="O487" i="5"/>
  <c r="K425" i="5"/>
  <c r="L425" i="5" s="1"/>
  <c r="O425" i="5" s="1"/>
  <c r="K424" i="5"/>
  <c r="L424" i="5" s="1"/>
  <c r="O424" i="5" s="1"/>
  <c r="O419" i="5"/>
  <c r="T417" i="5"/>
  <c r="T418" i="5" s="1"/>
  <c r="M409" i="5" s="1"/>
  <c r="S414" i="5"/>
  <c r="L409" i="5" s="1"/>
  <c r="O411" i="5"/>
  <c r="O410" i="5"/>
  <c r="O396" i="5"/>
  <c r="S333" i="5"/>
  <c r="M333" i="5" s="1"/>
  <c r="K333" i="5"/>
  <c r="L333" i="5" s="1"/>
  <c r="O327" i="5"/>
  <c r="O326" i="5"/>
  <c r="O321" i="5"/>
  <c r="O306" i="5"/>
  <c r="K239" i="5"/>
  <c r="L239" i="5" s="1"/>
  <c r="O239" i="5" s="1"/>
  <c r="O243" i="5" s="1"/>
  <c r="L217" i="5" s="1"/>
  <c r="O217" i="5" s="1"/>
  <c r="O220" i="5" s="1"/>
  <c r="T232" i="5"/>
  <c r="M225" i="5" s="1"/>
  <c r="S227" i="5"/>
  <c r="L225" i="5" s="1"/>
  <c r="O226" i="5"/>
  <c r="O212" i="5"/>
  <c r="K145" i="5"/>
  <c r="L145" i="5" s="1"/>
  <c r="O145" i="5" s="1"/>
  <c r="O149" i="5" s="1"/>
  <c r="L123" i="5" s="1"/>
  <c r="O123" i="5" s="1"/>
  <c r="O126" i="5" s="1"/>
  <c r="T132" i="5"/>
  <c r="M131" i="5" s="1"/>
  <c r="S127" i="5"/>
  <c r="L131" i="5" s="1"/>
  <c r="O118" i="5"/>
  <c r="K51" i="5"/>
  <c r="L51" i="5" s="1"/>
  <c r="O51" i="5" s="1"/>
  <c r="O55" i="5" s="1"/>
  <c r="L30" i="5" s="1"/>
  <c r="O30" i="5" s="1"/>
  <c r="O38" i="5"/>
  <c r="O37" i="5"/>
  <c r="O29" i="5"/>
  <c r="O24" i="5"/>
  <c r="H1359" i="4"/>
  <c r="K1359" i="4" s="1"/>
  <c r="K1360" i="4" s="1"/>
  <c r="H1322" i="4"/>
  <c r="J1322" i="4" s="1"/>
  <c r="H1321" i="4"/>
  <c r="J1321" i="4" s="1"/>
  <c r="H1320" i="4"/>
  <c r="J1320" i="4" s="1"/>
  <c r="H1319" i="4"/>
  <c r="J1319" i="4" s="1"/>
  <c r="H1318" i="4"/>
  <c r="J1318" i="4" s="1"/>
  <c r="E1284" i="4"/>
  <c r="G1284" i="4" s="1"/>
  <c r="I1284" i="4" s="1"/>
  <c r="E1283" i="4"/>
  <c r="G1283" i="4" s="1"/>
  <c r="I1283" i="4" s="1"/>
  <c r="E1282" i="4"/>
  <c r="G1282" i="4" s="1"/>
  <c r="I1282" i="4" s="1"/>
  <c r="E1281" i="4"/>
  <c r="G1281" i="4" s="1"/>
  <c r="I1281" i="4" s="1"/>
  <c r="E1280" i="4"/>
  <c r="G1280" i="4" s="1"/>
  <c r="I1280" i="4" s="1"/>
  <c r="I1246" i="4"/>
  <c r="H1246" i="4"/>
  <c r="I1245" i="4"/>
  <c r="H1245" i="4"/>
  <c r="I1244" i="4"/>
  <c r="H1244" i="4"/>
  <c r="I1243" i="4"/>
  <c r="H1243" i="4"/>
  <c r="I1242" i="4"/>
  <c r="H1242" i="4"/>
  <c r="J1207" i="4"/>
  <c r="J1206" i="4"/>
  <c r="J1205" i="4"/>
  <c r="J1204" i="4"/>
  <c r="J1203" i="4"/>
  <c r="H1167" i="4"/>
  <c r="J1167" i="4" s="1"/>
  <c r="H1166" i="4"/>
  <c r="J1166" i="4" s="1"/>
  <c r="H1165" i="4"/>
  <c r="J1165" i="4" s="1"/>
  <c r="H1164" i="4"/>
  <c r="J1164" i="4" s="1"/>
  <c r="H1163" i="4"/>
  <c r="J1163" i="4" s="1"/>
  <c r="H1132" i="4"/>
  <c r="K1132" i="4" s="1"/>
  <c r="K1133" i="4" s="1"/>
  <c r="H1101" i="4"/>
  <c r="K1101" i="4" s="1"/>
  <c r="K1102" i="4" s="1"/>
  <c r="H1070" i="4"/>
  <c r="K1070" i="4" s="1"/>
  <c r="K1071" i="4" s="1"/>
  <c r="K1039" i="4"/>
  <c r="K1040" i="4" s="1"/>
  <c r="H1039" i="4"/>
  <c r="K1008" i="4"/>
  <c r="K1007" i="4"/>
  <c r="K1006" i="4"/>
  <c r="K1005" i="4"/>
  <c r="K1004" i="4"/>
  <c r="K1003" i="4"/>
  <c r="K1002" i="4"/>
  <c r="K1001" i="4"/>
  <c r="K971" i="4"/>
  <c r="K940" i="4"/>
  <c r="K909" i="4"/>
  <c r="L878" i="4"/>
  <c r="L847" i="4"/>
  <c r="L816" i="4"/>
  <c r="K785" i="4"/>
  <c r="M753" i="4"/>
  <c r="M754" i="4" s="1"/>
  <c r="M722" i="4"/>
  <c r="M721" i="4"/>
  <c r="M720" i="4"/>
  <c r="H673" i="4"/>
  <c r="L673" i="4" s="1"/>
  <c r="H672" i="4"/>
  <c r="L672" i="4" s="1"/>
  <c r="H641" i="4"/>
  <c r="K641" i="4" s="1"/>
  <c r="K642" i="4" s="1"/>
  <c r="H610" i="4"/>
  <c r="L610" i="4" s="1"/>
  <c r="L609" i="4"/>
  <c r="H609" i="4"/>
  <c r="H608" i="4"/>
  <c r="L608" i="4" s="1"/>
  <c r="K577" i="4"/>
  <c r="K578" i="4" s="1"/>
  <c r="H546" i="4"/>
  <c r="K546" i="4" s="1"/>
  <c r="K547" i="4" s="1"/>
  <c r="H514" i="4"/>
  <c r="J514" i="4" s="1"/>
  <c r="H513" i="4"/>
  <c r="J513" i="4" s="1"/>
  <c r="H512" i="4"/>
  <c r="J512" i="4" s="1"/>
  <c r="H511" i="4"/>
  <c r="J511" i="4" s="1"/>
  <c r="I415" i="4"/>
  <c r="K415" i="4" s="1"/>
  <c r="I414" i="4"/>
  <c r="K414" i="4" s="1"/>
  <c r="G412" i="4"/>
  <c r="I412" i="4" s="1"/>
  <c r="K412" i="4" s="1"/>
  <c r="I411" i="4"/>
  <c r="K411" i="4" s="1"/>
  <c r="I410" i="4"/>
  <c r="K410" i="4" s="1"/>
  <c r="I409" i="4"/>
  <c r="K409" i="4" s="1"/>
  <c r="I408" i="4"/>
  <c r="K408" i="4" s="1"/>
  <c r="I407" i="4"/>
  <c r="K407" i="4" s="1"/>
  <c r="I405" i="4"/>
  <c r="K405" i="4" s="1"/>
  <c r="I404" i="4"/>
  <c r="K404" i="4" s="1"/>
  <c r="G372" i="4"/>
  <c r="I372" i="4" s="1"/>
  <c r="K372" i="4" s="1"/>
  <c r="H371" i="4"/>
  <c r="I371" i="4" s="1"/>
  <c r="K371" i="4" s="1"/>
  <c r="I370" i="4"/>
  <c r="K370" i="4" s="1"/>
  <c r="I338" i="4"/>
  <c r="K338" i="4" s="1"/>
  <c r="K339" i="4" s="1"/>
  <c r="H338" i="4"/>
  <c r="H307" i="4"/>
  <c r="K307" i="4" s="1"/>
  <c r="K308" i="4" s="1"/>
  <c r="I276" i="4"/>
  <c r="L276" i="4" s="1"/>
  <c r="H275" i="4"/>
  <c r="I275" i="4" s="1"/>
  <c r="L275" i="4" s="1"/>
  <c r="I274" i="4"/>
  <c r="L274" i="4" s="1"/>
  <c r="I243" i="4"/>
  <c r="K243" i="4" s="1"/>
  <c r="K244" i="4" s="1"/>
  <c r="G212" i="4"/>
  <c r="I212" i="4" s="1"/>
  <c r="K212" i="4" s="1"/>
  <c r="H211" i="4"/>
  <c r="I211" i="4" s="1"/>
  <c r="K211" i="4" s="1"/>
  <c r="I210" i="4"/>
  <c r="K210" i="4" s="1"/>
  <c r="H168" i="4"/>
  <c r="K168" i="4" s="1"/>
  <c r="H167" i="4"/>
  <c r="K167" i="4" s="1"/>
  <c r="H125" i="4"/>
  <c r="K125" i="4" s="1"/>
  <c r="K126" i="4" s="1"/>
  <c r="K53" i="4"/>
  <c r="K54" i="4" s="1"/>
  <c r="G11" i="4"/>
  <c r="I11" i="4" s="1"/>
  <c r="K11" i="4" s="1"/>
  <c r="H10" i="4"/>
  <c r="I10" i="4" s="1"/>
  <c r="K10" i="4" s="1"/>
  <c r="I9" i="4"/>
  <c r="K9" i="4" s="1"/>
  <c r="O2161" i="5" l="1"/>
  <c r="O2074" i="5"/>
  <c r="O2080" i="5" s="1"/>
  <c r="O1206" i="5"/>
  <c r="L1175" i="5" s="1"/>
  <c r="O1175" i="5" s="1"/>
  <c r="O1178" i="5" s="1"/>
  <c r="O1380" i="5"/>
  <c r="L1349" i="5" s="1"/>
  <c r="O1349" i="5" s="1"/>
  <c r="O1352" i="5" s="1"/>
  <c r="O2419" i="5"/>
  <c r="L2388" i="5" s="1"/>
  <c r="O2388" i="5" s="1"/>
  <c r="O844" i="5"/>
  <c r="O1816" i="5"/>
  <c r="O1822" i="5" s="1"/>
  <c r="O39" i="5"/>
  <c r="O594" i="5"/>
  <c r="O2678" i="5"/>
  <c r="L2647" i="5" s="1"/>
  <c r="O2647" i="5" s="1"/>
  <c r="O2650" i="5" s="1"/>
  <c r="O2680" i="5" s="1"/>
  <c r="O2685" i="5" s="1"/>
  <c r="O2853" i="5"/>
  <c r="L2822" i="5" s="1"/>
  <c r="O2822" i="5" s="1"/>
  <c r="O2825" i="5" s="1"/>
  <c r="O918" i="5"/>
  <c r="O1103" i="5"/>
  <c r="O1190" i="5"/>
  <c r="O1539" i="5"/>
  <c r="O1557" i="5" s="1"/>
  <c r="O32" i="5"/>
  <c r="O1371" i="5"/>
  <c r="O1465" i="5"/>
  <c r="O1626" i="5"/>
  <c r="O1644" i="5" s="1"/>
  <c r="O409" i="5"/>
  <c r="O412" i="5" s="1"/>
  <c r="O1119" i="5"/>
  <c r="L1088" i="5" s="1"/>
  <c r="O1088" i="5" s="1"/>
  <c r="O1091" i="5" s="1"/>
  <c r="O2248" i="5"/>
  <c r="O2253" i="5" s="1"/>
  <c r="O775" i="5"/>
  <c r="L744" i="5" s="1"/>
  <c r="O744" i="5" s="1"/>
  <c r="O747" i="5" s="1"/>
  <c r="O1464" i="5"/>
  <c r="O2489" i="5"/>
  <c r="O3117" i="5"/>
  <c r="L3086" i="5" s="1"/>
  <c r="O3086" i="5" s="1"/>
  <c r="O3089" i="5" s="1"/>
  <c r="O3119" i="5" s="1"/>
  <c r="O225" i="5"/>
  <c r="O227" i="5" s="1"/>
  <c r="O245" i="5" s="1"/>
  <c r="O333" i="5"/>
  <c r="O337" i="5" s="1"/>
  <c r="L311" i="5" s="1"/>
  <c r="O311" i="5" s="1"/>
  <c r="O314" i="5" s="1"/>
  <c r="O1295" i="5"/>
  <c r="O1302" i="5" s="1"/>
  <c r="O2391" i="5"/>
  <c r="O2421" i="5" s="1"/>
  <c r="L3185" i="5"/>
  <c r="O3185" i="5" s="1"/>
  <c r="O328" i="5"/>
  <c r="O759" i="5"/>
  <c r="O862" i="5"/>
  <c r="O867" i="5" s="1"/>
  <c r="O2591" i="5"/>
  <c r="L2560" i="5" s="1"/>
  <c r="O2560" i="5" s="1"/>
  <c r="O2563" i="5" s="1"/>
  <c r="O2941" i="5"/>
  <c r="L2910" i="5" s="1"/>
  <c r="O2910" i="5" s="1"/>
  <c r="O2913" i="5" s="1"/>
  <c r="O2943" i="5" s="1"/>
  <c r="O2948" i="5" s="1"/>
  <c r="O3029" i="5"/>
  <c r="L2998" i="5" s="1"/>
  <c r="O2998" i="5" s="1"/>
  <c r="O3001" i="5" s="1"/>
  <c r="O3031" i="5" s="1"/>
  <c r="O3037" i="5" s="1"/>
  <c r="L3187" i="5"/>
  <c r="O3187" i="5" s="1"/>
  <c r="O1016" i="5"/>
  <c r="O1034" i="5" s="1"/>
  <c r="O1988" i="5"/>
  <c r="O1994" i="5" s="1"/>
  <c r="O2756" i="5"/>
  <c r="O131" i="5"/>
  <c r="O133" i="5" s="1"/>
  <c r="O151" i="5" s="1"/>
  <c r="O500" i="5"/>
  <c r="O503" i="5" s="1"/>
  <c r="O1452" i="5"/>
  <c r="M723" i="4"/>
  <c r="K1009" i="4"/>
  <c r="K1246" i="4"/>
  <c r="K1243" i="4"/>
  <c r="J516" i="4"/>
  <c r="I34" i="2" s="1"/>
  <c r="O996" i="5" s="1"/>
  <c r="J1208" i="4"/>
  <c r="K373" i="4"/>
  <c r="L611" i="4"/>
  <c r="K169" i="4"/>
  <c r="K1242" i="4"/>
  <c r="K1244" i="4"/>
  <c r="K213" i="4"/>
  <c r="L277" i="4"/>
  <c r="K1245" i="4"/>
  <c r="R2931" i="5"/>
  <c r="R3019" i="5"/>
  <c r="L3183" i="5"/>
  <c r="O3183" i="5" s="1"/>
  <c r="O868" i="5"/>
  <c r="O2168" i="5"/>
  <c r="O2167" i="5"/>
  <c r="O2166" i="5"/>
  <c r="O2686" i="5"/>
  <c r="O2687" i="5"/>
  <c r="O1121" i="5"/>
  <c r="O428" i="5"/>
  <c r="L401" i="5" s="1"/>
  <c r="O401" i="5" s="1"/>
  <c r="O404" i="5" s="1"/>
  <c r="O1300" i="5"/>
  <c r="O610" i="5"/>
  <c r="L583" i="5" s="1"/>
  <c r="O583" i="5" s="1"/>
  <c r="O586" i="5" s="1"/>
  <c r="O612" i="5" s="1"/>
  <c r="O1902" i="5"/>
  <c r="O2081" i="5"/>
  <c r="O2079" i="5"/>
  <c r="O2335" i="5"/>
  <c r="O3036" i="5"/>
  <c r="O690" i="5"/>
  <c r="L663" i="5" s="1"/>
  <c r="O663" i="5" s="1"/>
  <c r="O666" i="5" s="1"/>
  <c r="O692" i="5" s="1"/>
  <c r="O519" i="5"/>
  <c r="L492" i="5" s="1"/>
  <c r="O492" i="5" s="1"/>
  <c r="O495" i="5" s="1"/>
  <c r="O930" i="5"/>
  <c r="O2255" i="5"/>
  <c r="O2765" i="5"/>
  <c r="L2734" i="5" s="1"/>
  <c r="O2734" i="5" s="1"/>
  <c r="O2737" i="5" s="1"/>
  <c r="O2767" i="5" s="1"/>
  <c r="O2575" i="5"/>
  <c r="O1730" i="5"/>
  <c r="O2505" i="5"/>
  <c r="L2474" i="5" s="1"/>
  <c r="O2474" i="5" s="1"/>
  <c r="O2477" i="5" s="1"/>
  <c r="O2507" i="5" s="1"/>
  <c r="O2837" i="5"/>
  <c r="L3182" i="5"/>
  <c r="O3182" i="5" s="1"/>
  <c r="L3184" i="5"/>
  <c r="O3184" i="5" s="1"/>
  <c r="L3186" i="5"/>
  <c r="O3186" i="5" s="1"/>
  <c r="K416" i="4"/>
  <c r="K12" i="4"/>
  <c r="L674" i="4"/>
  <c r="J1168" i="4"/>
  <c r="J1323" i="4"/>
  <c r="I1285" i="4"/>
  <c r="O339" i="5" l="1"/>
  <c r="O2950" i="5"/>
  <c r="O948" i="5"/>
  <c r="O2949" i="5"/>
  <c r="O2951" i="5" s="1"/>
  <c r="O2953" i="5" s="1"/>
  <c r="O1208" i="5"/>
  <c r="O1214" i="5" s="1"/>
  <c r="O2593" i="5"/>
  <c r="O2600" i="5" s="1"/>
  <c r="O521" i="5"/>
  <c r="O527" i="5" s="1"/>
  <c r="O2855" i="5"/>
  <c r="O2860" i="5" s="1"/>
  <c r="O2254" i="5"/>
  <c r="O2256" i="5" s="1"/>
  <c r="O2258" i="5" s="1"/>
  <c r="O1823" i="5"/>
  <c r="O777" i="5"/>
  <c r="O782" i="5" s="1"/>
  <c r="O1649" i="5"/>
  <c r="O1650" i="5"/>
  <c r="O1562" i="5"/>
  <c r="O1564" i="5"/>
  <c r="O1563" i="5"/>
  <c r="O1995" i="5"/>
  <c r="O869" i="5"/>
  <c r="O1993" i="5"/>
  <c r="O3038" i="5"/>
  <c r="O3039" i="5" s="1"/>
  <c r="O3041" i="5" s="1"/>
  <c r="O1821" i="5"/>
  <c r="O1824" i="5" s="1"/>
  <c r="O1826" i="5" s="1"/>
  <c r="O1301" i="5"/>
  <c r="O1651" i="5"/>
  <c r="O57" i="5"/>
  <c r="O1468" i="5"/>
  <c r="L1437" i="5" s="1"/>
  <c r="O1437" i="5" s="1"/>
  <c r="O1440" i="5" s="1"/>
  <c r="O1470" i="5" s="1"/>
  <c r="O1382" i="5"/>
  <c r="O1388" i="5" s="1"/>
  <c r="O250" i="5"/>
  <c r="O252" i="5"/>
  <c r="O251" i="5"/>
  <c r="O430" i="5"/>
  <c r="O158" i="5"/>
  <c r="O156" i="5"/>
  <c r="O157" i="5"/>
  <c r="O1041" i="5"/>
  <c r="O1040" i="5"/>
  <c r="O1039" i="5"/>
  <c r="O2082" i="5"/>
  <c r="O2084" i="5" s="1"/>
  <c r="O1303" i="5"/>
  <c r="O1305" i="5" s="1"/>
  <c r="K1247" i="4"/>
  <c r="O2861" i="5"/>
  <c r="O954" i="5"/>
  <c r="O953" i="5"/>
  <c r="O955" i="5"/>
  <c r="O2340" i="5"/>
  <c r="O2342" i="5"/>
  <c r="O2341" i="5"/>
  <c r="O1908" i="5"/>
  <c r="O1907" i="5"/>
  <c r="O1909" i="5"/>
  <c r="O619" i="5"/>
  <c r="O618" i="5"/>
  <c r="O617" i="5"/>
  <c r="O2688" i="5"/>
  <c r="O2690" i="5" s="1"/>
  <c r="O783" i="5"/>
  <c r="O1737" i="5"/>
  <c r="O1736" i="5"/>
  <c r="O1735" i="5"/>
  <c r="O2772" i="5"/>
  <c r="O2774" i="5"/>
  <c r="O2773" i="5"/>
  <c r="O2428" i="5"/>
  <c r="O2427" i="5"/>
  <c r="O2426" i="5"/>
  <c r="O346" i="5"/>
  <c r="O345" i="5"/>
  <c r="O344" i="5"/>
  <c r="O2512" i="5"/>
  <c r="O2514" i="5"/>
  <c r="O2513" i="5"/>
  <c r="O436" i="5"/>
  <c r="O435" i="5"/>
  <c r="S433" i="5"/>
  <c r="S434" i="5" s="1"/>
  <c r="O437" i="5"/>
  <c r="O3189" i="5"/>
  <c r="O3207" i="5" s="1"/>
  <c r="O3126" i="5"/>
  <c r="O3125" i="5"/>
  <c r="O3124" i="5"/>
  <c r="O528" i="5"/>
  <c r="R529" i="5"/>
  <c r="R530" i="5" s="1"/>
  <c r="O699" i="5"/>
  <c r="O698" i="5"/>
  <c r="O697" i="5"/>
  <c r="O1127" i="5"/>
  <c r="O1126" i="5"/>
  <c r="O1128" i="5"/>
  <c r="O2169" i="5"/>
  <c r="O2171" i="5" s="1"/>
  <c r="O870" i="5"/>
  <c r="O872" i="5" s="1"/>
  <c r="O2862" i="5" l="1"/>
  <c r="O1652" i="5"/>
  <c r="O1654" i="5" s="1"/>
  <c r="O1215" i="5"/>
  <c r="O2599" i="5"/>
  <c r="O1213" i="5"/>
  <c r="O2598" i="5"/>
  <c r="O526" i="5"/>
  <c r="O529" i="5" s="1"/>
  <c r="O531" i="5" s="1"/>
  <c r="O1565" i="5"/>
  <c r="O1567" i="5" s="1"/>
  <c r="O784" i="5"/>
  <c r="O159" i="5"/>
  <c r="O161" i="5" s="1"/>
  <c r="O1996" i="5"/>
  <c r="O1998" i="5" s="1"/>
  <c r="O1475" i="5"/>
  <c r="O1476" i="5"/>
  <c r="O1389" i="5"/>
  <c r="O1477" i="5"/>
  <c r="O1387" i="5"/>
  <c r="O63" i="5"/>
  <c r="R62" i="5"/>
  <c r="R63" i="5" s="1"/>
  <c r="O64" i="5"/>
  <c r="O62" i="5"/>
  <c r="O253" i="5"/>
  <c r="O255" i="5" s="1"/>
  <c r="O3127" i="5"/>
  <c r="O3129" i="5" s="1"/>
  <c r="O1042" i="5"/>
  <c r="O1044" i="5" s="1"/>
  <c r="O1129" i="5"/>
  <c r="O1131" i="5" s="1"/>
  <c r="O620" i="5"/>
  <c r="O622" i="5" s="1"/>
  <c r="O1910" i="5"/>
  <c r="O1912" i="5" s="1"/>
  <c r="O347" i="5"/>
  <c r="O349" i="5" s="1"/>
  <c r="O2515" i="5"/>
  <c r="O2517" i="5" s="1"/>
  <c r="O3212" i="5"/>
  <c r="O3214" i="5"/>
  <c r="O3213" i="5"/>
  <c r="O785" i="5"/>
  <c r="O787" i="5" s="1"/>
  <c r="O2429" i="5"/>
  <c r="O2431" i="5" s="1"/>
  <c r="O2343" i="5"/>
  <c r="O2345" i="5" s="1"/>
  <c r="O956" i="5"/>
  <c r="O958" i="5" s="1"/>
  <c r="O2863" i="5"/>
  <c r="O2865" i="5" s="1"/>
  <c r="O1738" i="5"/>
  <c r="O1740" i="5" s="1"/>
  <c r="O700" i="5"/>
  <c r="O702" i="5" s="1"/>
  <c r="O438" i="5"/>
  <c r="O440" i="5" s="1"/>
  <c r="O2775" i="5"/>
  <c r="O2777" i="5" s="1"/>
  <c r="O1216" i="5" l="1"/>
  <c r="O1218" i="5" s="1"/>
  <c r="O2601" i="5"/>
  <c r="O2603" i="5" s="1"/>
  <c r="O1478" i="5"/>
  <c r="O1480" i="5" s="1"/>
  <c r="O1390" i="5"/>
  <c r="O1392" i="5" s="1"/>
  <c r="O65" i="5"/>
  <c r="O67" i="5" s="1"/>
  <c r="O3215" i="5"/>
  <c r="O3217" i="5" s="1"/>
  <c r="K109" i="2" l="1"/>
  <c r="K108" i="2"/>
  <c r="K107" i="2"/>
  <c r="K106" i="2"/>
  <c r="K105" i="2"/>
  <c r="K104" i="2"/>
  <c r="K103" i="2"/>
  <c r="K102" i="2"/>
  <c r="K101" i="2"/>
  <c r="K100" i="2"/>
  <c r="K94" i="2"/>
  <c r="K95" i="2" s="1"/>
  <c r="K91" i="2"/>
  <c r="K90" i="2"/>
  <c r="K87" i="2"/>
  <c r="K88" i="2" s="1"/>
  <c r="K84" i="2"/>
  <c r="K85" i="2" s="1"/>
  <c r="J77" i="2"/>
  <c r="I77" i="2"/>
  <c r="J74" i="2"/>
  <c r="I74" i="2"/>
  <c r="J73" i="2"/>
  <c r="I73" i="2"/>
  <c r="J72" i="2"/>
  <c r="I72" i="2"/>
  <c r="J71" i="2"/>
  <c r="I71" i="2"/>
  <c r="J68" i="2"/>
  <c r="I68" i="2"/>
  <c r="J67" i="2"/>
  <c r="I67" i="2"/>
  <c r="J64" i="2"/>
  <c r="I64" i="2"/>
  <c r="J63" i="2"/>
  <c r="I63" i="2"/>
  <c r="J62" i="2"/>
  <c r="I62" i="2"/>
  <c r="J59" i="2"/>
  <c r="I59" i="2"/>
  <c r="J58" i="2"/>
  <c r="I58" i="2"/>
  <c r="J57" i="2"/>
  <c r="I57" i="2"/>
  <c r="J54" i="2"/>
  <c r="I54" i="2"/>
  <c r="J53" i="2"/>
  <c r="I53" i="2"/>
  <c r="J52" i="2"/>
  <c r="I52" i="2"/>
  <c r="J51" i="2"/>
  <c r="I51" i="2"/>
  <c r="J50" i="2"/>
  <c r="I50" i="2"/>
  <c r="J47" i="2"/>
  <c r="I47" i="2"/>
  <c r="J46" i="2"/>
  <c r="I46" i="2"/>
  <c r="J43" i="2"/>
  <c r="I43" i="2"/>
  <c r="J40" i="2"/>
  <c r="I40" i="2"/>
  <c r="J39" i="2"/>
  <c r="I39" i="2"/>
  <c r="J38" i="2"/>
  <c r="I38" i="2"/>
  <c r="J37" i="2"/>
  <c r="I37" i="2"/>
  <c r="J34" i="2"/>
  <c r="J31" i="2"/>
  <c r="I31" i="2"/>
  <c r="J30" i="2"/>
  <c r="I30" i="2"/>
  <c r="J27" i="2"/>
  <c r="I27" i="2"/>
  <c r="J26" i="2"/>
  <c r="I26" i="2"/>
  <c r="J23" i="2"/>
  <c r="I23" i="2"/>
  <c r="J22" i="2"/>
  <c r="I22" i="2"/>
  <c r="J21" i="2"/>
  <c r="I21" i="2"/>
  <c r="J18" i="2"/>
  <c r="I18" i="2"/>
  <c r="J17" i="2"/>
  <c r="I17" i="2"/>
  <c r="J16" i="2"/>
  <c r="I16" i="2"/>
  <c r="J15" i="2"/>
  <c r="I15" i="2"/>
  <c r="K38" i="2" l="1"/>
  <c r="K15" i="2"/>
  <c r="K23" i="2"/>
  <c r="K27" i="2"/>
  <c r="K39" i="2"/>
  <c r="K43" i="2"/>
  <c r="K44" i="2" s="1"/>
  <c r="K51" i="2"/>
  <c r="K71" i="2"/>
  <c r="K92" i="2"/>
  <c r="K96" i="2" s="1"/>
  <c r="O96" i="2" s="1"/>
  <c r="P96" i="2" s="1"/>
  <c r="K111" i="2"/>
  <c r="O111" i="2" s="1"/>
  <c r="P111" i="2" s="1"/>
  <c r="K52" i="2"/>
  <c r="K58" i="2"/>
  <c r="K62" i="2"/>
  <c r="K68" i="2"/>
  <c r="K50" i="2"/>
  <c r="K21" i="2"/>
  <c r="K74" i="2"/>
  <c r="K16" i="2"/>
  <c r="K22" i="2"/>
  <c r="K26" i="2"/>
  <c r="K30" i="2"/>
  <c r="K67" i="2"/>
  <c r="K69" i="2" s="1"/>
  <c r="K37" i="2"/>
  <c r="K54" i="2"/>
  <c r="K73" i="2"/>
  <c r="K18" i="2"/>
  <c r="K47" i="2"/>
  <c r="K53" i="2"/>
  <c r="K64" i="2"/>
  <c r="K77" i="2"/>
  <c r="K78" i="2" s="1"/>
  <c r="K31" i="2"/>
  <c r="K17" i="2"/>
  <c r="K34" i="2"/>
  <c r="K35" i="2" s="1"/>
  <c r="K40" i="2"/>
  <c r="K46" i="2"/>
  <c r="K57" i="2"/>
  <c r="K59" i="2"/>
  <c r="K63" i="2"/>
  <c r="K72" i="2"/>
  <c r="K65" i="2" l="1"/>
  <c r="K28" i="2"/>
  <c r="K55" i="2"/>
  <c r="K24" i="2"/>
  <c r="K19" i="2"/>
  <c r="K32" i="2"/>
  <c r="K48" i="2"/>
  <c r="K75" i="2"/>
  <c r="K60" i="2"/>
  <c r="K41" i="2"/>
  <c r="K79" i="2" l="1"/>
  <c r="O79" i="2" s="1"/>
  <c r="K117" i="2" l="1"/>
  <c r="P79" i="2"/>
  <c r="H2" i="9" s="1"/>
  <c r="D24" i="9" l="1"/>
  <c r="M9" i="9"/>
  <c r="N9" i="9" s="1"/>
  <c r="M8" i="9"/>
  <c r="N8" i="9" s="1"/>
  <c r="L4" i="9"/>
  <c r="M4" i="9" s="1"/>
  <c r="M6" i="9"/>
  <c r="N6" i="9" s="1"/>
  <c r="M5" i="9"/>
  <c r="M7" i="9"/>
  <c r="N7" i="9" s="1"/>
  <c r="D25" i="9" l="1"/>
  <c r="G20" i="9"/>
  <c r="F20" i="9" s="1"/>
</calcChain>
</file>

<file path=xl/sharedStrings.xml><?xml version="1.0" encoding="utf-8"?>
<sst xmlns="http://schemas.openxmlformats.org/spreadsheetml/2006/main" count="5318" uniqueCount="574">
  <si>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</si>
  <si>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</si>
  <si>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</si>
  <si>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</si>
  <si>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</si>
  <si>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</si>
  <si>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</si>
  <si>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</si>
  <si>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</si>
  <si>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</si>
  <si>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</si>
  <si>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</si>
  <si>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</si>
  <si>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</si>
  <si>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</si>
  <si>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</si>
  <si>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MAMPOSTERÍA</t>
  </si>
  <si>
    <t>Retiro y limpieza de viga  por desprendimiento por humedad existente</t>
  </si>
  <si>
    <t>M2</t>
  </si>
  <si>
    <t>Suministro y aplicación de mortero de reparación  para relleno para muros en mampostería en áreas afectadas.</t>
  </si>
  <si>
    <t>GLB</t>
  </si>
  <si>
    <t>Cargue, retiro, transporte y disposición final de los materiales resultantes de la demolición de placas de concreto y del desbroce mecánico, incluye pago de derechos de disposición y todos los costos necesarios para la correcta ejecución de la actividad.</t>
  </si>
  <si>
    <t>Subtotal</t>
  </si>
  <si>
    <t xml:space="preserve">IMPERMEABILIZACIÓN </t>
  </si>
  <si>
    <t>MEJORAMIENTO  PLACA PARA TANQUES</t>
  </si>
  <si>
    <t>Demolicion de placa en concreto reforzado para  tanques (Incluye corte, demolición y retiro de acero)</t>
  </si>
  <si>
    <t xml:space="preserve">Construcción placa para tanques en concreto reforzado de 3000 psi, espesor 12cm </t>
  </si>
  <si>
    <t>M3</t>
  </si>
  <si>
    <t xml:space="preserve"> PINTURA Y ACABADOS</t>
  </si>
  <si>
    <t>Suministro y aplicación de Pintura a 3 manos en Vinilo T1 para viga en concreto</t>
  </si>
  <si>
    <t xml:space="preserve">Suministro y aplicación de anticorrosivo y pintura para ventanas y puertas en estructuras metalicas </t>
  </si>
  <si>
    <t>ENCHAPES</t>
  </si>
  <si>
    <t>Suministro e instalación  de enchape de pared cerámica  para cocina</t>
  </si>
  <si>
    <t>CUBIERTA</t>
  </si>
  <si>
    <t xml:space="preserve">Suministro e instalación de teja </t>
  </si>
  <si>
    <t xml:space="preserve">Suministro e instalación de canal </t>
  </si>
  <si>
    <t>ML</t>
  </si>
  <si>
    <t xml:space="preserve">Suministro e instalación  de cinta asfáltica para cubierta </t>
  </si>
  <si>
    <t>Desmonte y retiro de Teja plástica traslúcida de fibra de vidrio (PRFV)</t>
  </si>
  <si>
    <t>INSTALACIÓN CARPINTERIA METÁLICA  Y ALUMINIO</t>
  </si>
  <si>
    <t xml:space="preserve">ADECUACIÓN INSTALACIONES HIDRÁULICAS </t>
  </si>
  <si>
    <t>Suministro e instalación de Bajante PVC agua potable 1 1/2"</t>
  </si>
  <si>
    <t>ADECUACIÓN INSTALACIONES SANITARIAS</t>
  </si>
  <si>
    <t>UND</t>
  </si>
  <si>
    <t>Suministro e instalación de rejilla de piso de 2" para cifón de cocina</t>
  </si>
  <si>
    <t xml:space="preserve">Suministro e instalación de tapa de llave hidráulica ubicada en baños </t>
  </si>
  <si>
    <t>ADECUACIÓN INSTALACIONES ELÉCTRICAS</t>
  </si>
  <si>
    <t>INSTALACIÓN PARQUE RECREATIVO INFANTIL</t>
  </si>
  <si>
    <t xml:space="preserve">Desmonte y retiro de parque existente </t>
  </si>
  <si>
    <t>Descapote de terreno previa a la instalación de la grama sintética</t>
  </si>
  <si>
    <t>DESBROCE</t>
  </si>
  <si>
    <t>Desbroce mecánico</t>
  </si>
  <si>
    <t xml:space="preserve">Excavación manual de material común con profundidades entre  0.50 m y 1.10 m, Incluye transporte, retiro y disposición final de material sobrante </t>
  </si>
  <si>
    <t xml:space="preserve">INSTALACIÓN DE FILTRO </t>
  </si>
  <si>
    <t xml:space="preserve">Suministro e instalación de Tubería de Drenaje Perforada Flexible 4 Pulgadas X 7.62 M incluye cama de grava 3/4''  , espesor= 10 cm </t>
  </si>
  <si>
    <t xml:space="preserve">Suministro e instalación de grava  como relleno a tubería de drenaje perforada , espesor= 50 cm </t>
  </si>
  <si>
    <t>Suministro e instalación de material seleccionado común sobrante , incluye compactación,extendido y humedecido</t>
  </si>
  <si>
    <t>ASEO GENERAL</t>
  </si>
  <si>
    <t>Aseo General de la obra</t>
  </si>
  <si>
    <t xml:space="preserve">Subtotal Costo directo Centro De Desarrollo Infantil Oro Negro </t>
  </si>
  <si>
    <t xml:space="preserve">CENTRO DE DESARROLLO INFANTIL ORO NEGRO </t>
  </si>
  <si>
    <t xml:space="preserve">ADECUACIONES Y OBRAS VARIAS EN LOS CENTROS DE DESARROLLO INFANTIL ORO NEGRO, BOSQUES DE SAN LUIS Y SONRISAS DE COLORES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</si>
  <si>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</si>
  <si>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</si>
  <si>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</si>
  <si>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</si>
  <si>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</si>
  <si>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</si>
  <si>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</si>
  <si>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</si>
  <si>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</si>
  <si>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</si>
  <si>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</si>
  <si>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</si>
  <si>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</si>
  <si>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PRESUPUESTO DE OBRA PARA LA ADECUACIÓN Y MANTENIMIENTO DEL CENTRO DE DESARROLLO INFANTIL "BOSQUES DE SAN LUIS" UBICADO EN LA CIUDAD DE NEIVA</t>
  </si>
  <si>
    <t xml:space="preserve">CUBIERTA </t>
  </si>
  <si>
    <t>Instalación de sistema de remate perimetral con puesto por flanche  metálico en lámina galvanizada debidamente empotrada y sellada (contiene cinta sellante en la interfaz cubierta muro)</t>
  </si>
  <si>
    <t>PISOS</t>
  </si>
  <si>
    <t>Suministro e instalación de  Piso Vinílico Adhesivo en PVC</t>
  </si>
  <si>
    <t>Subtotal Costo directo Centro De Desarrollo Infantil Bosques de San Luis</t>
  </si>
  <si>
    <t>Suministro e Instalación de Acometida en cable de cobre aislado No. 3 2/0 + 1 x 2/0 + 1 x 4T</t>
  </si>
  <si>
    <t>Suministro e Instalación de Gabinete de Medida SEMIDIRECTA, 3 compartimientos (200 X 60 X 35)CM ( el gabinete incluye barrajes en platina de cobre de 200amp bornera de equipo de medida, espacio para totalizador chapas de seguridad vidrio bisor para medidor y protecciones electricas.)</t>
  </si>
  <si>
    <t>Suministro e Instalación de Equipo de medida Semidirecto (Incluye: Medidor Semidirecto Activa - Reactiva, Transformadores de corriente de 100/5A</t>
  </si>
  <si>
    <t>Suministro e Instalación de Breaker Industrial de Protección de 3 x 100A</t>
  </si>
  <si>
    <t>Suministro e Instalación de Tubo IMC de 2"</t>
  </si>
  <si>
    <t xml:space="preserve">Factibilidad , Ajuste de Diseño, legalización  Ante Operador de red ELECTROHUILA </t>
  </si>
  <si>
    <t>Certificación RETIE alcance (EQUIPO DE MEDIDA)</t>
  </si>
  <si>
    <t>Adecuación de Carcamo Existente acorde a normatividad vigente y recibo de empresa prestadora de servicio</t>
  </si>
  <si>
    <t xml:space="preserve">suministro e instalacion de sistema puesta a tierra, incluye caja de inspección electrica </t>
  </si>
  <si>
    <t>Aseo General De La Obra</t>
  </si>
  <si>
    <t>Subtotal Costo directo Centro De Desarrollo Infantil Sonrisas de Colores</t>
  </si>
  <si>
    <t xml:space="preserve">TOTAL ADECUACIONES Y OBRAS VARIAS EN LOS CENTROS DE DESARROLLO INFANTIL ORO NEGRO, BOSQUES DE SAN LUIS Y SONRISAS DE COLORES </t>
  </si>
  <si>
    <t>CD</t>
  </si>
  <si>
    <t>%</t>
  </si>
  <si>
    <t>Concepto</t>
  </si>
  <si>
    <t>Dedicación</t>
  </si>
  <si>
    <t>Días estimados</t>
  </si>
  <si>
    <t>% sobre CD</t>
  </si>
  <si>
    <t>Valor ($)</t>
  </si>
  <si>
    <t>Justificación técnica</t>
  </si>
  <si>
    <t>Director de obra</t>
  </si>
  <si>
    <t>Parcial</t>
  </si>
  <si>
    <t>Dirección técnica, coordinación contractual y toma de decisiones.</t>
  </si>
  <si>
    <t>Residente de obra</t>
  </si>
  <si>
    <t>Tiempo completo</t>
  </si>
  <si>
    <t>Supervisión permanente de las actividades constructivas.</t>
  </si>
  <si>
    <t>Maestro de obra</t>
  </si>
  <si>
    <t>Coordinación diaria de cuadrillas y control de calidad.</t>
  </si>
  <si>
    <t>Papelería, comunicaciones e impresión</t>
  </si>
  <si>
    <t>Informes, actas, planos y documentación contractual.</t>
  </si>
  <si>
    <t>Transporte administrativo</t>
  </si>
  <si>
    <t>Desplazamientos de personal técnico y administrativo.</t>
  </si>
  <si>
    <t>Pólizas contractuales</t>
  </si>
  <si>
    <t>Vigencia del contrato (45 días + garantía)</t>
  </si>
  <si>
    <t>Cumplimiento, calidad, salarios y responsabilidad civil.</t>
  </si>
  <si>
    <t>Estampilla Pro Cultura</t>
  </si>
  <si>
    <t>Estampilla Adulto Mayor</t>
  </si>
  <si>
    <t>Estampilla Pro Usco</t>
  </si>
  <si>
    <t xml:space="preserve">Estampilla Pro Deporte </t>
  </si>
  <si>
    <t>IMPUESTO CONTRIBUCIÓN SEGURIDAD</t>
  </si>
  <si>
    <t>Ensayo resistencia a la compresion del concreto</t>
  </si>
  <si>
    <t>TOTAL ADMINISTRACIÓN</t>
  </si>
  <si>
    <t>Riesgo o contingencia</t>
  </si>
  <si>
    <t xml:space="preserve">Valor estimado </t>
  </si>
  <si>
    <t>Descubrimiento de deterioros ocultos durante demoliciones y reparaciones</t>
  </si>
  <si>
    <t>Durante el retiro de acabados, impermeabilizaciones y elementos deteriorados pueden evidenciarse fisuras, humedad o desprendimientos no detectados en la inspección inicial.</t>
  </si>
  <si>
    <t>Interferencias con redes hidráulicas, sanitarias y eléctricas existentes</t>
  </si>
  <si>
    <t>Durante las adecuaciones pueden presentarse ajustes menores por redes no identificadas completamente en la etapa de diagnóstico.</t>
  </si>
  <si>
    <t>TOTAL IMPREVISTOS</t>
  </si>
  <si>
    <t>Valor</t>
  </si>
  <si>
    <t>Utilidad del contratista</t>
  </si>
  <si>
    <t>Iva sobre la utilidad</t>
  </si>
  <si>
    <t>Corresponde a la rentabilidad esperada por el riesgo empresarial asumido, la responsabilidad técnica, financiera y jurídica, las garantías de estabilidad de la obra y la recuperación del capital invertido</t>
  </si>
  <si>
    <t>JUSTIFICACIÓN IMPREVISTOS 1%</t>
  </si>
  <si>
    <t>JUSTIFICACIÓN UTILIDAD 3%</t>
  </si>
  <si>
    <t>Ingeniero Electricista (diseño y supervisión RETIE)</t>
  </si>
  <si>
    <t>Residente eléctrico</t>
  </si>
  <si>
    <t xml:space="preserve">CENTRO DE DESARROLLO INFANTIL BOSQUES DE SAN LUIS </t>
  </si>
  <si>
    <t xml:space="preserve">CENTRO DE DESARROLLO INFANTIL SONRISAS DE COLORES </t>
  </si>
  <si>
    <t>MUNICIPIO DE NEIVA - HUILA</t>
  </si>
  <si>
    <t xml:space="preserve">MEMORIAS DE CALCULO </t>
  </si>
  <si>
    <t>PRESUPUESTO DE OBRA PARA LA ADECUACIÓN Y MANTENIMIENTO DEL CENTRO DE DESARROLLO INFANTIL "ORO NEGRO" UBICADO EN LA CIUDAD DE NEIVA</t>
  </si>
  <si>
    <t>ALCALDIA DE NEIVA - SECRETARIA DE LA MUJER, INFANCIA Y DESARROLLOS SOCIAL</t>
  </si>
  <si>
    <t>ITEM</t>
  </si>
  <si>
    <t xml:space="preserve">DESCRIPCIÓN </t>
  </si>
  <si>
    <t>ILUSTRACIÓN</t>
  </si>
  <si>
    <t>ALTURA (m)</t>
  </si>
  <si>
    <t>ANCHO (m)</t>
  </si>
  <si>
    <t>LARGO (m)</t>
  </si>
  <si>
    <t>ÁREA (m2)</t>
  </si>
  <si>
    <t xml:space="preserve">N° DE ELEMENTOS </t>
  </si>
  <si>
    <t>ÁREA TOTAL(m2)</t>
  </si>
  <si>
    <t>Bloque  1  - Viga</t>
  </si>
  <si>
    <t xml:space="preserve">Bloque  2 -  Viga </t>
  </si>
  <si>
    <t xml:space="preserve">Bloque  3 -  Viga </t>
  </si>
  <si>
    <t xml:space="preserve">TOTAL </t>
  </si>
  <si>
    <t>Suministro y aplicación de mortero de reparación  parar relleno para muros en mampostería en áreas afectadas.</t>
  </si>
  <si>
    <t>VOLUMEN PARCIAL (m3)</t>
  </si>
  <si>
    <t>TOTAL</t>
  </si>
  <si>
    <t>Mortero de reparación  parar relleno para muros en mampostería en áreas afectadas. (Esclaeras, Graderia, Rampa)</t>
  </si>
  <si>
    <t xml:space="preserve">Ladrillo a la vista - cara 1 </t>
  </si>
  <si>
    <t xml:space="preserve"> Desmonte y retiro de placa para  tanques</t>
  </si>
  <si>
    <t xml:space="preserve">ILUSTRACIÓN </t>
  </si>
  <si>
    <t>Bloque  1 - Viga</t>
  </si>
  <si>
    <t xml:space="preserve">Bloque 2 - Viga </t>
  </si>
  <si>
    <t xml:space="preserve">Bloque 3 - Viga </t>
  </si>
  <si>
    <t xml:space="preserve">Bloque 3  - Muro exterior ladrillo a la vista </t>
  </si>
  <si>
    <t>ÁREA TOTAL (m2)</t>
  </si>
  <si>
    <t xml:space="preserve">Bloque 1 </t>
  </si>
  <si>
    <t>Bloque 2</t>
  </si>
  <si>
    <t>Bloque 3</t>
  </si>
  <si>
    <t>VOLUMEN TOTAL(m3)</t>
  </si>
  <si>
    <t>ALCALDIA DE NEIVA - SECRETARIA DE LA MUJER, INFANCIA Y DESARROLLO SOCIAL</t>
  </si>
  <si>
    <t>Bloque 1 - Viga</t>
  </si>
  <si>
    <t xml:space="preserve">CARA 1 </t>
  </si>
  <si>
    <t>PUERTA PRINCIPAL</t>
  </si>
  <si>
    <t>VENTANAS</t>
  </si>
  <si>
    <t xml:space="preserve">CARA 2 </t>
  </si>
  <si>
    <t>VENTANA</t>
  </si>
  <si>
    <t xml:space="preserve">VENTANA </t>
  </si>
  <si>
    <t xml:space="preserve">PUERTA GRANDE </t>
  </si>
  <si>
    <t xml:space="preserve">VENTANA PEQUEÑA </t>
  </si>
  <si>
    <t xml:space="preserve">PUERTAS </t>
  </si>
  <si>
    <t xml:space="preserve">CARA 4 </t>
  </si>
  <si>
    <t>VENTANA  1</t>
  </si>
  <si>
    <t xml:space="preserve">VENTANA 2 </t>
  </si>
  <si>
    <t xml:space="preserve">ÁREA TOTAL (m2) </t>
  </si>
  <si>
    <t>No DE ELEMENTOS</t>
  </si>
  <si>
    <t xml:space="preserve">ILUATRACIÓN </t>
  </si>
  <si>
    <t>LARGO TOTAL (m)</t>
  </si>
  <si>
    <t xml:space="preserve">Bloque 3 </t>
  </si>
  <si>
    <t>N° DE ELEMENTOS TOTAL (und)</t>
  </si>
  <si>
    <t>ÁREA a cubrir (m2)</t>
  </si>
  <si>
    <t>ÁREAbloquelon (m2)</t>
  </si>
  <si>
    <t>PESO (Kg/m2)</t>
  </si>
  <si>
    <t>ÁREA TOTAL a cubrir (m2)</t>
  </si>
  <si>
    <t>Mesón</t>
  </si>
  <si>
    <t>Espesor -Mesón</t>
  </si>
  <si>
    <t xml:space="preserve"> MUNICIPIO DE NEIVA - HUILA</t>
  </si>
  <si>
    <t xml:space="preserve">Bajante 1 </t>
  </si>
  <si>
    <t>Bajante 2</t>
  </si>
  <si>
    <t>Bajante 3</t>
  </si>
  <si>
    <t xml:space="preserve">Bajante 3 </t>
  </si>
  <si>
    <t xml:space="preserve"> PRESUPUESTO DE OBRA PARA LA ADECUACIÓN Y MANTENIMIENTO DEL CENTRO DE DESARROLLO INFANTIL "ORO NEGRO" UBICADO EN LA CIUDAD DE NEIVA</t>
  </si>
  <si>
    <t>ÁREA A  DESCONTAR (m2)</t>
  </si>
  <si>
    <t xml:space="preserve">N° de caras </t>
  </si>
  <si>
    <t>ÁREA A DESCONTAR (m2)</t>
  </si>
  <si>
    <t>Suministro e instalación de tapa de llave hidráulica ubicada en baños</t>
  </si>
  <si>
    <t>VOLUMEN (m3)</t>
  </si>
  <si>
    <t>10,2</t>
  </si>
  <si>
    <t>10,3</t>
  </si>
  <si>
    <t>Bombillas cocina</t>
  </si>
  <si>
    <t>Bombillas baño</t>
  </si>
  <si>
    <t>Bombillas oficina</t>
  </si>
  <si>
    <t>Bombillas cuarto exploradores1</t>
  </si>
  <si>
    <t>Bombillas cuarto exploradores2</t>
  </si>
  <si>
    <t>Bombillas - Áula</t>
  </si>
  <si>
    <t>Bombillas - Áula Múltiple</t>
  </si>
  <si>
    <t>Bombillas - Áula  creativos</t>
  </si>
  <si>
    <t>Desmonte y retiro de parque existente</t>
  </si>
  <si>
    <t>VOLUMEN TOTAL (m3)</t>
  </si>
  <si>
    <t>Tramo Entrada Nivel - 0.50</t>
  </si>
  <si>
    <t>Tramo Nivel -0.50</t>
  </si>
  <si>
    <t>Tramo Nivel -0.80</t>
  </si>
  <si>
    <t>Tramo Nivel -1.10</t>
  </si>
  <si>
    <t>Tramo Salida Nivel -1.10</t>
  </si>
  <si>
    <t>LONGITUD TOTAL (m)</t>
  </si>
  <si>
    <t>Tuberia 4'' Tramo Entrada Nivel - 0.50</t>
  </si>
  <si>
    <t>Tramo Salida Nivel -1.15</t>
  </si>
  <si>
    <t>VOLUMEN A DESCONTAR POR TUBERIA (m3)</t>
  </si>
  <si>
    <t>ESPESOR (m)</t>
  </si>
  <si>
    <t>LONGITUD (m)</t>
  </si>
  <si>
    <t>INDICAR CÓDIGO DEL ITEM  DE PAGO</t>
  </si>
  <si>
    <t>[La entidad podrá utilizar este formato para la presentación de los análisis de Precios Unitarios del Contratista en la oportunidad prevista en el numeral 8.2. de la invitación]</t>
  </si>
  <si>
    <t xml:space="preserve">ALCALDIA DE NEIVA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</si>
  <si>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</si>
  <si>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</si>
  <si>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</si>
  <si>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</si>
  <si>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</si>
  <si>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</si>
  <si>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</si>
  <si>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</si>
  <si>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</si>
  <si>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</si>
  <si>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</si>
  <si>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</si>
  <si>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</si>
  <si>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</si>
  <si>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</si>
  <si>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</si>
  <si>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</si>
  <si>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 DIA</t>
  </si>
  <si>
    <t>RENDIMIENTO</t>
  </si>
  <si>
    <t>Vr. UNITARIO</t>
  </si>
  <si>
    <t>ADH HIDROLAVADORA ELECTRICA UBERMANN 1800PSI 110V</t>
  </si>
  <si>
    <t>HERRAMIENTA MENOR (5% M.O.)</t>
  </si>
  <si>
    <t>SUBTOTAL $</t>
  </si>
  <si>
    <t>II. MATERIALES</t>
  </si>
  <si>
    <t>PRECIO UNIT.</t>
  </si>
  <si>
    <t>Escobilla Multiusos Vanyplas</t>
  </si>
  <si>
    <t>Lija de Agua #80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</si>
  <si>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</si>
  <si>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</si>
  <si>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</si>
  <si>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</si>
  <si>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</rPr>
      <t>3</t>
    </r>
    <r>
      <rPr>
        <b/>
        <sz val="11"/>
        <color theme="0"/>
        <rFont val="Verdana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</si>
  <si>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</si>
  <si>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</si>
  <si>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</si>
  <si>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</si>
  <si>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</si>
  <si>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</si>
  <si>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 xml:space="preserve">Ayudante 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</si>
  <si>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</si>
  <si>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</si>
  <si>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</si>
  <si>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</si>
  <si>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</si>
  <si>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</si>
  <si>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</si>
  <si>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</si>
  <si>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</si>
  <si>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</si>
  <si>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</si>
  <si>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</si>
  <si>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</si>
  <si>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</si>
  <si>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</si>
  <si>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</si>
  <si>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</si>
  <si>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</si>
  <si>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</si>
  <si>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10 kg</t>
  </si>
  <si>
    <t xml:space="preserve">3.2m2 </t>
  </si>
  <si>
    <t>DESPERDICIO</t>
  </si>
  <si>
    <t>Mortero Reparacion Gris 10 Kg Corona</t>
  </si>
  <si>
    <t>KG</t>
  </si>
  <si>
    <t xml:space="preserve">10kg </t>
  </si>
  <si>
    <t>Prensado Macizo 24.5x12x5.5cm 60u/M2</t>
  </si>
  <si>
    <t>Volqueta 6m3</t>
  </si>
  <si>
    <t xml:space="preserve">Disposición final </t>
  </si>
  <si>
    <t>Sika Monotop-123 Muros 2mm de espesor</t>
  </si>
  <si>
    <t>Rodillo 9 Pulgadas Profesional Felpa Acrílica</t>
  </si>
  <si>
    <t>Brocha 3" 80 mm Azul</t>
  </si>
  <si>
    <t>1 CANECA</t>
  </si>
  <si>
    <t>4 kg</t>
  </si>
  <si>
    <t xml:space="preserve">1,7m2 </t>
  </si>
  <si>
    <t xml:space="preserve">15kg </t>
  </si>
  <si>
    <t xml:space="preserve">Oficial </t>
  </si>
  <si>
    <t>Sika Transparente-7W Repelente Agua Incoloro Para Fachadas kg</t>
  </si>
  <si>
    <t>2.6 kg</t>
  </si>
  <si>
    <t xml:space="preserve">14m2 </t>
  </si>
  <si>
    <t>kg</t>
  </si>
  <si>
    <t>1gl</t>
  </si>
  <si>
    <t>Soplete para manto asfáltico</t>
  </si>
  <si>
    <t>DIA</t>
  </si>
  <si>
    <t>Cilindro propano 40 lb</t>
  </si>
  <si>
    <t>Manto Asfáltico Impermeabilizante Alumanto Texsa 3mmx10m2 Foil Aluminio</t>
  </si>
  <si>
    <t xml:space="preserve">Pintura Para Techos Aluminio Bituminoso Placco </t>
  </si>
  <si>
    <t xml:space="preserve">120gl/m2 </t>
  </si>
  <si>
    <t>5gl</t>
  </si>
  <si>
    <t>galon</t>
  </si>
  <si>
    <t>Oficial</t>
  </si>
  <si>
    <t>Martillo demoledor eléctrico (30 kg) -ADH ROMPEPAVIMENTO D25980 DHEX 68JLS PRO31K DEWALT</t>
  </si>
  <si>
    <t>ADH CORTADORA CONCRE G MAQUIT</t>
  </si>
  <si>
    <t>Operador martillo demoledor</t>
  </si>
  <si>
    <t>Vibrador electrico - **ADH VIBRADOR PARA CONCRETO ELECTRICO</t>
  </si>
  <si>
    <t>m2</t>
  </si>
  <si>
    <t>Agua</t>
  </si>
  <si>
    <t>litro</t>
  </si>
  <si>
    <t xml:space="preserve">Arena </t>
  </si>
  <si>
    <t>m3</t>
  </si>
  <si>
    <t>Grava</t>
  </si>
  <si>
    <t>Cemento -Cemento Cemex Super Resistente 50 Kg</t>
  </si>
  <si>
    <t>Formaleta de madera - Formaleta 19mm Dimensionada 0.17x2.44m</t>
  </si>
  <si>
    <t>Acero de refuerzo - Varilla G-60 W 1/2pulg x6m Corrugada</t>
  </si>
  <si>
    <t>Alambre Negro Recocido 25K Calibre 17 Almasa</t>
  </si>
  <si>
    <t xml:space="preserve">40.6 ml </t>
  </si>
  <si>
    <t>44.10ml</t>
  </si>
  <si>
    <t>varillas</t>
  </si>
  <si>
    <t>Pintura para Interior Lavable Blanco 5 Galones 100 ciclos de lavado</t>
  </si>
  <si>
    <t>GALON</t>
  </si>
  <si>
    <t>COMPRESOR DE AIRE 40 LT</t>
  </si>
  <si>
    <t>Pintura Anticorrosiva Gris Corrotec 1 Galón</t>
  </si>
  <si>
    <t>Disolvente Industrial 1 Litro</t>
  </si>
  <si>
    <t>Litro</t>
  </si>
  <si>
    <t>Ceramica  enchape cocina - Brick Blanco Mate 15.6X30.5cm</t>
  </si>
  <si>
    <t>Pegacor - Pegante Cerámico Pegacor Para Interiores Gris 10 kg Bajo en Polvo Corona</t>
  </si>
  <si>
    <t>Boquilla Topex Blanco 5 Kg Topex</t>
  </si>
  <si>
    <t>SECCION DE ANDAMIO CERTIFICADO DE 2 X 2 METROS</t>
  </si>
  <si>
    <t>Metro Teja arquitect. Azul cal 26 (0.39 mm)</t>
  </si>
  <si>
    <t xml:space="preserve">Tornillo Autop .T /Sombrilla  2 1/2 </t>
  </si>
  <si>
    <t>SELLADOR POLIURETANO 300ml SIKAFLEX UNIV</t>
  </si>
  <si>
    <t>Cinta Sellante Negra 4Pulg 1.5 M</t>
  </si>
  <si>
    <t>ml</t>
  </si>
  <si>
    <t>Remates metálicos y accesorios</t>
  </si>
  <si>
    <t xml:space="preserve">Camión </t>
  </si>
  <si>
    <t>Canal Raingo Blanca 3 Metros Pavco Wavin</t>
  </si>
  <si>
    <t>Unión Canal Raingo Pavco Wavin</t>
  </si>
  <si>
    <t>Soporte Canal Pvc Raingo Pavco Wavin</t>
  </si>
  <si>
    <t>METRO</t>
  </si>
  <si>
    <t>Camión</t>
  </si>
  <si>
    <t>Cinta Asfáltica Impermeabilizante Tapa Goteras Texsatape 33cm X 5m</t>
  </si>
  <si>
    <t xml:space="preserve">Camion </t>
  </si>
  <si>
    <t>Meson de acero inoxidable  de cocina, en lamina calibre 18 de acero inoxidable 304</t>
  </si>
  <si>
    <t>Tornillo Hexagonal Inoxidable 1/4X1Pg 3 Und Fixser</t>
  </si>
  <si>
    <t>Anclaje Zamac 5/16X11/4 2 Unidades Fixser</t>
  </si>
  <si>
    <t>Silicona Neutra 300 ml</t>
  </si>
  <si>
    <t>Tubo Sanitario 2' X 6 Metros</t>
  </si>
  <si>
    <t>Codo 90 X 2 CxC Sanitaria</t>
  </si>
  <si>
    <t>Tubo 1/2X1M Presión 9-500 Psi</t>
  </si>
  <si>
    <t>Codo 90 Presión Tuboplex 1/2 Pulgadas Set X 600 Unidades</t>
  </si>
  <si>
    <t>Acople Metal Lvm/Lvp 40 cm 1/2 x 1/2</t>
  </si>
  <si>
    <t>Llave Jardín Metálica</t>
  </si>
  <si>
    <t>Válvula entrada atlas neutro 26 cm</t>
  </si>
  <si>
    <t>Rejilla Piso 10x10cm Antiolor Acero</t>
  </si>
  <si>
    <t>Tapa Registro 15 X 15 Cm Europea Plástica</t>
  </si>
  <si>
    <t>Toma Doble P/T Solaio Blanco</t>
  </si>
  <si>
    <t>Interruptor Doble Cygnus Blanco</t>
  </si>
  <si>
    <t>Bulbo Led Sensor Microondas 9w Luz Fría Certificado</t>
  </si>
  <si>
    <t>Pulidora + discos - ADH PULIDORA 4 1/2 DEWALT</t>
  </si>
  <si>
    <t>Taladro / llaves - ADH TALADRO 1/2 PERCUTOR DEWALT</t>
  </si>
  <si>
    <t>Camión 1 viaje urbano</t>
  </si>
  <si>
    <t>Guadaña a gasolina - ADH GUADANADORA FUJITA FC52152</t>
  </si>
  <si>
    <t>Bomba fumigadora manual</t>
  </si>
  <si>
    <t>Herbicida Panzer 480 1 Litro</t>
  </si>
  <si>
    <t>L</t>
  </si>
  <si>
    <t>Insecticida Líquido Plaga Jardín Fertox 1000 Ml</t>
  </si>
  <si>
    <t>Operario Jardineria</t>
  </si>
  <si>
    <t>Compactador tipo rana</t>
  </si>
  <si>
    <t>Grama # 20  x 25 mt rollo 2 metros de ancho</t>
  </si>
  <si>
    <t>Geotextil NT 1600S 1mt Largo X 3.5mt Ancho</t>
  </si>
  <si>
    <t>Base granular (0.10 m)</t>
  </si>
  <si>
    <t>Arena fina nivelación</t>
  </si>
  <si>
    <t>Pegante Premium  x 5000</t>
  </si>
  <si>
    <t>Banda de unión (seaming tape)</t>
  </si>
  <si>
    <t>Grapas y fijaciones</t>
  </si>
  <si>
    <t>gl</t>
  </si>
  <si>
    <t xml:space="preserve">Operario Jardineria </t>
  </si>
  <si>
    <t>Tubería de Drenaje Perforada Flexible 4 Pulgadas X 7.62 M</t>
  </si>
  <si>
    <t>Acople o unión de 4"</t>
  </si>
  <si>
    <t>Grava lavada de 3/4" para cama de apoyo (10 cm de espesor)</t>
  </si>
  <si>
    <t xml:space="preserve">Tapón terminal para tubería corrugada PEAD de 4" </t>
  </si>
  <si>
    <t xml:space="preserve">Grava lavada de 3/4" </t>
  </si>
  <si>
    <t xml:space="preserve">material seleccionado </t>
  </si>
  <si>
    <t>Escoba Multiusos Cabo Madera</t>
  </si>
  <si>
    <t>Trapero Copa Monocolor Blanco X 350gr</t>
  </si>
  <si>
    <t>Recogedor de Piso Melody</t>
  </si>
  <si>
    <t>Jabon en Barra Liquido Multiusos x 4 Litros Kleine</t>
  </si>
  <si>
    <t>Blanqueador x4 Litros</t>
  </si>
  <si>
    <t>Desengrasante Cocina x1000ml</t>
  </si>
  <si>
    <t>Esponja Vileda Pur Active 2 Unds</t>
  </si>
  <si>
    <t>Instalación de sistema de remate perimetral con puesto por flanche metálico en lámina galvanizada debidamente empotrada y sellada (contiene cinta sellante en la interfaz cubierta muro)</t>
  </si>
  <si>
    <t>PERIMETRO TOTAL(ML)</t>
  </si>
  <si>
    <t>( Áula Prejardin A, B Y C), Baños niños y niñas</t>
  </si>
  <si>
    <t>Ludoteca, cocina , caminadores y sala cunas</t>
  </si>
  <si>
    <t>Bloque 2 (porton, tanques y lavanderias)</t>
  </si>
  <si>
    <t>Lavandería</t>
  </si>
  <si>
    <t>Comedor y cocina</t>
  </si>
  <si>
    <t>Baños niños y niñas. Áula Jardin A, B y C</t>
  </si>
  <si>
    <t>Áula Maternal A, B y C</t>
  </si>
  <si>
    <t>Bloque 4</t>
  </si>
  <si>
    <t xml:space="preserve">Baño hombre, mujer , archivo, Psicologia ,enfermeria , Administración , Atención al Usuario </t>
  </si>
  <si>
    <t xml:space="preserve">Bloque 5  </t>
  </si>
  <si>
    <t>Auditorio</t>
  </si>
  <si>
    <t>Entrada CDI</t>
  </si>
  <si>
    <t xml:space="preserve">Cuarto Vigilancia </t>
  </si>
  <si>
    <t>Bloque 2 - Comedor</t>
  </si>
  <si>
    <t>Sumi)nistro e instalación  de nueva ceramica, incluye demolicion y retiro de ceramica existente y limpieza (con Junta perimetral 1 cm)  y (Junta de dilatación cada 20 m² aprox.)</t>
  </si>
  <si>
    <t xml:space="preserve">Bloque 1 - Aula Prejardin C </t>
  </si>
  <si>
    <t>Bloque 1 -Sala Cunas Ludoteca</t>
  </si>
  <si>
    <t>Bloque 3 - Áula Maternal B</t>
  </si>
  <si>
    <t>ALCALDIA DE NEIVA</t>
  </si>
  <si>
    <t>Instalación de sistema de remate perimetral con puesto flanche metálico en lámina galvanizada debidamente empotrada y sellada (contiene cinta sellante en la interfaz cubierta muro)</t>
  </si>
  <si>
    <t>TARIFA/DIA</t>
  </si>
  <si>
    <t>Remachadora</t>
  </si>
  <si>
    <t>Flanche 25.4 x 2.44cm 0.43 mm</t>
  </si>
  <si>
    <t>m</t>
  </si>
  <si>
    <t>Sikaflex-1A plus purform gris 300 ml</t>
  </si>
  <si>
    <t>ml (mililitro)</t>
  </si>
  <si>
    <t>Multiseal 10 cm x 10 m</t>
  </si>
  <si>
    <t>Remache POP m 6.4 x 15 5U</t>
  </si>
  <si>
    <t>Tornillo Estructura Metal Autoperforante 12x21/2" x 20</t>
  </si>
  <si>
    <t>Sika Emulsión Asfáltica Impermeabilizante para cubierta 18kg 5 Galones</t>
  </si>
  <si>
    <t xml:space="preserve">18kg </t>
  </si>
  <si>
    <t>Piso Cerámico Alaska Blanco 44.8x44.8 Cm Caja 2.0 m2 Holztek</t>
  </si>
  <si>
    <t>200 Separadores de Baldosa Con Ancho 2 Mm y Espesor 3 Mm</t>
  </si>
  <si>
    <t>PISO VINÍLICO ADHESIVO EN PVC</t>
  </si>
  <si>
    <t>Adhesivo Nexchem para Pisos Vinílicos y Alfombra de 1.32 Gl Rendimiento 22 M2</t>
  </si>
  <si>
    <t>cable de cobre aislado No. 3 2/0 + 1 x 2/0 + 1 x 4T</t>
  </si>
  <si>
    <t>Terminal de cobre estañado 2/0</t>
  </si>
  <si>
    <t>tornillos con tuerca y arandela de 3/8 2"</t>
  </si>
  <si>
    <t>canalizacion de nueva ducteria para acometida principal y de salida</t>
  </si>
  <si>
    <t>abrazadera uniestrut de 2"</t>
  </si>
  <si>
    <t>terminal de barril # 2/0</t>
  </si>
  <si>
    <t>Cinta aislante de colores (amarillo)</t>
  </si>
  <si>
    <t>Cinta aislante de colores ( azul)</t>
  </si>
  <si>
    <t>Cinta aislante de colores ( rojo)</t>
  </si>
  <si>
    <t>Cinta aislante de colores ( negro)</t>
  </si>
  <si>
    <t>Cinta aislante de colores (naranja)</t>
  </si>
  <si>
    <t>Cinta aislante de colores ( café)</t>
  </si>
  <si>
    <t>Cinta aislante de colores ( blanca )</t>
  </si>
  <si>
    <t>Cinta aislante de colores ( verde )</t>
  </si>
  <si>
    <t>cinta autofundente super scoot 33</t>
  </si>
  <si>
    <t>camioneta</t>
  </si>
  <si>
    <t>Tecnico electricista</t>
  </si>
  <si>
    <t>Auxiliar electrico</t>
  </si>
  <si>
    <t>Gabinete de Medida SEMIDIRECTA, 3 compartimientos (200 X 60 X 35)CM</t>
  </si>
  <si>
    <t>base en concreto para gabinete</t>
  </si>
  <si>
    <t>chazos metalicos de 3/4</t>
  </si>
  <si>
    <t>adecivos de riesgo electrico</t>
  </si>
  <si>
    <t>Camioneta</t>
  </si>
  <si>
    <t>Equipo de medida Semidirecto (Incluye: Medidor Semidirecto Activa - Reactiva. 20-100Amp)</t>
  </si>
  <si>
    <t>Transformadores de corriente de 100/5A</t>
  </si>
  <si>
    <t>Bloque de cortacircuitos para CTS</t>
  </si>
  <si>
    <t>Cable de comunicación para los CTS y medidor</t>
  </si>
  <si>
    <t>Breaker Industrial de Protección de 3 x 100A</t>
  </si>
  <si>
    <t xml:space="preserve">Terminal estañado de ojo 2/0 </t>
  </si>
  <si>
    <t>Consumible</t>
  </si>
  <si>
    <t>Taladro percutor</t>
  </si>
  <si>
    <t>Tubo IMC galvanizado 2"</t>
  </si>
  <si>
    <t>Copla IMC 2"</t>
  </si>
  <si>
    <t>Abrazadera metálica 2"</t>
  </si>
  <si>
    <t>Tornillería y chazos</t>
  </si>
  <si>
    <t>Tubo IMC 2"</t>
  </si>
  <si>
    <t>Terminales JUT de 2"</t>
  </si>
  <si>
    <t>Cinta reflectiva</t>
  </si>
  <si>
    <t>Grapa uniestrum de 2"</t>
  </si>
  <si>
    <t>Riel chanel 4x2</t>
  </si>
  <si>
    <t>Chazos y tornillos 3/8</t>
  </si>
  <si>
    <t>Varilla cooper well 2.4m 5/8</t>
  </si>
  <si>
    <t>Hidrosolda bolsa de 25kl</t>
  </si>
  <si>
    <t>Caja de inspeccion 30*30cm certificado</t>
  </si>
  <si>
    <t>soldadura 115º cad well</t>
  </si>
  <si>
    <t xml:space="preserve">molde copper well de 2 a 4/0 </t>
  </si>
  <si>
    <t>cable ·#2 cobre desnudo</t>
  </si>
  <si>
    <t xml:space="preserve">ASEO GENERAL DE LA OBRA </t>
  </si>
  <si>
    <t>CUARTO ELÉCTRICO COMO SE UBICA EN EL PLANO</t>
  </si>
  <si>
    <t>Ayudante</t>
  </si>
  <si>
    <t xml:space="preserve">Cantidad no prevista para reparación </t>
  </si>
  <si>
    <t>CENTRO DE DESARROLLO INFANTIL ORO NEGRO + Bosques de San Luis + Sonrisas de Colores</t>
  </si>
  <si>
    <t>Reparación de ladrillo Prensado Macizo 24.5x12x5.5cm para zonas afectadas en muro de fachada</t>
  </si>
  <si>
    <t>Suministro y aplicación de impermeabilizante Sika Monotop - 123 para viga en concreto</t>
  </si>
  <si>
    <t xml:space="preserve">Suministro y aplicación de impermeabilizante Sika transparente - 7W para muro exterior en mamposteria de ladrillo a la vista </t>
  </si>
  <si>
    <t>Impermeabilización  con manto asfaltico Alumanto Texsa 3 mm  para canal de concreto lateral a la cubierta de los diferentes bloques</t>
  </si>
  <si>
    <t>Suministro e instalación  de enchape de pared cerámica Brick blanco mate para cocina</t>
  </si>
  <si>
    <t>Suministro e instalación de Teja arquitect. Azul cal 26</t>
  </si>
  <si>
    <t>Suministro e instalación de Canal Raingo Blanca 3 Metros Pavco Wavin</t>
  </si>
  <si>
    <t xml:space="preserve">Suministro e instalación  de Cinta Asfáltica Impermeabilizante Tapa Goteras Texsatape 33cm X 5m para cubierta </t>
  </si>
  <si>
    <t>Suministro e instalación para mesón de acero inoxidable  de cocina en lamina calibre 18 de acero inoxidable 304</t>
  </si>
  <si>
    <t>Suministro e instalación de Bajante 2' PVC agua sanitaria</t>
  </si>
  <si>
    <t>Suministro e instalación de manguera Acople Metal Lvm/Lvp 40 cm 1/2 x 1/2 para lavamanos</t>
  </si>
  <si>
    <t>Suministro e instalación llave de lavadero tipo Llave Jardín Metálica</t>
  </si>
  <si>
    <t>Suministro e instalación de aparato para sanitario( Válvula entrada atlas neutro 26 cm)</t>
  </si>
  <si>
    <t>Suministro e instalación de tomacorriente doble- Toma Doble P/T Solaio Blanco</t>
  </si>
  <si>
    <t>Suministro e instalación de interruptor doble- Interruptor Doble Cygnus Blanco</t>
  </si>
  <si>
    <t>Suministro e instalación de bombillas - Bulbo Led Sensor Microondas 9w Luz Fría Certificado</t>
  </si>
  <si>
    <t>Suministro e instalación de grama #20 sintética para parque infantil recreacional</t>
  </si>
  <si>
    <t>Suministro e instalación de grama sintética #20 para parque infantil recreacional</t>
  </si>
  <si>
    <t xml:space="preserve">Suministro e instalación de grava 3/4'' como relleno a tubería de drenaje perforada , espesor= 50 cm </t>
  </si>
  <si>
    <t>Suministro e instalación de geotextil NT 1600S</t>
  </si>
  <si>
    <t xml:space="preserve">Impermeabilización con Sika Emulsión Asfáltica para cubierta en concreto </t>
  </si>
  <si>
    <t>Suministro e instalación  de nueva ceramica (Alaska blanco), incluye demolicion y retiro de ceramica existente y limpieza (con Junta perimetral 1 cm)  y (Junta de dilatación cada 20 m² aprox.)</t>
  </si>
  <si>
    <t>JUSTIFICACIÓN ADMINISTRACIÓN 22%</t>
  </si>
  <si>
    <t>COSTO M.O ORDINARIA (Oficiales, m.o) AÑO 2026</t>
  </si>
  <si>
    <t>Porcentajes responsabilidad del Empleador 2026</t>
  </si>
  <si>
    <t>Salario diario:</t>
  </si>
  <si>
    <t>Cesantias (salario+aux)</t>
  </si>
  <si>
    <t>Carga laboral diaria:</t>
  </si>
  <si>
    <t>intereses a las cesantías</t>
  </si>
  <si>
    <t>Costo total diario:</t>
  </si>
  <si>
    <t xml:space="preserve"> prima</t>
  </si>
  <si>
    <t>Salario hora:</t>
  </si>
  <si>
    <t>vacaciones</t>
  </si>
  <si>
    <t>Carga laboral hora:</t>
  </si>
  <si>
    <t>Costo total hora:</t>
  </si>
  <si>
    <t>Nivel V</t>
  </si>
  <si>
    <t xml:space="preserve"> riesgos laborales</t>
  </si>
  <si>
    <t>Cambia Según Nivel de riesgo (I)</t>
  </si>
  <si>
    <t>Salario</t>
  </si>
  <si>
    <t>Salud + Pensión</t>
  </si>
  <si>
    <t>AUX</t>
  </si>
  <si>
    <t>AUX TRANSPORTE</t>
  </si>
  <si>
    <t>PRESTACIONES SOCIALES</t>
  </si>
  <si>
    <t>Total</t>
  </si>
  <si>
    <t>APORTES PARAFISCALES:</t>
  </si>
  <si>
    <t>Caja de compensacion familiar</t>
  </si>
  <si>
    <t>tres veces al año (abril, agosto y diciembre).</t>
  </si>
  <si>
    <t>Sena</t>
  </si>
  <si>
    <t>Dotación</t>
  </si>
  <si>
    <t>Cantidad</t>
  </si>
  <si>
    <t>Valor Unit.</t>
  </si>
  <si>
    <t>FIC por cada 40 trabajadores</t>
  </si>
  <si>
    <t>ICBF</t>
  </si>
  <si>
    <t>Camisa Algodón</t>
  </si>
  <si>
    <t>FIC</t>
  </si>
  <si>
    <t>Jean</t>
  </si>
  <si>
    <t>OTROS</t>
  </si>
  <si>
    <t>Casco</t>
  </si>
  <si>
    <t>Botas</t>
  </si>
  <si>
    <t>TOTAL (PREST.SOC + APORTES PARAFIS)</t>
  </si>
  <si>
    <t>Factor prestacional</t>
  </si>
  <si>
    <t>Guantes Baqueta</t>
  </si>
  <si>
    <t>Gafas oscuras</t>
  </si>
  <si>
    <t>tapa oidos inser</t>
  </si>
  <si>
    <t>Dia</t>
  </si>
  <si>
    <t xml:space="preserve"> x mes</t>
  </si>
  <si>
    <t xml:space="preserve"> x año</t>
  </si>
  <si>
    <t>COSTO M.O ORDINARIA (Ayudantes,) AÑO 2026</t>
  </si>
  <si>
    <t>Dirección técnica, coordinación contractual y toma de decisiones. Solo para la ejecucion del poryecto sonrisa de colores duración de 6 dias</t>
  </si>
  <si>
    <t>Supervisión permanente de las actividades constructivas.Solo para la ejecucion del poryecto sonrisas de colores duraciión de 6 dias</t>
  </si>
  <si>
    <t>Suministro e instalación de rejilla de piso de 2" para sifón de cocina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</si>
</sst>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&quot;$&quot;\ #,##0.00"/>
    <numFmt numFmtId="168" formatCode="_-[$$-240A]* #,##0.00_-;\-[$$-240A]* #,##0.00_-;_-[$$-240A]* &quot;-&quot;??_-;_-@_-"/>
    <numFmt numFmtId="169" formatCode="_-* #,##0.00\ &quot;Pts&quot;_-;\-* #,##0.00\ &quot;Pts&quot;_-;_-* &quot;-&quot;??\ &quot;Pts&quot;_-;_-@_-"/>
    <numFmt numFmtId="170" formatCode="_ * #,##0.00_ ;_ * \-#,##0.00_ ;_ * &quot;-&quot;??_ ;_ @_ "/>
    <numFmt numFmtId="171" formatCode="0#.00\ \L\t"/>
    <numFmt numFmtId="172" formatCode="_-[$$-240A]\ * #,##0.00_ ;_-[$$-240A]\ * \-#,##0.00\ ;_-[$$-240A]\ * &quot;-&quot;??_ ;_-@_ "/>
    <numFmt numFmtId="173" formatCode="_ [$$-240A]\ * #,##0.00_ ;_ [$$-240A]\ * \-#,##0.00_ ;_ [$$-240A]\ * &quot;-&quot;??_ ;_ @_ "/>
    <numFmt numFmtId="174" formatCode="_-[$$-240A]\ * #,##0.00_-;\-[$$-240A]\ * #,##0.00_-;_-[$$-240A]\ * &quot;-&quot;??_-;_-@_-"/>
    <numFmt numFmtId="175" formatCode="0.0%"/>
    <numFmt numFmtId="176" formatCode="&quot;$&quot;#,##0"/>
    <numFmt numFmtId="177" formatCode="0.0"/>
    <numFmt numFmtId="178" formatCode="_-&quot;$&quot;\ * #,##0_-;\-&quot;$&quot;\ * #,##0_-;_-&quot;$&quot;\ * &quot;-&quot;??_-;_-@_-"/>
    <numFmt numFmtId="179" formatCode="0.0000"/>
    <numFmt numFmtId="180" formatCode="_-* #,##0.00\ _€_-;\-* #,##0.00\ _€_-;_-* &quot;-&quot;??\ _€_-;_-@_-"/>
    <numFmt numFmtId="181" formatCode="0.000"/>
    <numFmt numFmtId="182" formatCode="_-&quot;$&quot;\ * #,##0.000_-;\-&quot;$&quot;\ * #,##0.000_-;_-&quot;$&quot;\ * &quot;-&quot;??_-;_-@_-"/>
    <numFmt numFmtId="183" formatCode="0.000000000"/>
    <numFmt numFmtId="184" formatCode="0.000000"/>
    <numFmt numFmtId="185" formatCode="_ * #,##0_ ;_ * \-#,##0_ ;_ * &quot;-&quot;??_ ;_ @_ 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sz val="10"/>
      <name val="Arial"/>
      <family val="2"/>
    </font>
    <font>
      <sz val="10"/>
      <name val="Arial"/>
    </font>
    <font>
      <b/>
      <sz val="11"/>
      <color theme="0"/>
      <name val="Verdana"/>
      <family val="2"/>
    </font>
    <font>
      <sz val="8"/>
      <name val="Verdana"/>
      <family val="2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b/>
      <sz val="10"/>
      <name val="Arial"/>
      <family val="2"/>
    </font>
    <font>
      <sz val="12"/>
      <color theme="1"/>
      <name val="Arial Narrow"/>
      <family val="2"/>
    </font>
    <font>
      <b/>
      <sz val="16"/>
      <name val="Arial Narrow"/>
      <family val="2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2"/>
      <color theme="1"/>
      <name val="Arial"/>
      <family val="2"/>
    </font>
    <font>
      <sz val="12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Verdana"/>
    </font>
    <font>
      <u/>
      <sz val="10"/>
      <color indexed="12"/>
      <name val="Arial"/>
      <family val="2"/>
    </font>
    <font>
      <u/>
      <sz val="11"/>
      <name val="Verdana"/>
    </font>
    <font>
      <b/>
      <sz val="11"/>
      <name val="Verdana"/>
    </font>
    <font>
      <sz val="10"/>
      <name val="Geneva"/>
    </font>
    <font>
      <b/>
      <sz val="11"/>
      <color theme="0"/>
      <name val="Verdana"/>
    </font>
    <font>
      <sz val="11"/>
      <color theme="0"/>
      <name val="Verdana"/>
    </font>
    <font>
      <b/>
      <vertAlign val="superscript"/>
      <sz val="11"/>
      <color theme="0"/>
      <name val="Verdana"/>
    </font>
    <font>
      <sz val="11"/>
      <color theme="1" tint="0.249977111117893"/>
      <name val="Verdana"/>
      <family val="2"/>
    </font>
    <font>
      <sz val="11"/>
      <color theme="1"/>
      <name val="Verdana"/>
      <family val="2"/>
    </font>
    <font>
      <sz val="1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8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24">
    <xf numFmtId="0" fontId="0" fillId="0" borderId="0"/>
    <xf numFmtId="0" fontId="1" fillId="0" borderId="0"/>
    <xf numFmtId="0" fontId="1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44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69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7" fillId="0" borderId="0"/>
    <xf numFmtId="170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" fillId="0" borderId="0"/>
    <xf numFmtId="0" fontId="6" fillId="0" borderId="0">
      <alignment horizontal="left"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7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97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2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/>
    <xf numFmtId="0" fontId="3" fillId="2" borderId="0" xfId="1" applyFont="1" applyFill="1"/>
    <xf numFmtId="0" fontId="3" fillId="2" borderId="4" xfId="1" applyFont="1" applyFill="1" applyBorder="1"/>
    <xf numFmtId="0" fontId="3" fillId="2" borderId="5" xfId="1" applyFont="1" applyFill="1" applyBorder="1"/>
    <xf numFmtId="0" fontId="2" fillId="2" borderId="0" xfId="1" applyFont="1" applyFill="1"/>
    <xf numFmtId="0" fontId="4" fillId="0" borderId="20" xfId="4" applyFont="1" applyBorder="1" applyAlignment="1">
      <alignment horizontal="center" vertical="center" wrapText="1"/>
    </xf>
    <xf numFmtId="0" fontId="4" fillId="0" borderId="21" xfId="4" applyFont="1" applyBorder="1" applyAlignment="1">
      <alignment horizontal="center" vertical="center" wrapText="1"/>
    </xf>
    <xf numFmtId="0" fontId="4" fillId="5" borderId="23" xfId="3" applyFont="1" applyFill="1" applyBorder="1" applyAlignment="1">
      <alignment vertical="center"/>
    </xf>
    <xf numFmtId="0" fontId="4" fillId="5" borderId="24" xfId="3" applyFont="1" applyFill="1" applyBorder="1" applyAlignment="1">
      <alignment horizontal="center" vertical="center"/>
    </xf>
    <xf numFmtId="0" fontId="4" fillId="5" borderId="24" xfId="3" applyFont="1" applyFill="1" applyBorder="1" applyAlignment="1">
      <alignment vertical="center"/>
    </xf>
    <xf numFmtId="0" fontId="4" fillId="5" borderId="25" xfId="3" applyFont="1" applyFill="1" applyBorder="1" applyAlignment="1">
      <alignment vertical="center"/>
    </xf>
    <xf numFmtId="0" fontId="2" fillId="0" borderId="26" xfId="3" applyFont="1" applyBorder="1" applyAlignment="1">
      <alignment horizontal="center" vertical="center"/>
    </xf>
    <xf numFmtId="0" fontId="2" fillId="0" borderId="27" xfId="3" applyFont="1" applyBorder="1" applyAlignment="1">
      <alignment horizontal="center" vertical="center"/>
    </xf>
    <xf numFmtId="0" fontId="2" fillId="0" borderId="27" xfId="4" applyFont="1" applyBorder="1" applyAlignment="1">
      <alignment horizontal="center" vertical="center"/>
    </xf>
    <xf numFmtId="0" fontId="2" fillId="0" borderId="27" xfId="4" applyFont="1" applyBorder="1" applyAlignment="1">
      <alignment horizontal="left" vertical="center" wrapText="1"/>
    </xf>
    <xf numFmtId="4" fontId="2" fillId="0" borderId="27" xfId="5" applyNumberFormat="1" applyFont="1" applyBorder="1" applyAlignment="1">
      <alignment horizontal="center" vertical="center" wrapText="1"/>
    </xf>
    <xf numFmtId="44" fontId="2" fillId="0" borderId="27" xfId="6" applyFont="1" applyBorder="1" applyAlignment="1">
      <alignment horizontal="center" vertical="center" wrapText="1"/>
    </xf>
    <xf numFmtId="44" fontId="2" fillId="0" borderId="28" xfId="6" applyFont="1" applyBorder="1" applyAlignment="1">
      <alignment horizontal="center" vertical="center" wrapText="1"/>
    </xf>
    <xf numFmtId="0" fontId="2" fillId="0" borderId="10" xfId="3" applyFont="1" applyBorder="1" applyAlignment="1">
      <alignment horizontal="center" vertical="center"/>
    </xf>
    <xf numFmtId="0" fontId="2" fillId="0" borderId="11" xfId="3" applyFont="1" applyBorder="1" applyAlignment="1">
      <alignment horizontal="center" vertical="center"/>
    </xf>
    <xf numFmtId="0" fontId="2" fillId="0" borderId="11" xfId="4" applyFont="1" applyBorder="1" applyAlignment="1">
      <alignment horizontal="center" vertical="center"/>
    </xf>
    <xf numFmtId="0" fontId="2" fillId="0" borderId="11" xfId="4" applyFont="1" applyBorder="1" applyAlignment="1">
      <alignment horizontal="left" vertical="center" wrapText="1"/>
    </xf>
    <xf numFmtId="4" fontId="2" fillId="0" borderId="11" xfId="5" applyNumberFormat="1" applyFont="1" applyBorder="1" applyAlignment="1">
      <alignment horizontal="center" vertical="center" wrapText="1"/>
    </xf>
    <xf numFmtId="44" fontId="2" fillId="0" borderId="11" xfId="6" applyFont="1" applyBorder="1" applyAlignment="1">
      <alignment horizontal="center" vertical="center" wrapText="1"/>
    </xf>
    <xf numFmtId="0" fontId="2" fillId="0" borderId="29" xfId="3" applyFont="1" applyBorder="1" applyAlignment="1">
      <alignment horizontal="left" vertical="center"/>
    </xf>
    <xf numFmtId="0" fontId="2" fillId="0" borderId="0" xfId="4" applyFont="1" applyAlignment="1">
      <alignment horizontal="center" vertical="center"/>
    </xf>
    <xf numFmtId="0" fontId="2" fillId="0" borderId="0" xfId="4" applyFont="1" applyAlignment="1">
      <alignment horizontal="left" vertical="center" wrapText="1"/>
    </xf>
    <xf numFmtId="4" fontId="2" fillId="0" borderId="30" xfId="5" applyNumberFormat="1" applyFont="1" applyBorder="1" applyAlignment="1">
      <alignment vertical="center" wrapText="1"/>
    </xf>
    <xf numFmtId="166" fontId="2" fillId="0" borderId="31" xfId="7" applyNumberFormat="1" applyFont="1" applyBorder="1" applyAlignment="1">
      <alignment horizontal="right" vertical="center" wrapText="1"/>
    </xf>
    <xf numFmtId="44" fontId="4" fillId="0" borderId="32" xfId="6" applyFont="1" applyBorder="1" applyAlignment="1">
      <alignment horizontal="center" vertical="center"/>
    </xf>
    <xf numFmtId="0" fontId="4" fillId="5" borderId="23" xfId="3" applyFont="1" applyFill="1" applyBorder="1" applyAlignment="1">
      <alignment horizontal="center" vertical="center"/>
    </xf>
    <xf numFmtId="0" fontId="2" fillId="0" borderId="27" xfId="4" applyFont="1" applyBorder="1" applyAlignment="1">
      <alignment horizontal="left" vertical="center"/>
    </xf>
    <xf numFmtId="0" fontId="2" fillId="0" borderId="11" xfId="4" applyFont="1" applyBorder="1" applyAlignment="1">
      <alignment horizontal="left" vertical="center"/>
    </xf>
    <xf numFmtId="0" fontId="2" fillId="0" borderId="11" xfId="8" applyFont="1" applyBorder="1" applyAlignment="1">
      <alignment horizontal="center" vertical="center"/>
    </xf>
    <xf numFmtId="0" fontId="2" fillId="0" borderId="11" xfId="8" applyFont="1" applyBorder="1" applyAlignment="1">
      <alignment horizontal="left" vertical="center"/>
    </xf>
    <xf numFmtId="4" fontId="2" fillId="0" borderId="20" xfId="5" applyNumberFormat="1" applyFont="1" applyBorder="1" applyAlignment="1">
      <alignment vertical="center" wrapText="1"/>
    </xf>
    <xf numFmtId="0" fontId="2" fillId="0" borderId="27" xfId="3" applyFont="1" applyBorder="1" applyAlignment="1">
      <alignment horizontal="left" vertical="center" wrapText="1"/>
    </xf>
    <xf numFmtId="44" fontId="2" fillId="0" borderId="0" xfId="6" applyFont="1" applyBorder="1" applyAlignment="1">
      <alignment horizontal="center" vertical="center"/>
    </xf>
    <xf numFmtId="0" fontId="2" fillId="0" borderId="33" xfId="4" applyFont="1" applyBorder="1" applyAlignment="1">
      <alignment horizontal="center" vertical="center"/>
    </xf>
    <xf numFmtId="0" fontId="2" fillId="0" borderId="11" xfId="3" applyFont="1" applyBorder="1" applyAlignment="1">
      <alignment horizontal="left" vertical="center" wrapText="1"/>
    </xf>
    <xf numFmtId="0" fontId="2" fillId="0" borderId="19" xfId="3" applyFont="1" applyBorder="1" applyAlignment="1">
      <alignment horizontal="left" vertical="center"/>
    </xf>
    <xf numFmtId="0" fontId="2" fillId="0" borderId="20" xfId="3" applyFont="1" applyBorder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2" fillId="0" borderId="0" xfId="3" applyFont="1" applyAlignment="1">
      <alignment horizontal="left" vertical="center" wrapText="1"/>
    </xf>
    <xf numFmtId="44" fontId="2" fillId="0" borderId="28" xfId="6" applyFont="1" applyBorder="1" applyAlignment="1">
      <alignment horizontal="right" vertical="center" wrapText="1"/>
    </xf>
    <xf numFmtId="2" fontId="2" fillId="0" borderId="0" xfId="3" applyNumberFormat="1" applyFont="1" applyAlignment="1">
      <alignment horizontal="center" vertical="center"/>
    </xf>
    <xf numFmtId="0" fontId="2" fillId="0" borderId="0" xfId="3" applyFont="1" applyAlignment="1">
      <alignment horizontal="left" vertical="center"/>
    </xf>
    <xf numFmtId="44" fontId="4" fillId="0" borderId="32" xfId="6" applyFont="1" applyBorder="1" applyAlignment="1">
      <alignment horizontal="right" vertical="center"/>
    </xf>
    <xf numFmtId="44" fontId="2" fillId="0" borderId="27" xfId="6" applyFont="1" applyBorder="1" applyAlignment="1">
      <alignment horizontal="right" vertical="center" wrapText="1"/>
    </xf>
    <xf numFmtId="0" fontId="2" fillId="2" borderId="26" xfId="3" applyFont="1" applyFill="1" applyBorder="1" applyAlignment="1">
      <alignment horizontal="center" vertical="center"/>
    </xf>
    <xf numFmtId="0" fontId="2" fillId="2" borderId="27" xfId="3" applyFont="1" applyFill="1" applyBorder="1" applyAlignment="1">
      <alignment horizontal="center" vertical="center"/>
    </xf>
    <xf numFmtId="0" fontId="4" fillId="2" borderId="27" xfId="3" applyFont="1" applyFill="1" applyBorder="1" applyAlignment="1">
      <alignment vertical="center"/>
    </xf>
    <xf numFmtId="0" fontId="2" fillId="2" borderId="34" xfId="3" applyFont="1" applyFill="1" applyBorder="1" applyAlignment="1">
      <alignment vertical="center"/>
    </xf>
    <xf numFmtId="2" fontId="2" fillId="2" borderId="27" xfId="3" applyNumberFormat="1" applyFont="1" applyFill="1" applyBorder="1" applyAlignment="1">
      <alignment horizontal="center" vertical="center"/>
    </xf>
    <xf numFmtId="44" fontId="2" fillId="2" borderId="27" xfId="6" applyFont="1" applyFill="1" applyBorder="1" applyAlignment="1">
      <alignment vertical="center"/>
    </xf>
    <xf numFmtId="44" fontId="2" fillId="2" borderId="28" xfId="3" applyNumberFormat="1" applyFont="1" applyFill="1" applyBorder="1" applyAlignment="1">
      <alignment vertical="center"/>
    </xf>
    <xf numFmtId="0" fontId="2" fillId="2" borderId="10" xfId="3" applyFont="1" applyFill="1" applyBorder="1" applyAlignment="1">
      <alignment horizontal="center" vertical="center"/>
    </xf>
    <xf numFmtId="0" fontId="2" fillId="2" borderId="11" xfId="3" applyFont="1" applyFill="1" applyBorder="1" applyAlignment="1">
      <alignment horizontal="center" vertical="center"/>
    </xf>
    <xf numFmtId="0" fontId="4" fillId="2" borderId="11" xfId="3" applyFont="1" applyFill="1" applyBorder="1" applyAlignment="1">
      <alignment vertical="center"/>
    </xf>
    <xf numFmtId="0" fontId="2" fillId="2" borderId="33" xfId="3" applyFont="1" applyFill="1" applyBorder="1" applyAlignment="1">
      <alignment vertical="center"/>
    </xf>
    <xf numFmtId="2" fontId="2" fillId="2" borderId="11" xfId="3" applyNumberFormat="1" applyFont="1" applyFill="1" applyBorder="1" applyAlignment="1">
      <alignment horizontal="center" vertical="center"/>
    </xf>
    <xf numFmtId="44" fontId="2" fillId="2" borderId="11" xfId="6" applyFont="1" applyFill="1" applyBorder="1" applyAlignment="1">
      <alignment vertical="center"/>
    </xf>
    <xf numFmtId="2" fontId="2" fillId="0" borderId="11" xfId="3" applyNumberFormat="1" applyFont="1" applyBorder="1" applyAlignment="1">
      <alignment horizontal="center" vertical="center"/>
    </xf>
    <xf numFmtId="0" fontId="2" fillId="0" borderId="33" xfId="3" applyFont="1" applyBorder="1" applyAlignment="1">
      <alignment horizontal="left" vertical="center" wrapText="1"/>
    </xf>
    <xf numFmtId="0" fontId="2" fillId="0" borderId="35" xfId="3" applyFont="1" applyBorder="1" applyAlignment="1">
      <alignment horizontal="left" vertical="center" wrapText="1"/>
    </xf>
    <xf numFmtId="4" fontId="2" fillId="0" borderId="20" xfId="5" applyNumberFormat="1" applyFont="1" applyBorder="1" applyAlignment="1">
      <alignment horizontal="center" vertical="center" wrapText="1"/>
    </xf>
    <xf numFmtId="44" fontId="2" fillId="0" borderId="20" xfId="6" applyFont="1" applyBorder="1" applyAlignment="1">
      <alignment horizontal="right" vertical="center" wrapText="1"/>
    </xf>
    <xf numFmtId="166" fontId="2" fillId="0" borderId="20" xfId="7" applyNumberFormat="1" applyFont="1" applyBorder="1" applyAlignment="1">
      <alignment horizontal="right" vertical="center" wrapText="1"/>
    </xf>
    <xf numFmtId="44" fontId="4" fillId="0" borderId="22" xfId="6" applyFont="1" applyBorder="1" applyAlignment="1">
      <alignment horizontal="right" vertical="center"/>
    </xf>
    <xf numFmtId="0" fontId="4" fillId="5" borderId="38" xfId="3" applyFont="1" applyFill="1" applyBorder="1" applyAlignment="1">
      <alignment horizontal="center" vertical="center"/>
    </xf>
    <xf numFmtId="0" fontId="4" fillId="5" borderId="39" xfId="3" applyFont="1" applyFill="1" applyBorder="1" applyAlignment="1">
      <alignment horizontal="center" vertical="center"/>
    </xf>
    <xf numFmtId="0" fontId="4" fillId="5" borderId="39" xfId="3" applyFont="1" applyFill="1" applyBorder="1" applyAlignment="1">
      <alignment vertical="center"/>
    </xf>
    <xf numFmtId="167" fontId="2" fillId="0" borderId="28" xfId="5" applyNumberFormat="1" applyFont="1" applyBorder="1" applyAlignment="1">
      <alignment horizontal="right" vertical="center"/>
    </xf>
    <xf numFmtId="167" fontId="4" fillId="0" borderId="22" xfId="5" applyNumberFormat="1" applyFont="1" applyBorder="1" applyAlignment="1">
      <alignment horizontal="right" vertical="center"/>
    </xf>
    <xf numFmtId="0" fontId="2" fillId="2" borderId="27" xfId="3" applyFont="1" applyFill="1" applyBorder="1" applyAlignment="1">
      <alignment horizontal="left" vertical="center"/>
    </xf>
    <xf numFmtId="44" fontId="2" fillId="0" borderId="11" xfId="6" applyFont="1" applyBorder="1" applyAlignment="1">
      <alignment horizontal="right" vertical="center" wrapText="1"/>
    </xf>
    <xf numFmtId="2" fontId="2" fillId="0" borderId="27" xfId="3" applyNumberFormat="1" applyFont="1" applyBorder="1" applyAlignment="1">
      <alignment horizontal="center" vertical="center"/>
    </xf>
    <xf numFmtId="0" fontId="2" fillId="0" borderId="19" xfId="3" applyFont="1" applyBorder="1" applyAlignment="1">
      <alignment horizontal="center" vertical="center"/>
    </xf>
    <xf numFmtId="2" fontId="2" fillId="0" borderId="20" xfId="3" applyNumberFormat="1" applyFont="1" applyBorder="1" applyAlignment="1">
      <alignment horizontal="center" vertical="center"/>
    </xf>
    <xf numFmtId="0" fontId="2" fillId="0" borderId="20" xfId="3" applyFont="1" applyBorder="1" applyAlignment="1">
      <alignment horizontal="left" vertical="center" wrapText="1"/>
    </xf>
    <xf numFmtId="0" fontId="3" fillId="0" borderId="0" xfId="9" applyFont="1"/>
    <xf numFmtId="0" fontId="3" fillId="0" borderId="4" xfId="9" applyFont="1" applyBorder="1"/>
    <xf numFmtId="168" fontId="4" fillId="5" borderId="25" xfId="3" applyNumberFormat="1" applyFont="1" applyFill="1" applyBorder="1" applyAlignment="1">
      <alignment vertical="center"/>
    </xf>
    <xf numFmtId="0" fontId="3" fillId="0" borderId="5" xfId="9" applyFont="1" applyBorder="1"/>
    <xf numFmtId="0" fontId="9" fillId="0" borderId="0" xfId="9" applyFont="1"/>
    <xf numFmtId="172" fontId="4" fillId="4" borderId="28" xfId="17" applyNumberFormat="1" applyFont="1" applyFill="1" applyBorder="1" applyAlignment="1">
      <alignment horizontal="center" vertical="center"/>
    </xf>
    <xf numFmtId="173" fontId="3" fillId="0" borderId="5" xfId="9" applyNumberFormat="1" applyFont="1" applyBorder="1"/>
    <xf numFmtId="172" fontId="4" fillId="4" borderId="11" xfId="17" applyNumberFormat="1" applyFont="1" applyFill="1" applyBorder="1" applyAlignment="1">
      <alignment horizontal="center" vertical="center"/>
    </xf>
    <xf numFmtId="9" fontId="2" fillId="3" borderId="12" xfId="13" applyFont="1" applyFill="1" applyBorder="1" applyAlignment="1">
      <alignment horizontal="center" vertical="center"/>
    </xf>
    <xf numFmtId="0" fontId="2" fillId="0" borderId="36" xfId="0" applyFont="1" applyBorder="1" applyAlignment="1">
      <alignment vertical="center" wrapText="1"/>
    </xf>
    <xf numFmtId="0" fontId="11" fillId="0" borderId="0" xfId="9" applyFont="1"/>
    <xf numFmtId="0" fontId="2" fillId="0" borderId="37" xfId="0" applyFont="1" applyBorder="1" applyAlignment="1">
      <alignment vertical="center" wrapText="1"/>
    </xf>
    <xf numFmtId="0" fontId="2" fillId="0" borderId="35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4" fillId="0" borderId="45" xfId="4" applyFont="1" applyBorder="1" applyAlignment="1">
      <alignment horizontal="center" vertical="center" wrapText="1"/>
    </xf>
    <xf numFmtId="0" fontId="4" fillId="0" borderId="48" xfId="4" applyFont="1" applyBorder="1" applyAlignment="1">
      <alignment horizontal="center" vertical="center" wrapText="1"/>
    </xf>
    <xf numFmtId="0" fontId="2" fillId="0" borderId="11" xfId="8" applyFont="1" applyBorder="1" applyAlignment="1">
      <alignment horizontal="left" vertical="center" wrapText="1"/>
    </xf>
    <xf numFmtId="166" fontId="2" fillId="0" borderId="11" xfId="7" applyNumberFormat="1" applyFont="1" applyBorder="1" applyAlignment="1">
      <alignment horizontal="right" vertical="center" wrapText="1"/>
    </xf>
    <xf numFmtId="166" fontId="2" fillId="0" borderId="28" xfId="7" applyNumberFormat="1" applyFont="1" applyBorder="1" applyAlignment="1">
      <alignment horizontal="right" vertical="center" wrapText="1"/>
    </xf>
    <xf numFmtId="0" fontId="2" fillId="0" borderId="16" xfId="3" applyFont="1" applyBorder="1" applyAlignment="1">
      <alignment horizontal="left" vertical="center"/>
    </xf>
    <xf numFmtId="0" fontId="2" fillId="0" borderId="6" xfId="8" applyFont="1" applyBorder="1" applyAlignment="1">
      <alignment horizontal="center" vertical="center"/>
    </xf>
    <xf numFmtId="0" fontId="2" fillId="0" borderId="6" xfId="8" applyFont="1" applyBorder="1" applyAlignment="1">
      <alignment horizontal="left" vertical="center" wrapText="1"/>
    </xf>
    <xf numFmtId="166" fontId="2" fillId="0" borderId="41" xfId="7" applyNumberFormat="1" applyFont="1" applyBorder="1" applyAlignment="1">
      <alignment horizontal="right" vertical="center" wrapText="1"/>
    </xf>
    <xf numFmtId="167" fontId="4" fillId="0" borderId="49" xfId="5" applyNumberFormat="1" applyFont="1" applyBorder="1" applyAlignment="1">
      <alignment horizontal="right" vertical="center"/>
    </xf>
    <xf numFmtId="166" fontId="2" fillId="0" borderId="12" xfId="7" applyNumberFormat="1" applyFont="1" applyBorder="1" applyAlignment="1">
      <alignment horizontal="right" vertical="center" wrapText="1"/>
    </xf>
    <xf numFmtId="0" fontId="2" fillId="0" borderId="6" xfId="1" applyFont="1" applyBorder="1"/>
    <xf numFmtId="0" fontId="2" fillId="0" borderId="6" xfId="1" applyFont="1" applyBorder="1" applyAlignment="1">
      <alignment horizontal="center"/>
    </xf>
    <xf numFmtId="44" fontId="2" fillId="0" borderId="0" xfId="6" applyFont="1" applyAlignment="1">
      <alignment vertical="center"/>
    </xf>
    <xf numFmtId="166" fontId="2" fillId="0" borderId="9" xfId="7" applyNumberFormat="1" applyFont="1" applyBorder="1" applyAlignment="1">
      <alignment horizontal="right" vertical="center" wrapText="1"/>
    </xf>
    <xf numFmtId="0" fontId="2" fillId="0" borderId="50" xfId="3" applyFont="1" applyBorder="1" applyAlignment="1">
      <alignment horizontal="left" vertical="center"/>
    </xf>
    <xf numFmtId="167" fontId="4" fillId="0" borderId="32" xfId="5" applyNumberFormat="1" applyFont="1" applyBorder="1" applyAlignment="1">
      <alignment horizontal="right" vertical="center"/>
    </xf>
    <xf numFmtId="2" fontId="2" fillId="0" borderId="6" xfId="3" applyNumberFormat="1" applyFont="1" applyBorder="1" applyAlignment="1">
      <alignment horizontal="center" vertical="center"/>
    </xf>
    <xf numFmtId="0" fontId="2" fillId="0" borderId="6" xfId="3" applyFont="1" applyBorder="1" applyAlignment="1">
      <alignment horizontal="left" vertical="center" wrapText="1"/>
    </xf>
    <xf numFmtId="0" fontId="2" fillId="0" borderId="6" xfId="3" applyFont="1" applyBorder="1" applyAlignment="1">
      <alignment horizontal="center" vertical="center"/>
    </xf>
    <xf numFmtId="4" fontId="2" fillId="0" borderId="11" xfId="5" applyNumberFormat="1" applyFont="1" applyBorder="1" applyAlignment="1">
      <alignment vertical="center" wrapText="1"/>
    </xf>
    <xf numFmtId="3" fontId="2" fillId="0" borderId="11" xfId="5" applyNumberFormat="1" applyFont="1" applyBorder="1" applyAlignment="1">
      <alignment horizontal="center" vertical="center" wrapText="1"/>
    </xf>
    <xf numFmtId="172" fontId="4" fillId="4" borderId="20" xfId="17" applyNumberFormat="1" applyFont="1" applyFill="1" applyBorder="1" applyAlignment="1">
      <alignment horizontal="center" vertical="center"/>
    </xf>
    <xf numFmtId="9" fontId="2" fillId="3" borderId="22" xfId="13" applyFont="1" applyFill="1" applyBorder="1" applyAlignment="1">
      <alignment horizontal="center" vertical="center"/>
    </xf>
    <xf numFmtId="174" fontId="4" fillId="5" borderId="11" xfId="3" applyNumberFormat="1" applyFont="1" applyFill="1" applyBorder="1" applyAlignment="1">
      <alignment vertical="center"/>
    </xf>
    <xf numFmtId="0" fontId="7" fillId="0" borderId="0" xfId="14" applyAlignment="1">
      <alignment wrapText="1"/>
    </xf>
    <xf numFmtId="0" fontId="7" fillId="0" borderId="0" xfId="14"/>
    <xf numFmtId="0" fontId="7" fillId="0" borderId="0" xfId="14" applyAlignment="1">
      <alignment horizontal="center"/>
    </xf>
    <xf numFmtId="0" fontId="10" fillId="0" borderId="11" xfId="14" applyFont="1" applyBorder="1" applyAlignment="1">
      <alignment horizontal="center" vertical="center" wrapText="1"/>
    </xf>
    <xf numFmtId="10" fontId="0" fillId="0" borderId="0" xfId="13" applyNumberFormat="1" applyFont="1" applyBorder="1" applyAlignment="1">
      <alignment horizontal="center" vertical="center" wrapText="1"/>
    </xf>
    <xf numFmtId="44" fontId="7" fillId="0" borderId="11" xfId="14" applyNumberFormat="1" applyBorder="1" applyAlignment="1">
      <alignment vertical="center" wrapText="1"/>
    </xf>
    <xf numFmtId="0" fontId="7" fillId="0" borderId="11" xfId="14" applyBorder="1" applyAlignment="1">
      <alignment vertical="center"/>
    </xf>
    <xf numFmtId="0" fontId="7" fillId="0" borderId="11" xfId="14" applyBorder="1" applyAlignment="1">
      <alignment vertical="center" wrapText="1"/>
    </xf>
    <xf numFmtId="0" fontId="7" fillId="0" borderId="11" xfId="14" applyBorder="1" applyAlignment="1">
      <alignment horizontal="center" vertical="center" wrapText="1"/>
    </xf>
    <xf numFmtId="9" fontId="7" fillId="0" borderId="11" xfId="14" applyNumberFormat="1" applyBorder="1" applyAlignment="1">
      <alignment horizontal="center" vertical="center" wrapText="1"/>
    </xf>
    <xf numFmtId="10" fontId="7" fillId="0" borderId="11" xfId="14" applyNumberFormat="1" applyBorder="1" applyAlignment="1">
      <alignment horizontal="center" vertical="center" wrapText="1"/>
    </xf>
    <xf numFmtId="6" fontId="7" fillId="0" borderId="11" xfId="14" applyNumberFormat="1" applyBorder="1" applyAlignment="1">
      <alignment horizontal="center" vertical="center" wrapText="1"/>
    </xf>
    <xf numFmtId="2" fontId="0" fillId="0" borderId="0" xfId="6" applyNumberFormat="1" applyFont="1" applyBorder="1" applyAlignment="1">
      <alignment horizontal="center" vertical="center" wrapText="1"/>
    </xf>
    <xf numFmtId="44" fontId="0" fillId="0" borderId="11" xfId="6" applyFont="1" applyBorder="1" applyAlignment="1">
      <alignment vertical="center" wrapText="1"/>
    </xf>
    <xf numFmtId="44" fontId="7" fillId="0" borderId="11" xfId="14" applyNumberFormat="1" applyBorder="1" applyAlignment="1">
      <alignment vertical="center"/>
    </xf>
    <xf numFmtId="2" fontId="0" fillId="0" borderId="0" xfId="13" applyNumberFormat="1" applyFont="1" applyBorder="1" applyAlignment="1">
      <alignment horizontal="center" vertical="center" wrapText="1"/>
    </xf>
    <xf numFmtId="0" fontId="7" fillId="0" borderId="52" xfId="14" applyBorder="1" applyAlignment="1">
      <alignment vertical="center" wrapText="1"/>
    </xf>
    <xf numFmtId="0" fontId="7" fillId="0" borderId="0" xfId="14" applyAlignment="1">
      <alignment vertical="center" wrapText="1"/>
    </xf>
    <xf numFmtId="44" fontId="7" fillId="0" borderId="0" xfId="14" applyNumberFormat="1" applyAlignment="1">
      <alignment horizontal="center" vertical="center" wrapText="1"/>
    </xf>
    <xf numFmtId="175" fontId="7" fillId="0" borderId="11" xfId="14" applyNumberFormat="1" applyBorder="1" applyAlignment="1">
      <alignment horizontal="center" vertical="center" wrapText="1"/>
    </xf>
    <xf numFmtId="9" fontId="0" fillId="0" borderId="0" xfId="13" applyFont="1" applyBorder="1" applyAlignment="1">
      <alignment horizontal="center" vertical="center" wrapText="1"/>
    </xf>
    <xf numFmtId="0" fontId="7" fillId="0" borderId="0" xfId="14" applyAlignment="1">
      <alignment horizontal="center" vertical="center" wrapText="1"/>
    </xf>
    <xf numFmtId="0" fontId="10" fillId="7" borderId="51" xfId="14" applyFont="1" applyFill="1" applyBorder="1" applyAlignment="1">
      <alignment vertical="center" wrapText="1"/>
    </xf>
    <xf numFmtId="0" fontId="10" fillId="7" borderId="14" xfId="14" applyFont="1" applyFill="1" applyBorder="1" applyAlignment="1">
      <alignment horizontal="center" vertical="center" wrapText="1"/>
    </xf>
    <xf numFmtId="10" fontId="10" fillId="7" borderId="14" xfId="14" applyNumberFormat="1" applyFont="1" applyFill="1" applyBorder="1" applyAlignment="1">
      <alignment horizontal="center" vertical="center" wrapText="1"/>
    </xf>
    <xf numFmtId="6" fontId="10" fillId="7" borderId="14" xfId="14" applyNumberFormat="1" applyFont="1" applyFill="1" applyBorder="1" applyAlignment="1">
      <alignment horizontal="center" vertical="center" wrapText="1"/>
    </xf>
    <xf numFmtId="0" fontId="7" fillId="7" borderId="33" xfId="14" applyFill="1" applyBorder="1" applyAlignment="1">
      <alignment vertical="center" wrapText="1"/>
    </xf>
    <xf numFmtId="0" fontId="10" fillId="6" borderId="11" xfId="14" applyFont="1" applyFill="1" applyBorder="1" applyAlignment="1">
      <alignment horizontal="center" vertical="center" wrapText="1"/>
    </xf>
    <xf numFmtId="0" fontId="7" fillId="0" borderId="11" xfId="14" applyBorder="1" applyAlignment="1">
      <alignment horizontal="left" vertical="center" wrapText="1"/>
    </xf>
    <xf numFmtId="0" fontId="10" fillId="6" borderId="11" xfId="14" applyFont="1" applyFill="1" applyBorder="1" applyAlignment="1">
      <alignment vertical="center" wrapText="1"/>
    </xf>
    <xf numFmtId="10" fontId="10" fillId="6" borderId="11" xfId="14" applyNumberFormat="1" applyFont="1" applyFill="1" applyBorder="1" applyAlignment="1">
      <alignment horizontal="center" vertical="center" wrapText="1"/>
    </xf>
    <xf numFmtId="6" fontId="10" fillId="6" borderId="11" xfId="14" applyNumberFormat="1" applyFont="1" applyFill="1" applyBorder="1" applyAlignment="1">
      <alignment horizontal="center" vertical="center" wrapText="1"/>
    </xf>
    <xf numFmtId="0" fontId="10" fillId="0" borderId="0" xfId="14" applyFont="1" applyAlignment="1">
      <alignment horizontal="center" vertical="center" wrapText="1"/>
    </xf>
    <xf numFmtId="10" fontId="7" fillId="0" borderId="0" xfId="14" applyNumberFormat="1" applyAlignment="1">
      <alignment horizontal="center" vertical="center" wrapText="1"/>
    </xf>
    <xf numFmtId="6" fontId="7" fillId="0" borderId="0" xfId="14" applyNumberFormat="1" applyAlignment="1">
      <alignment horizontal="center" vertical="center" wrapText="1"/>
    </xf>
    <xf numFmtId="9" fontId="7" fillId="0" borderId="0" xfId="14" applyNumberFormat="1" applyAlignment="1">
      <alignment horizontal="center"/>
    </xf>
    <xf numFmtId="8" fontId="7" fillId="0" borderId="0" xfId="14" applyNumberFormat="1" applyAlignment="1">
      <alignment horizontal="center"/>
    </xf>
    <xf numFmtId="0" fontId="1" fillId="0" borderId="0" xfId="18"/>
    <xf numFmtId="0" fontId="0" fillId="0" borderId="11" xfId="0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9" fontId="0" fillId="0" borderId="11" xfId="0" applyNumberFormat="1" applyBorder="1" applyAlignment="1">
      <alignment horizontal="center" vertical="center" wrapText="1"/>
    </xf>
    <xf numFmtId="10" fontId="0" fillId="0" borderId="1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14" applyFont="1" applyAlignment="1">
      <alignment horizontal="center"/>
    </xf>
    <xf numFmtId="0" fontId="1" fillId="0" borderId="11" xfId="18" applyBorder="1" applyAlignment="1">
      <alignment vertical="center" wrapText="1"/>
    </xf>
    <xf numFmtId="0" fontId="13" fillId="0" borderId="0" xfId="18" applyFont="1" applyAlignment="1">
      <alignment wrapText="1"/>
    </xf>
    <xf numFmtId="0" fontId="13" fillId="0" borderId="0" xfId="18" applyFont="1"/>
    <xf numFmtId="0" fontId="16" fillId="0" borderId="53" xfId="18" applyFont="1" applyBorder="1" applyAlignment="1">
      <alignment horizontal="center" vertical="center" wrapText="1"/>
    </xf>
    <xf numFmtId="0" fontId="15" fillId="0" borderId="25" xfId="19" applyFont="1" applyBorder="1" applyAlignment="1">
      <alignment horizontal="center" vertical="center" wrapText="1"/>
    </xf>
    <xf numFmtId="0" fontId="17" fillId="0" borderId="55" xfId="18" applyFont="1" applyBorder="1" applyAlignment="1">
      <alignment horizontal="center" vertical="center" wrapText="1"/>
    </xf>
    <xf numFmtId="0" fontId="17" fillId="0" borderId="56" xfId="18" applyFont="1" applyBorder="1" applyAlignment="1">
      <alignment horizontal="center" vertical="center" wrapText="1"/>
    </xf>
    <xf numFmtId="0" fontId="18" fillId="0" borderId="56" xfId="19" applyFont="1" applyBorder="1" applyAlignment="1">
      <alignment horizontal="center" vertical="center" wrapText="1"/>
    </xf>
    <xf numFmtId="0" fontId="13" fillId="0" borderId="11" xfId="18" applyFont="1" applyBorder="1" applyAlignment="1">
      <alignment horizontal="center" vertical="center" wrapText="1"/>
    </xf>
    <xf numFmtId="2" fontId="13" fillId="0" borderId="11" xfId="18" applyNumberFormat="1" applyFont="1" applyBorder="1" applyAlignment="1">
      <alignment horizontal="center" vertical="center"/>
    </xf>
    <xf numFmtId="0" fontId="13" fillId="0" borderId="11" xfId="18" applyFont="1" applyBorder="1" applyAlignment="1">
      <alignment horizontal="center" vertical="center"/>
    </xf>
    <xf numFmtId="2" fontId="13" fillId="0" borderId="12" xfId="18" applyNumberFormat="1" applyFont="1" applyBorder="1" applyAlignment="1">
      <alignment horizontal="center" vertical="center"/>
    </xf>
    <xf numFmtId="0" fontId="13" fillId="0" borderId="41" xfId="18" applyFont="1" applyBorder="1" applyAlignment="1">
      <alignment horizontal="left" wrapText="1"/>
    </xf>
    <xf numFmtId="0" fontId="16" fillId="0" borderId="57" xfId="18" applyFont="1" applyBorder="1" applyAlignment="1">
      <alignment vertical="center"/>
    </xf>
    <xf numFmtId="0" fontId="16" fillId="0" borderId="58" xfId="18" applyFont="1" applyBorder="1" applyAlignment="1">
      <alignment vertical="center"/>
    </xf>
    <xf numFmtId="2" fontId="15" fillId="2" borderId="59" xfId="19" applyNumberFormat="1" applyFont="1" applyFill="1" applyBorder="1" applyAlignment="1">
      <alignment horizontal="center" vertical="center"/>
    </xf>
    <xf numFmtId="0" fontId="20" fillId="2" borderId="0" xfId="19" applyFont="1" applyFill="1" applyAlignment="1">
      <alignment horizontal="left" vertical="center" wrapText="1"/>
    </xf>
    <xf numFmtId="0" fontId="15" fillId="2" borderId="0" xfId="19" applyFont="1" applyFill="1" applyAlignment="1">
      <alignment horizontal="center" vertical="center"/>
    </xf>
    <xf numFmtId="0" fontId="20" fillId="2" borderId="0" xfId="19" applyFont="1" applyFill="1">
      <alignment horizontal="left" vertical="center"/>
    </xf>
    <xf numFmtId="176" fontId="15" fillId="2" borderId="0" xfId="19" applyNumberFormat="1" applyFont="1" applyFill="1" applyAlignment="1">
      <alignment horizontal="center" vertical="center"/>
    </xf>
    <xf numFmtId="2" fontId="13" fillId="0" borderId="11" xfId="18" applyNumberFormat="1" applyFont="1" applyBorder="1" applyAlignment="1">
      <alignment horizontal="left" vertical="center"/>
    </xf>
    <xf numFmtId="2" fontId="13" fillId="0" borderId="11" xfId="18" applyNumberFormat="1" applyFont="1" applyBorder="1" applyAlignment="1">
      <alignment vertical="center"/>
    </xf>
    <xf numFmtId="0" fontId="16" fillId="0" borderId="53" xfId="14" applyFont="1" applyBorder="1" applyAlignment="1">
      <alignment horizontal="center" vertical="center" wrapText="1"/>
    </xf>
    <xf numFmtId="0" fontId="17" fillId="0" borderId="56" xfId="14" applyFont="1" applyBorder="1" applyAlignment="1">
      <alignment horizontal="center" vertical="center" wrapText="1"/>
    </xf>
    <xf numFmtId="2" fontId="13" fillId="0" borderId="11" xfId="14" applyNumberFormat="1" applyFont="1" applyBorder="1" applyAlignment="1">
      <alignment horizontal="center" vertical="center"/>
    </xf>
    <xf numFmtId="2" fontId="13" fillId="0" borderId="12" xfId="14" applyNumberFormat="1" applyFont="1" applyBorder="1" applyAlignment="1">
      <alignment horizontal="center" vertical="center"/>
    </xf>
    <xf numFmtId="0" fontId="16" fillId="0" borderId="57" xfId="14" applyFont="1" applyBorder="1" applyAlignment="1">
      <alignment vertical="center"/>
    </xf>
    <xf numFmtId="0" fontId="16" fillId="0" borderId="58" xfId="14" applyFont="1" applyBorder="1" applyAlignment="1">
      <alignment vertical="center"/>
    </xf>
    <xf numFmtId="0" fontId="13" fillId="0" borderId="11" xfId="14" applyFont="1" applyBorder="1" applyAlignment="1">
      <alignment horizontal="center" vertical="center"/>
    </xf>
    <xf numFmtId="2" fontId="20" fillId="0" borderId="11" xfId="19" applyNumberFormat="1" applyFont="1" applyBorder="1" applyAlignment="1">
      <alignment horizontal="center" vertical="center" wrapText="1"/>
    </xf>
    <xf numFmtId="2" fontId="20" fillId="0" borderId="12" xfId="19" applyNumberFormat="1" applyFont="1" applyBorder="1" applyAlignment="1">
      <alignment horizontal="center" vertical="center" wrapText="1"/>
    </xf>
    <xf numFmtId="0" fontId="17" fillId="0" borderId="55" xfId="14" applyFont="1" applyBorder="1" applyAlignment="1">
      <alignment horizontal="center" vertical="center" wrapText="1"/>
    </xf>
    <xf numFmtId="0" fontId="13" fillId="0" borderId="11" xfId="14" applyFont="1" applyBorder="1" applyAlignment="1">
      <alignment horizontal="center" vertical="center" wrapText="1"/>
    </xf>
    <xf numFmtId="0" fontId="13" fillId="0" borderId="41" xfId="14" applyFont="1" applyBorder="1" applyAlignment="1">
      <alignment horizontal="left" wrapText="1"/>
    </xf>
    <xf numFmtId="0" fontId="16" fillId="0" borderId="11" xfId="14" applyFont="1" applyBorder="1" applyAlignment="1">
      <alignment horizontal="center" wrapText="1"/>
    </xf>
    <xf numFmtId="0" fontId="16" fillId="0" borderId="11" xfId="14" applyFont="1" applyBorder="1" applyAlignment="1">
      <alignment horizontal="left" vertical="center"/>
    </xf>
    <xf numFmtId="0" fontId="13" fillId="0" borderId="12" xfId="14" applyFont="1" applyBorder="1" applyAlignment="1">
      <alignment horizontal="center" vertical="center"/>
    </xf>
    <xf numFmtId="0" fontId="13" fillId="0" borderId="0" xfId="14" applyFont="1" applyAlignment="1">
      <alignment horizontal="center" vertical="center"/>
    </xf>
    <xf numFmtId="0" fontId="13" fillId="0" borderId="11" xfId="14" applyFont="1" applyBorder="1" applyAlignment="1">
      <alignment horizontal="right" vertical="center"/>
    </xf>
    <xf numFmtId="2" fontId="13" fillId="0" borderId="11" xfId="14" applyNumberFormat="1" applyFont="1" applyBorder="1" applyAlignment="1">
      <alignment horizontal="right" vertical="center"/>
    </xf>
    <xf numFmtId="2" fontId="20" fillId="0" borderId="11" xfId="19" applyNumberFormat="1" applyFont="1" applyBorder="1" applyAlignment="1">
      <alignment horizontal="right" vertical="center" wrapText="1"/>
    </xf>
    <xf numFmtId="2" fontId="20" fillId="0" borderId="12" xfId="19" applyNumberFormat="1" applyFont="1" applyBorder="1" applyAlignment="1">
      <alignment horizontal="right" vertical="center" wrapText="1"/>
    </xf>
    <xf numFmtId="0" fontId="13" fillId="0" borderId="11" xfId="14" applyFont="1" applyBorder="1" applyAlignment="1">
      <alignment horizontal="left" vertical="center"/>
    </xf>
    <xf numFmtId="2" fontId="13" fillId="2" borderId="11" xfId="14" applyNumberFormat="1" applyFont="1" applyFill="1" applyBorder="1" applyAlignment="1">
      <alignment horizontal="center" vertical="center"/>
    </xf>
    <xf numFmtId="0" fontId="13" fillId="0" borderId="33" xfId="14" applyFont="1" applyBorder="1" applyAlignment="1">
      <alignment horizontal="center" vertical="center"/>
    </xf>
    <xf numFmtId="0" fontId="13" fillId="0" borderId="33" xfId="14" applyFont="1" applyBorder="1" applyAlignment="1">
      <alignment horizontal="left" vertical="center"/>
    </xf>
    <xf numFmtId="0" fontId="13" fillId="0" borderId="11" xfId="14" applyFont="1" applyBorder="1" applyAlignment="1">
      <alignment horizontal="left" wrapText="1"/>
    </xf>
    <xf numFmtId="0" fontId="16" fillId="0" borderId="11" xfId="14" applyFont="1" applyBorder="1" applyAlignment="1">
      <alignment vertical="center"/>
    </xf>
    <xf numFmtId="2" fontId="15" fillId="2" borderId="11" xfId="19" applyNumberFormat="1" applyFont="1" applyFill="1" applyBorder="1" applyAlignment="1">
      <alignment horizontal="center" vertical="center"/>
    </xf>
    <xf numFmtId="177" fontId="13" fillId="0" borderId="11" xfId="14" applyNumberFormat="1" applyFont="1" applyBorder="1" applyAlignment="1">
      <alignment horizontal="center" vertical="center"/>
    </xf>
    <xf numFmtId="2" fontId="13" fillId="0" borderId="11" xfId="14" applyNumberFormat="1" applyFont="1" applyBorder="1" applyAlignment="1">
      <alignment horizontal="left" vertical="center"/>
    </xf>
    <xf numFmtId="0" fontId="21" fillId="0" borderId="56" xfId="14" applyFont="1" applyBorder="1" applyAlignment="1">
      <alignment horizontal="center" vertical="center" wrapText="1"/>
    </xf>
    <xf numFmtId="0" fontId="22" fillId="0" borderId="56" xfId="19" applyFont="1" applyBorder="1" applyAlignment="1">
      <alignment horizontal="center" vertical="center" wrapText="1"/>
    </xf>
    <xf numFmtId="0" fontId="16" fillId="0" borderId="30" xfId="14" applyFont="1" applyBorder="1" applyAlignment="1">
      <alignment vertical="center"/>
    </xf>
    <xf numFmtId="0" fontId="16" fillId="0" borderId="52" xfId="14" applyFont="1" applyBorder="1" applyAlignment="1">
      <alignment vertical="center"/>
    </xf>
    <xf numFmtId="2" fontId="15" fillId="2" borderId="60" xfId="19" applyNumberFormat="1" applyFont="1" applyFill="1" applyBorder="1" applyAlignment="1">
      <alignment horizontal="center" vertical="center"/>
    </xf>
    <xf numFmtId="2" fontId="15" fillId="2" borderId="63" xfId="19" applyNumberFormat="1" applyFont="1" applyFill="1" applyBorder="1" applyAlignment="1">
      <alignment horizontal="center" vertical="center"/>
    </xf>
    <xf numFmtId="2" fontId="20" fillId="2" borderId="11" xfId="19" applyNumberFormat="1" applyFont="1" applyFill="1" applyBorder="1" applyAlignment="1">
      <alignment horizontal="center" vertical="center" wrapText="1"/>
    </xf>
    <xf numFmtId="2" fontId="13" fillId="0" borderId="11" xfId="14" applyNumberFormat="1" applyFont="1" applyBorder="1" applyAlignment="1">
      <alignment horizontal="center" vertical="center" wrapText="1"/>
    </xf>
    <xf numFmtId="2" fontId="13" fillId="0" borderId="11" xfId="14" applyNumberFormat="1" applyFont="1" applyBorder="1" applyAlignment="1">
      <alignment vertical="center"/>
    </xf>
    <xf numFmtId="0" fontId="23" fillId="0" borderId="0" xfId="14" applyFont="1"/>
    <xf numFmtId="0" fontId="23" fillId="0" borderId="1" xfId="14" applyFont="1" applyBorder="1"/>
    <xf numFmtId="0" fontId="23" fillId="0" borderId="2" xfId="14" applyFont="1" applyBorder="1"/>
    <xf numFmtId="0" fontId="23" fillId="0" borderId="3" xfId="14" applyFont="1" applyBorder="1"/>
    <xf numFmtId="0" fontId="2" fillId="0" borderId="0" xfId="14" applyFont="1"/>
    <xf numFmtId="0" fontId="23" fillId="0" borderId="4" xfId="14" applyFont="1" applyBorder="1"/>
    <xf numFmtId="0" fontId="23" fillId="0" borderId="5" xfId="14" applyFont="1" applyBorder="1" applyAlignment="1">
      <alignment horizontal="center" wrapText="1"/>
    </xf>
    <xf numFmtId="0" fontId="23" fillId="0" borderId="5" xfId="14" applyFont="1" applyBorder="1"/>
    <xf numFmtId="0" fontId="23" fillId="0" borderId="5" xfId="21" applyFont="1" applyBorder="1" applyAlignment="1">
      <alignment horizontal="center" vertical="center"/>
    </xf>
    <xf numFmtId="0" fontId="23" fillId="0" borderId="5" xfId="14" applyFont="1" applyBorder="1" applyAlignment="1">
      <alignment horizontal="center" vertical="center"/>
    </xf>
    <xf numFmtId="0" fontId="23" fillId="0" borderId="36" xfId="14" applyFont="1" applyBorder="1" applyAlignment="1">
      <alignment horizontal="center"/>
    </xf>
    <xf numFmtId="0" fontId="26" fillId="0" borderId="37" xfId="14" applyFont="1" applyBorder="1" applyAlignment="1">
      <alignment horizontal="center"/>
    </xf>
    <xf numFmtId="0" fontId="23" fillId="0" borderId="37" xfId="14" applyFont="1" applyBorder="1" applyAlignment="1">
      <alignment vertical="center"/>
    </xf>
    <xf numFmtId="0" fontId="23" fillId="0" borderId="70" xfId="14" applyFont="1" applyBorder="1" applyAlignment="1">
      <alignment vertical="center"/>
    </xf>
    <xf numFmtId="0" fontId="23" fillId="0" borderId="5" xfId="14" applyFont="1" applyBorder="1" applyAlignment="1">
      <alignment vertical="center"/>
    </xf>
    <xf numFmtId="0" fontId="23" fillId="0" borderId="38" xfId="14" applyFont="1" applyBorder="1" applyAlignment="1">
      <alignment horizontal="center"/>
    </xf>
    <xf numFmtId="0" fontId="26" fillId="0" borderId="39" xfId="14" applyFont="1" applyBorder="1" applyAlignment="1">
      <alignment horizontal="center"/>
    </xf>
    <xf numFmtId="0" fontId="23" fillId="0" borderId="39" xfId="14" applyFont="1" applyBorder="1" applyAlignment="1">
      <alignment horizontal="right" vertical="center"/>
    </xf>
    <xf numFmtId="0" fontId="23" fillId="0" borderId="8" xfId="14" applyFont="1" applyBorder="1" applyAlignment="1">
      <alignment horizontal="center" vertical="center"/>
    </xf>
    <xf numFmtId="0" fontId="23" fillId="0" borderId="9" xfId="14" applyFont="1" applyBorder="1" applyAlignment="1">
      <alignment horizontal="center" vertical="center"/>
    </xf>
    <xf numFmtId="0" fontId="23" fillId="0" borderId="29" xfId="14" applyFont="1" applyBorder="1" applyAlignment="1">
      <alignment horizontal="center"/>
    </xf>
    <xf numFmtId="0" fontId="26" fillId="0" borderId="0" xfId="14" applyFont="1" applyAlignment="1">
      <alignment horizontal="center"/>
    </xf>
    <xf numFmtId="0" fontId="23" fillId="0" borderId="0" xfId="14" applyFont="1" applyAlignment="1">
      <alignment horizontal="right" vertical="center"/>
    </xf>
    <xf numFmtId="1" fontId="23" fillId="0" borderId="11" xfId="14" applyNumberFormat="1" applyFont="1" applyBorder="1" applyAlignment="1">
      <alignment horizontal="center" vertical="center"/>
    </xf>
    <xf numFmtId="1" fontId="23" fillId="0" borderId="12" xfId="14" applyNumberFormat="1" applyFont="1" applyBorder="1" applyAlignment="1">
      <alignment horizontal="center" vertical="center"/>
    </xf>
    <xf numFmtId="1" fontId="23" fillId="0" borderId="5" xfId="14" applyNumberFormat="1" applyFont="1" applyBorder="1" applyAlignment="1">
      <alignment horizontal="center" vertical="center"/>
    </xf>
    <xf numFmtId="1" fontId="23" fillId="0" borderId="54" xfId="14" applyNumberFormat="1" applyFont="1" applyBorder="1" applyAlignment="1">
      <alignment horizontal="center" vertical="center"/>
    </xf>
    <xf numFmtId="0" fontId="23" fillId="0" borderId="71" xfId="14" applyFont="1" applyBorder="1" applyAlignment="1">
      <alignment horizontal="left"/>
    </xf>
    <xf numFmtId="0" fontId="23" fillId="0" borderId="68" xfId="14" applyFont="1" applyBorder="1" applyAlignment="1">
      <alignment horizontal="center"/>
    </xf>
    <xf numFmtId="0" fontId="23" fillId="0" borderId="69" xfId="14" applyFont="1" applyBorder="1" applyAlignment="1">
      <alignment horizontal="center"/>
    </xf>
    <xf numFmtId="0" fontId="23" fillId="0" borderId="5" xfId="14" applyFont="1" applyBorder="1" applyAlignment="1">
      <alignment horizontal="center"/>
    </xf>
    <xf numFmtId="0" fontId="23" fillId="0" borderId="72" xfId="14" applyFont="1" applyBorder="1"/>
    <xf numFmtId="0" fontId="23" fillId="0" borderId="73" xfId="14" applyFont="1" applyBorder="1"/>
    <xf numFmtId="0" fontId="23" fillId="0" borderId="74" xfId="14" applyFont="1" applyBorder="1"/>
    <xf numFmtId="0" fontId="23" fillId="0" borderId="38" xfId="14" applyFont="1" applyBorder="1"/>
    <xf numFmtId="0" fontId="23" fillId="0" borderId="39" xfId="14" applyFont="1" applyBorder="1"/>
    <xf numFmtId="0" fontId="23" fillId="0" borderId="55" xfId="14" applyFont="1" applyBorder="1"/>
    <xf numFmtId="0" fontId="26" fillId="0" borderId="5" xfId="14" applyFont="1" applyBorder="1" applyAlignment="1" applyProtection="1">
      <alignment horizontal="center"/>
      <protection locked="0"/>
    </xf>
    <xf numFmtId="0" fontId="23" fillId="0" borderId="29" xfId="14" applyFont="1" applyBorder="1"/>
    <xf numFmtId="0" fontId="23" fillId="0" borderId="54" xfId="14" applyFont="1" applyBorder="1"/>
    <xf numFmtId="0" fontId="28" fillId="5" borderId="75" xfId="14" applyFont="1" applyFill="1" applyBorder="1" applyAlignment="1">
      <alignment horizontal="center" vertical="center"/>
    </xf>
    <xf numFmtId="0" fontId="26" fillId="0" borderId="5" xfId="14" applyFont="1" applyBorder="1" applyAlignment="1">
      <alignment horizontal="center" vertical="center"/>
    </xf>
    <xf numFmtId="0" fontId="23" fillId="5" borderId="76" xfId="14" applyFont="1" applyFill="1" applyBorder="1" applyAlignment="1">
      <alignment horizontal="center" vertical="center"/>
    </xf>
    <xf numFmtId="4" fontId="23" fillId="5" borderId="76" xfId="14" applyNumberFormat="1" applyFont="1" applyFill="1" applyBorder="1" applyAlignment="1">
      <alignment horizontal="center" vertical="center"/>
    </xf>
    <xf numFmtId="4" fontId="23" fillId="0" borderId="5" xfId="14" applyNumberFormat="1" applyFont="1" applyBorder="1" applyAlignment="1">
      <alignment horizontal="center" vertical="center"/>
    </xf>
    <xf numFmtId="0" fontId="26" fillId="0" borderId="5" xfId="14" applyFont="1" applyBorder="1" applyAlignment="1">
      <alignment horizontal="left" vertical="center"/>
    </xf>
    <xf numFmtId="0" fontId="8" fillId="5" borderId="8" xfId="14" applyFont="1" applyFill="1" applyBorder="1" applyAlignment="1">
      <alignment horizontal="center"/>
    </xf>
    <xf numFmtId="0" fontId="28" fillId="5" borderId="9" xfId="14" applyFont="1" applyFill="1" applyBorder="1" applyAlignment="1">
      <alignment horizontal="center"/>
    </xf>
    <xf numFmtId="0" fontId="26" fillId="0" borderId="5" xfId="14" applyFont="1" applyBorder="1" applyAlignment="1">
      <alignment horizontal="center"/>
    </xf>
    <xf numFmtId="178" fontId="23" fillId="0" borderId="11" xfId="6" applyNumberFormat="1" applyFont="1" applyBorder="1" applyAlignment="1">
      <alignment horizontal="center"/>
    </xf>
    <xf numFmtId="44" fontId="23" fillId="0" borderId="12" xfId="6" applyFont="1" applyBorder="1"/>
    <xf numFmtId="170" fontId="23" fillId="0" borderId="5" xfId="15" applyFont="1" applyFill="1" applyBorder="1"/>
    <xf numFmtId="0" fontId="2" fillId="0" borderId="36" xfId="14" applyFont="1" applyBorder="1"/>
    <xf numFmtId="0" fontId="23" fillId="0" borderId="37" xfId="14" applyFont="1" applyBorder="1"/>
    <xf numFmtId="0" fontId="23" fillId="0" borderId="35" xfId="14" applyFont="1" applyBorder="1"/>
    <xf numFmtId="0" fontId="23" fillId="0" borderId="21" xfId="14" applyFont="1" applyBorder="1"/>
    <xf numFmtId="44" fontId="23" fillId="0" borderId="11" xfId="6" applyFont="1" applyBorder="1"/>
    <xf numFmtId="170" fontId="23" fillId="0" borderId="57" xfId="15" applyFont="1" applyBorder="1"/>
    <xf numFmtId="170" fontId="23" fillId="0" borderId="12" xfId="15" applyFont="1" applyBorder="1"/>
    <xf numFmtId="44" fontId="23" fillId="0" borderId="53" xfId="6" applyFont="1" applyBorder="1"/>
    <xf numFmtId="170" fontId="23" fillId="0" borderId="5" xfId="14" applyNumberFormat="1" applyFont="1" applyBorder="1"/>
    <xf numFmtId="0" fontId="28" fillId="5" borderId="18" xfId="14" applyFont="1" applyFill="1" applyBorder="1" applyAlignment="1">
      <alignment horizontal="center"/>
    </xf>
    <xf numFmtId="0" fontId="28" fillId="5" borderId="8" xfId="14" applyFont="1" applyFill="1" applyBorder="1" applyAlignment="1">
      <alignment horizontal="center"/>
    </xf>
    <xf numFmtId="0" fontId="2" fillId="0" borderId="14" xfId="14" applyFont="1" applyBorder="1" applyAlignment="1">
      <alignment horizontal="center"/>
    </xf>
    <xf numFmtId="179" fontId="23" fillId="0" borderId="11" xfId="14" applyNumberFormat="1" applyFont="1" applyBorder="1" applyAlignment="1">
      <alignment horizontal="center" vertical="center"/>
    </xf>
    <xf numFmtId="0" fontId="2" fillId="0" borderId="37" xfId="14" applyFont="1" applyBorder="1" applyAlignment="1">
      <alignment horizontal="center"/>
    </xf>
    <xf numFmtId="0" fontId="23" fillId="0" borderId="45" xfId="14" applyFont="1" applyBorder="1" applyAlignment="1">
      <alignment horizontal="center"/>
    </xf>
    <xf numFmtId="0" fontId="28" fillId="5" borderId="8" xfId="14" applyFont="1" applyFill="1" applyBorder="1" applyAlignment="1">
      <alignment horizontal="center" wrapText="1"/>
    </xf>
    <xf numFmtId="0" fontId="28" fillId="5" borderId="43" xfId="14" applyFont="1" applyFill="1" applyBorder="1" applyAlignment="1">
      <alignment horizontal="center" wrapText="1"/>
    </xf>
    <xf numFmtId="0" fontId="28" fillId="5" borderId="8" xfId="14" applyFont="1" applyFill="1" applyBorder="1"/>
    <xf numFmtId="2" fontId="23" fillId="0" borderId="11" xfId="14" applyNumberFormat="1" applyFont="1" applyBorder="1" applyAlignment="1">
      <alignment horizontal="center"/>
    </xf>
    <xf numFmtId="2" fontId="23" fillId="0" borderId="14" xfId="14" applyNumberFormat="1" applyFont="1" applyBorder="1" applyAlignment="1">
      <alignment horizontal="center"/>
    </xf>
    <xf numFmtId="0" fontId="23" fillId="0" borderId="57" xfId="14" applyFont="1" applyBorder="1"/>
    <xf numFmtId="0" fontId="23" fillId="0" borderId="6" xfId="14" applyFont="1" applyBorder="1"/>
    <xf numFmtId="170" fontId="23" fillId="0" borderId="49" xfId="15" applyFont="1" applyBorder="1"/>
    <xf numFmtId="0" fontId="28" fillId="5" borderId="11" xfId="14" applyFont="1" applyFill="1" applyBorder="1" applyAlignment="1">
      <alignment horizontal="center"/>
    </xf>
    <xf numFmtId="0" fontId="28" fillId="5" borderId="9" xfId="14" applyFont="1" applyFill="1" applyBorder="1" applyAlignment="1">
      <alignment horizontal="center" wrapText="1"/>
    </xf>
    <xf numFmtId="0" fontId="26" fillId="0" borderId="5" xfId="14" applyFont="1" applyBorder="1" applyAlignment="1">
      <alignment horizontal="center" wrapText="1"/>
    </xf>
    <xf numFmtId="0" fontId="23" fillId="0" borderId="11" xfId="14" applyFont="1" applyBorder="1" applyAlignment="1">
      <alignment horizontal="center" vertical="center"/>
    </xf>
    <xf numFmtId="44" fontId="23" fillId="0" borderId="11" xfId="6" applyFont="1" applyBorder="1" applyAlignment="1">
      <alignment horizontal="center"/>
    </xf>
    <xf numFmtId="44" fontId="23" fillId="0" borderId="14" xfId="13" applyNumberFormat="1" applyFont="1" applyBorder="1" applyAlignment="1">
      <alignment horizontal="center"/>
    </xf>
    <xf numFmtId="180" fontId="23" fillId="0" borderId="27" xfId="14" applyNumberFormat="1" applyFont="1" applyBorder="1" applyAlignment="1">
      <alignment horizontal="center" wrapText="1"/>
    </xf>
    <xf numFmtId="44" fontId="23" fillId="0" borderId="28" xfId="6" applyFont="1" applyBorder="1" applyAlignment="1">
      <alignment horizontal="center" wrapText="1"/>
    </xf>
    <xf numFmtId="170" fontId="23" fillId="0" borderId="5" xfId="15" applyFont="1" applyFill="1" applyBorder="1" applyAlignment="1">
      <alignment horizontal="center" wrapText="1"/>
    </xf>
    <xf numFmtId="0" fontId="23" fillId="0" borderId="13" xfId="14" applyFont="1" applyBorder="1" applyAlignment="1">
      <alignment horizontal="left"/>
    </xf>
    <xf numFmtId="0" fontId="23" fillId="0" borderId="14" xfId="14" applyFont="1" applyBorder="1" applyAlignment="1">
      <alignment horizontal="left"/>
    </xf>
    <xf numFmtId="0" fontId="23" fillId="0" borderId="11" xfId="14" applyFont="1" applyBorder="1" applyAlignment="1">
      <alignment horizontal="left"/>
    </xf>
    <xf numFmtId="170" fontId="23" fillId="0" borderId="11" xfId="15" applyFont="1" applyBorder="1" applyAlignment="1">
      <alignment horizontal="center"/>
    </xf>
    <xf numFmtId="0" fontId="23" fillId="0" borderId="14" xfId="13" applyNumberFormat="1" applyFont="1" applyBorder="1" applyAlignment="1">
      <alignment horizontal="center"/>
    </xf>
    <xf numFmtId="170" fontId="23" fillId="0" borderId="28" xfId="15" applyFont="1" applyBorder="1" applyAlignment="1">
      <alignment horizontal="center" wrapText="1"/>
    </xf>
    <xf numFmtId="0" fontId="23" fillId="0" borderId="11" xfId="14" applyFont="1" applyBorder="1"/>
    <xf numFmtId="44" fontId="23" fillId="5" borderId="53" xfId="6" applyFont="1" applyFill="1" applyBorder="1"/>
    <xf numFmtId="180" fontId="23" fillId="0" borderId="5" xfId="14" applyNumberFormat="1" applyFont="1" applyBorder="1"/>
    <xf numFmtId="0" fontId="28" fillId="5" borderId="43" xfId="14" applyFont="1" applyFill="1" applyBorder="1" applyAlignment="1">
      <alignment horizontal="center"/>
    </xf>
    <xf numFmtId="0" fontId="28" fillId="5" borderId="77" xfId="14" applyFont="1" applyFill="1" applyBorder="1" applyAlignment="1">
      <alignment horizontal="center" wrapText="1"/>
    </xf>
    <xf numFmtId="0" fontId="26" fillId="5" borderId="9" xfId="14" applyFont="1" applyFill="1" applyBorder="1" applyAlignment="1">
      <alignment horizontal="center" wrapText="1"/>
    </xf>
    <xf numFmtId="43" fontId="23" fillId="0" borderId="14" xfId="15" applyNumberFormat="1" applyFont="1" applyBorder="1"/>
    <xf numFmtId="9" fontId="23" fillId="0" borderId="33" xfId="13" applyFont="1" applyBorder="1"/>
    <xf numFmtId="9" fontId="23" fillId="0" borderId="11" xfId="13" applyFont="1" applyBorder="1" applyAlignment="1">
      <alignment horizontal="center"/>
    </xf>
    <xf numFmtId="43" fontId="23" fillId="0" borderId="12" xfId="15" applyNumberFormat="1" applyFont="1" applyBorder="1"/>
    <xf numFmtId="43" fontId="23" fillId="0" borderId="5" xfId="15" applyNumberFormat="1" applyFont="1" applyFill="1" applyBorder="1"/>
    <xf numFmtId="44" fontId="23" fillId="0" borderId="0" xfId="14" applyNumberFormat="1" applyFont="1"/>
    <xf numFmtId="0" fontId="23" fillId="0" borderId="36" xfId="14" applyFont="1" applyBorder="1"/>
    <xf numFmtId="43" fontId="23" fillId="0" borderId="73" xfId="15" applyNumberFormat="1" applyFont="1" applyBorder="1"/>
    <xf numFmtId="9" fontId="23" fillId="0" borderId="78" xfId="13" applyFont="1" applyBorder="1"/>
    <xf numFmtId="43" fontId="23" fillId="0" borderId="53" xfId="14" applyNumberFormat="1" applyFont="1" applyBorder="1"/>
    <xf numFmtId="43" fontId="23" fillId="0" borderId="5" xfId="14" applyNumberFormat="1" applyFont="1" applyBorder="1"/>
    <xf numFmtId="43" fontId="23" fillId="5" borderId="53" xfId="14" applyNumberFormat="1" applyFont="1" applyFill="1" applyBorder="1"/>
    <xf numFmtId="0" fontId="23" fillId="0" borderId="68" xfId="14" applyFont="1" applyBorder="1"/>
    <xf numFmtId="0" fontId="23" fillId="0" borderId="0" xfId="14" applyFont="1" applyAlignment="1">
      <alignment horizontal="center"/>
    </xf>
    <xf numFmtId="0" fontId="23" fillId="0" borderId="54" xfId="14" applyFont="1" applyBorder="1" applyAlignment="1">
      <alignment horizontal="center"/>
    </xf>
    <xf numFmtId="0" fontId="26" fillId="0" borderId="13" xfId="14" applyFont="1" applyBorder="1"/>
    <xf numFmtId="0" fontId="23" fillId="0" borderId="14" xfId="14" applyFont="1" applyBorder="1"/>
    <xf numFmtId="0" fontId="23" fillId="0" borderId="15" xfId="14" applyFont="1" applyBorder="1"/>
    <xf numFmtId="0" fontId="26" fillId="0" borderId="29" xfId="14" applyFont="1" applyBorder="1" applyAlignment="1">
      <alignment horizontal="left"/>
    </xf>
    <xf numFmtId="0" fontId="26" fillId="0" borderId="5" xfId="14" applyFont="1" applyBorder="1" applyAlignment="1">
      <alignment wrapText="1"/>
    </xf>
    <xf numFmtId="0" fontId="23" fillId="0" borderId="0" xfId="14" applyFont="1" applyAlignment="1">
      <alignment horizontal="left"/>
    </xf>
    <xf numFmtId="0" fontId="23" fillId="0" borderId="29" xfId="14" applyFont="1" applyBorder="1" applyAlignment="1">
      <alignment horizontal="left"/>
    </xf>
    <xf numFmtId="0" fontId="23" fillId="0" borderId="5" xfId="14" applyFont="1" applyBorder="1" applyAlignment="1">
      <alignment horizontal="right"/>
    </xf>
    <xf numFmtId="0" fontId="23" fillId="0" borderId="79" xfId="14" applyFont="1" applyBorder="1"/>
    <xf numFmtId="0" fontId="23" fillId="0" borderId="80" xfId="14" applyFont="1" applyBorder="1"/>
    <xf numFmtId="0" fontId="23" fillId="0" borderId="81" xfId="14" applyFont="1" applyBorder="1"/>
    <xf numFmtId="0" fontId="7" fillId="8" borderId="11" xfId="14" applyFill="1" applyBorder="1" applyAlignment="1">
      <alignment horizontal="center"/>
    </xf>
    <xf numFmtId="177" fontId="7" fillId="8" borderId="11" xfId="14" applyNumberFormat="1" applyFill="1" applyBorder="1" applyAlignment="1">
      <alignment horizontal="center"/>
    </xf>
    <xf numFmtId="0" fontId="28" fillId="5" borderId="77" xfId="14" applyFont="1" applyFill="1" applyBorder="1"/>
    <xf numFmtId="0" fontId="2" fillId="0" borderId="13" xfId="14" applyFont="1" applyBorder="1"/>
    <xf numFmtId="9" fontId="23" fillId="0" borderId="33" xfId="14" applyNumberFormat="1" applyFont="1" applyBorder="1" applyAlignment="1">
      <alignment horizontal="center"/>
    </xf>
    <xf numFmtId="177" fontId="23" fillId="0" borderId="11" xfId="14" applyNumberFormat="1" applyFont="1" applyBorder="1" applyAlignment="1">
      <alignment horizontal="center" vertical="center"/>
    </xf>
    <xf numFmtId="178" fontId="23" fillId="0" borderId="12" xfId="6" applyNumberFormat="1" applyFont="1" applyBorder="1"/>
    <xf numFmtId="0" fontId="22" fillId="7" borderId="0" xfId="14" applyFont="1" applyFill="1" applyAlignment="1">
      <alignment horizontal="center" vertical="center"/>
    </xf>
    <xf numFmtId="44" fontId="0" fillId="0" borderId="0" xfId="6" applyFont="1" applyAlignment="1">
      <alignment horizontal="center"/>
    </xf>
    <xf numFmtId="44" fontId="23" fillId="0" borderId="0" xfId="6" applyFont="1"/>
    <xf numFmtId="44" fontId="7" fillId="0" borderId="0" xfId="14" applyNumberFormat="1" applyAlignment="1">
      <alignment horizontal="center"/>
    </xf>
    <xf numFmtId="178" fontId="23" fillId="0" borderId="53" xfId="6" applyNumberFormat="1" applyFont="1" applyBorder="1"/>
    <xf numFmtId="9" fontId="23" fillId="0" borderId="0" xfId="14" applyNumberFormat="1" applyFont="1"/>
    <xf numFmtId="0" fontId="28" fillId="5" borderId="43" xfId="14" applyFont="1" applyFill="1" applyBorder="1"/>
    <xf numFmtId="0" fontId="23" fillId="0" borderId="33" xfId="14" applyFont="1" applyBorder="1" applyAlignment="1">
      <alignment horizontal="center"/>
    </xf>
    <xf numFmtId="0" fontId="28" fillId="5" borderId="42" xfId="14" applyFont="1" applyFill="1" applyBorder="1"/>
    <xf numFmtId="177" fontId="23" fillId="0" borderId="14" xfId="14" applyNumberFormat="1" applyFont="1" applyBorder="1" applyAlignment="1">
      <alignment horizontal="center" vertical="center"/>
    </xf>
    <xf numFmtId="1" fontId="23" fillId="0" borderId="11" xfId="14" applyNumberFormat="1" applyFont="1" applyBorder="1" applyAlignment="1">
      <alignment horizontal="center"/>
    </xf>
    <xf numFmtId="0" fontId="23" fillId="0" borderId="6" xfId="14" applyFont="1" applyBorder="1" applyAlignment="1">
      <alignment horizontal="center" vertical="center"/>
    </xf>
    <xf numFmtId="1" fontId="23" fillId="0" borderId="57" xfId="14" applyNumberFormat="1" applyFont="1" applyBorder="1" applyAlignment="1">
      <alignment horizontal="center"/>
    </xf>
    <xf numFmtId="0" fontId="28" fillId="5" borderId="11" xfId="14" applyFont="1" applyFill="1" applyBorder="1"/>
    <xf numFmtId="0" fontId="23" fillId="0" borderId="11" xfId="14" applyFont="1" applyBorder="1" applyAlignment="1">
      <alignment horizontal="center"/>
    </xf>
    <xf numFmtId="2" fontId="23" fillId="0" borderId="11" xfId="14" applyNumberFormat="1" applyFont="1" applyBorder="1" applyAlignment="1">
      <alignment horizontal="center" vertical="center"/>
    </xf>
    <xf numFmtId="181" fontId="23" fillId="0" borderId="20" xfId="14" applyNumberFormat="1" applyFont="1" applyBorder="1" applyAlignment="1">
      <alignment horizontal="center" vertical="center"/>
    </xf>
    <xf numFmtId="0" fontId="7" fillId="0" borderId="0" xfId="14" applyAlignment="1">
      <alignment horizontal="center" vertical="center"/>
    </xf>
    <xf numFmtId="44" fontId="0" fillId="0" borderId="0" xfId="6" applyFont="1" applyAlignment="1">
      <alignment horizontal="center" vertical="center"/>
    </xf>
    <xf numFmtId="2" fontId="7" fillId="8" borderId="11" xfId="14" applyNumberFormat="1" applyFill="1" applyBorder="1" applyAlignment="1">
      <alignment horizontal="center"/>
    </xf>
    <xf numFmtId="2" fontId="23" fillId="0" borderId="57" xfId="14" applyNumberFormat="1" applyFont="1" applyBorder="1" applyAlignment="1">
      <alignment horizontal="center"/>
    </xf>
    <xf numFmtId="2" fontId="23" fillId="0" borderId="20" xfId="14" applyNumberFormat="1" applyFont="1" applyBorder="1" applyAlignment="1">
      <alignment horizontal="center" vertical="center"/>
    </xf>
    <xf numFmtId="0" fontId="7" fillId="2" borderId="11" xfId="14" applyFill="1" applyBorder="1" applyAlignment="1">
      <alignment horizontal="center"/>
    </xf>
    <xf numFmtId="179" fontId="7" fillId="2" borderId="11" xfId="14" applyNumberFormat="1" applyFill="1" applyBorder="1" applyAlignment="1">
      <alignment horizontal="center"/>
    </xf>
    <xf numFmtId="181" fontId="7" fillId="0" borderId="0" xfId="14" applyNumberFormat="1" applyAlignment="1">
      <alignment horizontal="center" vertical="center"/>
    </xf>
    <xf numFmtId="0" fontId="7" fillId="2" borderId="0" xfId="14" applyFill="1"/>
    <xf numFmtId="44" fontId="7" fillId="0" borderId="0" xfId="14" applyNumberFormat="1"/>
    <xf numFmtId="44" fontId="7" fillId="0" borderId="0" xfId="14" applyNumberFormat="1" applyAlignment="1">
      <alignment horizontal="center" vertical="center"/>
    </xf>
    <xf numFmtId="44" fontId="23" fillId="0" borderId="57" xfId="6" applyFont="1" applyBorder="1"/>
    <xf numFmtId="0" fontId="22" fillId="0" borderId="0" xfId="14" applyFont="1" applyAlignment="1">
      <alignment horizontal="center" vertical="center" wrapText="1"/>
    </xf>
    <xf numFmtId="0" fontId="32" fillId="2" borderId="68" xfId="14" applyFont="1" applyFill="1" applyBorder="1" applyAlignment="1">
      <alignment horizontal="center"/>
    </xf>
    <xf numFmtId="0" fontId="32" fillId="2" borderId="27" xfId="14" applyFont="1" applyFill="1" applyBorder="1" applyAlignment="1">
      <alignment horizontal="center"/>
    </xf>
    <xf numFmtId="44" fontId="32" fillId="2" borderId="28" xfId="14" applyNumberFormat="1" applyFont="1" applyFill="1" applyBorder="1" applyAlignment="1">
      <alignment horizontal="center"/>
    </xf>
    <xf numFmtId="0" fontId="32" fillId="2" borderId="14" xfId="14" applyFont="1" applyFill="1" applyBorder="1" applyAlignment="1">
      <alignment horizontal="center"/>
    </xf>
    <xf numFmtId="2" fontId="32" fillId="2" borderId="11" xfId="14" applyNumberFormat="1" applyFont="1" applyFill="1" applyBorder="1" applyAlignment="1">
      <alignment horizontal="center" vertical="center"/>
    </xf>
    <xf numFmtId="2" fontId="7" fillId="0" borderId="0" xfId="14" applyNumberFormat="1" applyAlignment="1">
      <alignment horizontal="center" vertical="center"/>
    </xf>
    <xf numFmtId="0" fontId="32" fillId="2" borderId="37" xfId="14" applyFont="1" applyFill="1" applyBorder="1" applyAlignment="1">
      <alignment horizontal="center"/>
    </xf>
    <xf numFmtId="2" fontId="32" fillId="2" borderId="20" xfId="14" applyNumberFormat="1" applyFont="1" applyFill="1" applyBorder="1" applyAlignment="1">
      <alignment horizontal="center" vertical="center"/>
    </xf>
    <xf numFmtId="1" fontId="32" fillId="2" borderId="20" xfId="14" applyNumberFormat="1" applyFont="1" applyFill="1" applyBorder="1" applyAlignment="1">
      <alignment horizontal="center" vertical="center"/>
    </xf>
    <xf numFmtId="0" fontId="32" fillId="2" borderId="45" xfId="14" applyFont="1" applyFill="1" applyBorder="1" applyAlignment="1">
      <alignment horizontal="center"/>
    </xf>
    <xf numFmtId="0" fontId="33" fillId="0" borderId="0" xfId="14" applyFont="1" applyAlignment="1">
      <alignment horizontal="center" vertical="center" wrapText="1"/>
    </xf>
    <xf numFmtId="0" fontId="33" fillId="0" borderId="0" xfId="14" applyFont="1" applyAlignment="1">
      <alignment horizontal="justify" wrapText="1"/>
    </xf>
    <xf numFmtId="0" fontId="33" fillId="0" borderId="0" xfId="14" applyFont="1" applyAlignment="1">
      <alignment horizontal="center" wrapText="1"/>
    </xf>
    <xf numFmtId="1" fontId="33" fillId="0" borderId="0" xfId="14" applyNumberFormat="1" applyFont="1" applyAlignment="1">
      <alignment horizontal="center" wrapText="1"/>
    </xf>
    <xf numFmtId="0" fontId="7" fillId="2" borderId="0" xfId="14" applyFill="1" applyAlignment="1">
      <alignment horizontal="center"/>
    </xf>
    <xf numFmtId="177" fontId="7" fillId="2" borderId="0" xfId="14" applyNumberFormat="1" applyFill="1" applyAlignment="1">
      <alignment horizontal="center"/>
    </xf>
    <xf numFmtId="181" fontId="32" fillId="2" borderId="27" xfId="14" applyNumberFormat="1" applyFont="1" applyFill="1" applyBorder="1" applyAlignment="1">
      <alignment horizontal="center"/>
    </xf>
    <xf numFmtId="181" fontId="32" fillId="2" borderId="11" xfId="14" applyNumberFormat="1" applyFont="1" applyFill="1" applyBorder="1" applyAlignment="1">
      <alignment horizontal="center" vertical="center"/>
    </xf>
    <xf numFmtId="181" fontId="32" fillId="2" borderId="20" xfId="14" applyNumberFormat="1" applyFont="1" applyFill="1" applyBorder="1" applyAlignment="1">
      <alignment horizontal="center" vertical="center"/>
    </xf>
    <xf numFmtId="0" fontId="22" fillId="2" borderId="0" xfId="14" applyFont="1" applyFill="1" applyAlignment="1">
      <alignment horizontal="center" vertical="center"/>
    </xf>
    <xf numFmtId="44" fontId="0" fillId="0" borderId="0" xfId="6" applyFont="1"/>
    <xf numFmtId="1" fontId="32" fillId="2" borderId="27" xfId="14" applyNumberFormat="1" applyFont="1" applyFill="1" applyBorder="1" applyAlignment="1">
      <alignment horizontal="center"/>
    </xf>
    <xf numFmtId="177" fontId="32" fillId="2" borderId="27" xfId="14" applyNumberFormat="1" applyFont="1" applyFill="1" applyBorder="1" applyAlignment="1">
      <alignment horizontal="center"/>
    </xf>
    <xf numFmtId="1" fontId="32" fillId="2" borderId="11" xfId="14" applyNumberFormat="1" applyFont="1" applyFill="1" applyBorder="1" applyAlignment="1">
      <alignment horizontal="center" vertical="center"/>
    </xf>
    <xf numFmtId="182" fontId="23" fillId="0" borderId="12" xfId="6" applyNumberFormat="1" applyFont="1" applyBorder="1"/>
    <xf numFmtId="2" fontId="32" fillId="2" borderId="27" xfId="14" applyNumberFormat="1" applyFont="1" applyFill="1" applyBorder="1" applyAlignment="1">
      <alignment horizontal="center"/>
    </xf>
    <xf numFmtId="177" fontId="32" fillId="2" borderId="20" xfId="14" applyNumberFormat="1" applyFont="1" applyFill="1" applyBorder="1" applyAlignment="1">
      <alignment horizontal="center" vertical="center"/>
    </xf>
    <xf numFmtId="1" fontId="32" fillId="2" borderId="45" xfId="14" applyNumberFormat="1" applyFont="1" applyFill="1" applyBorder="1" applyAlignment="1">
      <alignment horizontal="center"/>
    </xf>
    <xf numFmtId="179" fontId="32" fillId="2" borderId="11" xfId="14" applyNumberFormat="1" applyFont="1" applyFill="1" applyBorder="1" applyAlignment="1">
      <alignment horizontal="center" vertical="center"/>
    </xf>
    <xf numFmtId="179" fontId="32" fillId="2" borderId="20" xfId="14" applyNumberFormat="1" applyFont="1" applyFill="1" applyBorder="1" applyAlignment="1">
      <alignment horizontal="center" vertical="center"/>
    </xf>
    <xf numFmtId="183" fontId="32" fillId="2" borderId="20" xfId="14" applyNumberFormat="1" applyFont="1" applyFill="1" applyBorder="1" applyAlignment="1">
      <alignment horizontal="center" vertical="center"/>
    </xf>
    <xf numFmtId="184" fontId="32" fillId="2" borderId="27" xfId="14" applyNumberFormat="1" applyFont="1" applyFill="1" applyBorder="1" applyAlignment="1">
      <alignment horizontal="center"/>
    </xf>
    <xf numFmtId="184" fontId="32" fillId="2" borderId="11" xfId="14" applyNumberFormat="1" applyFont="1" applyFill="1" applyBorder="1" applyAlignment="1">
      <alignment horizontal="center" vertical="center"/>
    </xf>
    <xf numFmtId="184" fontId="32" fillId="2" borderId="20" xfId="14" applyNumberFormat="1" applyFont="1" applyFill="1" applyBorder="1" applyAlignment="1">
      <alignment horizontal="center" vertical="center"/>
    </xf>
    <xf numFmtId="184" fontId="32" fillId="2" borderId="45" xfId="14" applyNumberFormat="1" applyFont="1" applyFill="1" applyBorder="1" applyAlignment="1">
      <alignment horizontal="center"/>
    </xf>
    <xf numFmtId="0" fontId="13" fillId="0" borderId="33" xfId="18" applyFont="1" applyBorder="1" applyAlignment="1">
      <alignment horizontal="center" vertical="center" wrapText="1"/>
    </xf>
    <xf numFmtId="0" fontId="13" fillId="0" borderId="27" xfId="18" applyFont="1" applyBorder="1" applyAlignment="1">
      <alignment horizontal="center" vertical="center" wrapText="1"/>
    </xf>
    <xf numFmtId="2" fontId="13" fillId="0" borderId="27" xfId="18" applyNumberFormat="1" applyFont="1" applyBorder="1" applyAlignment="1">
      <alignment horizontal="center" vertical="center"/>
    </xf>
    <xf numFmtId="0" fontId="13" fillId="0" borderId="27" xfId="18" applyFont="1" applyBorder="1" applyAlignment="1">
      <alignment vertical="center" wrapText="1"/>
    </xf>
    <xf numFmtId="2" fontId="13" fillId="0" borderId="27" xfId="18" applyNumberFormat="1" applyFont="1" applyBorder="1" applyAlignment="1">
      <alignment vertical="center"/>
    </xf>
    <xf numFmtId="2" fontId="1" fillId="0" borderId="0" xfId="18" applyNumberFormat="1"/>
    <xf numFmtId="0" fontId="13" fillId="0" borderId="11" xfId="18" applyFont="1" applyBorder="1" applyAlignment="1">
      <alignment horizontal="left" wrapText="1"/>
    </xf>
    <xf numFmtId="0" fontId="16" fillId="0" borderId="11" xfId="18" applyFont="1" applyBorder="1" applyAlignment="1">
      <alignment vertical="center"/>
    </xf>
    <xf numFmtId="2" fontId="15" fillId="2" borderId="17" xfId="19" applyNumberFormat="1" applyFont="1" applyFill="1" applyBorder="1" applyAlignment="1">
      <alignment horizontal="center" vertical="center"/>
    </xf>
    <xf numFmtId="49" fontId="20" fillId="0" borderId="0" xfId="18" applyNumberFormat="1" applyFont="1" applyAlignment="1">
      <alignment wrapText="1"/>
    </xf>
    <xf numFmtId="0" fontId="15" fillId="2" borderId="0" xfId="19" applyFont="1" applyFill="1">
      <alignment horizontal="left" vertical="center"/>
    </xf>
    <xf numFmtId="0" fontId="20" fillId="2" borderId="0" xfId="19" applyFont="1" applyFill="1" applyAlignment="1">
      <alignment vertical="center"/>
    </xf>
    <xf numFmtId="0" fontId="13" fillId="0" borderId="33" xfId="14" applyFont="1" applyBorder="1" applyAlignment="1">
      <alignment horizontal="center" vertical="center" wrapText="1"/>
    </xf>
    <xf numFmtId="0" fontId="20" fillId="0" borderId="11" xfId="19" applyFont="1" applyBorder="1" applyAlignment="1">
      <alignment horizontal="center" vertical="center" wrapText="1"/>
    </xf>
    <xf numFmtId="0" fontId="21" fillId="0" borderId="55" xfId="14" applyFont="1" applyBorder="1" applyAlignment="1">
      <alignment horizontal="center" vertical="center" wrapText="1"/>
    </xf>
    <xf numFmtId="44" fontId="23" fillId="0" borderId="57" xfId="6" applyFont="1" applyBorder="1" applyAlignment="1">
      <alignment horizontal="center"/>
    </xf>
    <xf numFmtId="170" fontId="23" fillId="0" borderId="53" xfId="14" applyNumberFormat="1" applyFont="1" applyBorder="1"/>
    <xf numFmtId="0" fontId="23" fillId="0" borderId="14" xfId="14" applyFont="1" applyBorder="1" applyAlignment="1">
      <alignment horizontal="center"/>
    </xf>
    <xf numFmtId="0" fontId="23" fillId="0" borderId="37" xfId="14" applyFont="1" applyBorder="1" applyAlignment="1">
      <alignment horizontal="center"/>
    </xf>
    <xf numFmtId="1" fontId="23" fillId="0" borderId="20" xfId="14" applyNumberFormat="1" applyFont="1" applyBorder="1" applyAlignment="1">
      <alignment horizontal="center"/>
    </xf>
    <xf numFmtId="179" fontId="23" fillId="0" borderId="20" xfId="14" applyNumberFormat="1" applyFont="1" applyBorder="1" applyAlignment="1">
      <alignment horizontal="center"/>
    </xf>
    <xf numFmtId="0" fontId="23" fillId="0" borderId="45" xfId="14" applyFont="1" applyBorder="1"/>
    <xf numFmtId="170" fontId="23" fillId="0" borderId="46" xfId="15" applyFont="1" applyBorder="1"/>
    <xf numFmtId="170" fontId="23" fillId="0" borderId="53" xfId="15" applyFont="1" applyBorder="1"/>
    <xf numFmtId="180" fontId="23" fillId="5" borderId="53" xfId="14" applyNumberFormat="1" applyFont="1" applyFill="1" applyBorder="1"/>
    <xf numFmtId="43" fontId="23" fillId="0" borderId="0" xfId="14" applyNumberFormat="1" applyFont="1"/>
    <xf numFmtId="0" fontId="23" fillId="0" borderId="13" xfId="14" applyFont="1" applyBorder="1"/>
    <xf numFmtId="181" fontId="23" fillId="0" borderId="11" xfId="14" applyNumberFormat="1" applyFont="1" applyBorder="1" applyAlignment="1">
      <alignment horizontal="center"/>
    </xf>
    <xf numFmtId="181" fontId="23" fillId="0" borderId="20" xfId="14" applyNumberFormat="1" applyFont="1" applyBorder="1" applyAlignment="1">
      <alignment horizontal="center"/>
    </xf>
    <xf numFmtId="2" fontId="7" fillId="0" borderId="0" xfId="14" applyNumberFormat="1" applyAlignment="1">
      <alignment horizontal="center"/>
    </xf>
    <xf numFmtId="2" fontId="23" fillId="0" borderId="20" xfId="14" applyNumberFormat="1" applyFont="1" applyBorder="1" applyAlignment="1">
      <alignment horizontal="center"/>
    </xf>
    <xf numFmtId="183" fontId="23" fillId="0" borderId="11" xfId="14" applyNumberFormat="1" applyFont="1" applyBorder="1" applyAlignment="1">
      <alignment horizontal="center"/>
    </xf>
    <xf numFmtId="183" fontId="23" fillId="0" borderId="20" xfId="14" applyNumberFormat="1" applyFont="1" applyBorder="1" applyAlignment="1">
      <alignment horizontal="center"/>
    </xf>
    <xf numFmtId="170" fontId="23" fillId="0" borderId="11" xfId="15" applyFont="1" applyBorder="1"/>
    <xf numFmtId="0" fontId="28" fillId="5" borderId="43" xfId="14" applyFont="1" applyFill="1" applyBorder="1" applyAlignment="1">
      <alignment vertical="center"/>
    </xf>
    <xf numFmtId="44" fontId="23" fillId="0" borderId="27" xfId="6" applyFont="1" applyBorder="1" applyAlignment="1">
      <alignment horizontal="center" wrapText="1"/>
    </xf>
    <xf numFmtId="177" fontId="23" fillId="0" borderId="20" xfId="14" applyNumberFormat="1" applyFont="1" applyBorder="1" applyAlignment="1">
      <alignment horizontal="center"/>
    </xf>
    <xf numFmtId="185" fontId="23" fillId="0" borderId="12" xfId="15" applyNumberFormat="1" applyFont="1" applyBorder="1"/>
    <xf numFmtId="185" fontId="23" fillId="0" borderId="49" xfId="15" applyNumberFormat="1" applyFont="1" applyBorder="1"/>
    <xf numFmtId="3" fontId="23" fillId="5" borderId="76" xfId="14" applyNumberFormat="1" applyFont="1" applyFill="1" applyBorder="1" applyAlignment="1">
      <alignment horizontal="center" vertical="center"/>
    </xf>
    <xf numFmtId="1" fontId="7" fillId="0" borderId="0" xfId="14" applyNumberForma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13" fillId="0" borderId="11" xfId="0" applyNumberFormat="1" applyFont="1" applyBorder="1" applyAlignment="1">
      <alignment horizontal="center" vertical="center"/>
    </xf>
    <xf numFmtId="2" fontId="13" fillId="0" borderId="11" xfId="0" applyNumberFormat="1" applyFont="1" applyBorder="1" applyAlignment="1">
      <alignment horizontal="left" vertical="center"/>
    </xf>
    <xf numFmtId="177" fontId="13" fillId="0" borderId="11" xfId="0" applyNumberFormat="1" applyFont="1" applyBorder="1" applyAlignment="1">
      <alignment horizontal="center" vertical="center"/>
    </xf>
    <xf numFmtId="168" fontId="4" fillId="9" borderId="25" xfId="3" applyNumberFormat="1" applyFont="1" applyFill="1" applyBorder="1" applyAlignment="1">
      <alignment vertical="center"/>
    </xf>
    <xf numFmtId="2" fontId="7" fillId="0" borderId="0" xfId="14" applyNumberFormat="1" applyAlignment="1">
      <alignment vertical="center" wrapText="1"/>
    </xf>
    <xf numFmtId="2" fontId="7" fillId="0" borderId="0" xfId="14" applyNumberFormat="1" applyAlignment="1">
      <alignment wrapText="1"/>
    </xf>
    <xf numFmtId="2" fontId="7" fillId="0" borderId="0" xfId="14" applyNumberFormat="1" applyAlignment="1">
      <alignment horizontal="center" vertical="center" wrapText="1"/>
    </xf>
    <xf numFmtId="174" fontId="11" fillId="0" borderId="0" xfId="9" applyNumberFormat="1" applyFont="1"/>
    <xf numFmtId="0" fontId="0" fillId="0" borderId="0" xfId="0" applyAlignment="1">
      <alignment horizontal="center" wrapText="1"/>
    </xf>
    <xf numFmtId="44" fontId="0" fillId="0" borderId="11" xfId="16" applyFon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44" fontId="0" fillId="0" borderId="0" xfId="16" applyFont="1" applyBorder="1" applyAlignment="1">
      <alignment horizontal="center" vertical="center"/>
    </xf>
    <xf numFmtId="10" fontId="0" fillId="0" borderId="0" xfId="23" applyNumberFormat="1" applyFont="1" applyBorder="1" applyAlignment="1">
      <alignment horizontal="center" vertical="center"/>
    </xf>
    <xf numFmtId="10" fontId="0" fillId="0" borderId="7" xfId="23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44" fontId="0" fillId="0" borderId="9" xfId="0" applyNumberFormat="1" applyBorder="1" applyAlignment="1">
      <alignment horizontal="center" vertical="center"/>
    </xf>
    <xf numFmtId="44" fontId="0" fillId="0" borderId="0" xfId="0" applyNumberFormat="1"/>
    <xf numFmtId="9" fontId="0" fillId="0" borderId="10" xfId="23" applyFont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44" fontId="0" fillId="4" borderId="11" xfId="16" applyFont="1" applyFill="1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44" fontId="0" fillId="2" borderId="0" xfId="16" applyFont="1" applyFill="1" applyBorder="1" applyAlignment="1">
      <alignment horizontal="center" vertical="center"/>
    </xf>
    <xf numFmtId="10" fontId="0" fillId="0" borderId="10" xfId="23" applyNumberFormat="1" applyFont="1" applyBorder="1" applyAlignment="1">
      <alignment horizontal="center" vertical="center"/>
    </xf>
    <xf numFmtId="9" fontId="0" fillId="0" borderId="0" xfId="23" applyFont="1" applyAlignment="1">
      <alignment horizontal="center" vertical="center"/>
    </xf>
    <xf numFmtId="10" fontId="0" fillId="0" borderId="19" xfId="23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44" fontId="10" fillId="0" borderId="63" xfId="0" applyNumberFormat="1" applyFont="1" applyBorder="1" applyAlignment="1">
      <alignment horizontal="center" vertical="center"/>
    </xf>
    <xf numFmtId="0" fontId="0" fillId="0" borderId="11" xfId="0" applyBorder="1" applyAlignment="1">
      <alignment wrapText="1"/>
    </xf>
    <xf numFmtId="44" fontId="0" fillId="0" borderId="12" xfId="0" applyNumberFormat="1" applyBorder="1"/>
    <xf numFmtId="0" fontId="10" fillId="0" borderId="59" xfId="0" applyFont="1" applyBorder="1" applyAlignment="1">
      <alignment horizontal="center"/>
    </xf>
    <xf numFmtId="0" fontId="0" fillId="0" borderId="56" xfId="0" applyBorder="1"/>
    <xf numFmtId="0" fontId="0" fillId="0" borderId="56" xfId="0" applyBorder="1" applyAlignment="1">
      <alignment horizontal="center"/>
    </xf>
    <xf numFmtId="42" fontId="0" fillId="0" borderId="56" xfId="22" applyFont="1" applyBorder="1"/>
    <xf numFmtId="0" fontId="0" fillId="0" borderId="11" xfId="16" applyNumberFormat="1" applyFont="1" applyBorder="1" applyAlignment="1">
      <alignment horizontal="center" vertical="center"/>
    </xf>
    <xf numFmtId="0" fontId="0" fillId="0" borderId="82" xfId="0" applyBorder="1"/>
    <xf numFmtId="0" fontId="0" fillId="0" borderId="82" xfId="0" applyBorder="1" applyAlignment="1">
      <alignment horizontal="center"/>
    </xf>
    <xf numFmtId="42" fontId="0" fillId="0" borderId="82" xfId="22" applyFont="1" applyBorder="1"/>
    <xf numFmtId="0" fontId="0" fillId="2" borderId="0" xfId="0" applyFill="1"/>
    <xf numFmtId="9" fontId="0" fillId="0" borderId="10" xfId="23" applyFont="1" applyBorder="1" applyAlignment="1">
      <alignment horizontal="center"/>
    </xf>
    <xf numFmtId="0" fontId="0" fillId="0" borderId="11" xfId="0" applyBorder="1"/>
    <xf numFmtId="0" fontId="0" fillId="4" borderId="27" xfId="0" applyFill="1" applyBorder="1"/>
    <xf numFmtId="10" fontId="0" fillId="4" borderId="27" xfId="23" applyNumberFormat="1" applyFont="1" applyFill="1" applyBorder="1" applyAlignment="1">
      <alignment horizontal="center" vertical="center"/>
    </xf>
    <xf numFmtId="44" fontId="0" fillId="0" borderId="0" xfId="0" applyNumberFormat="1" applyAlignment="1">
      <alignment horizontal="center"/>
    </xf>
    <xf numFmtId="0" fontId="0" fillId="0" borderId="83" xfId="0" applyBorder="1"/>
    <xf numFmtId="0" fontId="0" fillId="0" borderId="83" xfId="0" applyBorder="1" applyAlignment="1">
      <alignment horizontal="center"/>
    </xf>
    <xf numFmtId="42" fontId="0" fillId="0" borderId="83" xfId="22" applyFont="1" applyBorder="1"/>
    <xf numFmtId="0" fontId="0" fillId="0" borderId="53" xfId="0" applyBorder="1" applyAlignment="1">
      <alignment horizontal="center"/>
    </xf>
    <xf numFmtId="42" fontId="0" fillId="0" borderId="53" xfId="22" applyFont="1" applyBorder="1" applyAlignment="1">
      <alignment horizontal="center"/>
    </xf>
    <xf numFmtId="42" fontId="0" fillId="0" borderId="53" xfId="22" applyFont="1" applyBorder="1"/>
    <xf numFmtId="42" fontId="0" fillId="0" borderId="0" xfId="0" applyNumberFormat="1"/>
    <xf numFmtId="0" fontId="0" fillId="0" borderId="23" xfId="0" applyBorder="1" applyAlignment="1">
      <alignment horizontal="center"/>
    </xf>
    <xf numFmtId="3" fontId="0" fillId="0" borderId="0" xfId="0" applyNumberFormat="1" applyAlignment="1">
      <alignment horizontal="right" vertical="center" wrapText="1"/>
    </xf>
    <xf numFmtId="42" fontId="0" fillId="0" borderId="0" xfId="0" applyNumberFormat="1" applyAlignment="1">
      <alignment horizontal="center" vertical="center"/>
    </xf>
    <xf numFmtId="3" fontId="10" fillId="0" borderId="0" xfId="0" applyNumberFormat="1" applyFont="1" applyAlignment="1">
      <alignment horizontal="right" vertical="center" wrapText="1"/>
    </xf>
    <xf numFmtId="3" fontId="0" fillId="0" borderId="0" xfId="0" applyNumberFormat="1"/>
    <xf numFmtId="178" fontId="0" fillId="0" borderId="0" xfId="16" applyNumberFormat="1" applyFont="1" applyBorder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44" fontId="10" fillId="6" borderId="11" xfId="6" applyFont="1" applyFill="1" applyBorder="1" applyAlignment="1">
      <alignment horizontal="center" vertical="center" wrapText="1"/>
    </xf>
    <xf numFmtId="0" fontId="2" fillId="4" borderId="10" xfId="2" applyFont="1" applyFill="1" applyBorder="1" applyAlignment="1">
      <alignment vertical="center" wrapText="1"/>
    </xf>
    <xf numFmtId="0" fontId="2" fillId="4" borderId="11" xfId="2" applyFont="1" applyFill="1" applyBorder="1" applyAlignment="1">
      <alignment vertical="center" wrapText="1"/>
    </xf>
    <xf numFmtId="0" fontId="4" fillId="4" borderId="11" xfId="2" applyFont="1" applyFill="1" applyBorder="1" applyAlignment="1">
      <alignment horizontal="center" vertical="center" wrapText="1"/>
    </xf>
    <xf numFmtId="0" fontId="4" fillId="4" borderId="11" xfId="2" applyFont="1" applyFill="1" applyBorder="1" applyAlignment="1">
      <alignment horizontal="center" vertical="center"/>
    </xf>
    <xf numFmtId="3" fontId="4" fillId="4" borderId="11" xfId="2" applyNumberFormat="1" applyFont="1" applyFill="1" applyBorder="1" applyAlignment="1">
      <alignment horizontal="center" vertical="center" wrapText="1"/>
    </xf>
    <xf numFmtId="3" fontId="4" fillId="4" borderId="11" xfId="2" applyNumberFormat="1" applyFont="1" applyFill="1" applyBorder="1" applyAlignment="1">
      <alignment horizontal="center" vertical="center"/>
    </xf>
    <xf numFmtId="3" fontId="4" fillId="4" borderId="20" xfId="2" applyNumberFormat="1" applyFont="1" applyFill="1" applyBorder="1" applyAlignment="1">
      <alignment horizontal="center" vertical="center"/>
    </xf>
    <xf numFmtId="0" fontId="4" fillId="5" borderId="11" xfId="3" applyFont="1" applyFill="1" applyBorder="1" applyAlignment="1">
      <alignment horizontal="center" vertical="center"/>
    </xf>
    <xf numFmtId="0" fontId="8" fillId="5" borderId="23" xfId="3" applyFont="1" applyFill="1" applyBorder="1" applyAlignment="1">
      <alignment horizontal="right" vertical="center"/>
    </xf>
    <xf numFmtId="0" fontId="4" fillId="5" borderId="24" xfId="3" applyFont="1" applyFill="1" applyBorder="1" applyAlignment="1">
      <alignment horizontal="right" vertical="center"/>
    </xf>
    <xf numFmtId="0" fontId="4" fillId="5" borderId="40" xfId="3" applyFont="1" applyFill="1" applyBorder="1" applyAlignment="1">
      <alignment horizontal="right" vertical="center"/>
    </xf>
    <xf numFmtId="3" fontId="4" fillId="4" borderId="27" xfId="2" applyNumberFormat="1" applyFont="1" applyFill="1" applyBorder="1" applyAlignment="1">
      <alignment horizontal="center" vertical="center" wrapText="1"/>
    </xf>
    <xf numFmtId="0" fontId="4" fillId="5" borderId="23" xfId="3" applyFont="1" applyFill="1" applyBorder="1" applyAlignment="1">
      <alignment horizontal="left" vertical="center"/>
    </xf>
    <xf numFmtId="0" fontId="4" fillId="5" borderId="24" xfId="3" applyFont="1" applyFill="1" applyBorder="1" applyAlignment="1">
      <alignment horizontal="left" vertical="center"/>
    </xf>
    <xf numFmtId="0" fontId="4" fillId="5" borderId="25" xfId="3" applyFont="1" applyFill="1" applyBorder="1" applyAlignment="1">
      <alignment horizontal="left" vertical="center"/>
    </xf>
    <xf numFmtId="0" fontId="4" fillId="2" borderId="7" xfId="3" applyFont="1" applyFill="1" applyBorder="1" applyAlignment="1">
      <alignment horizontal="center" vertical="center" wrapText="1"/>
    </xf>
    <xf numFmtId="0" fontId="4" fillId="2" borderId="47" xfId="3" applyFont="1" applyFill="1" applyBorder="1" applyAlignment="1">
      <alignment horizontal="center" vertical="center" wrapText="1"/>
    </xf>
    <xf numFmtId="0" fontId="4" fillId="2" borderId="8" xfId="3" applyFont="1" applyFill="1" applyBorder="1" applyAlignment="1">
      <alignment horizontal="center" vertical="center" wrapText="1"/>
    </xf>
    <xf numFmtId="0" fontId="4" fillId="2" borderId="45" xfId="3" applyFont="1" applyFill="1" applyBorder="1" applyAlignment="1">
      <alignment horizontal="center" vertical="center" wrapText="1"/>
    </xf>
    <xf numFmtId="0" fontId="4" fillId="0" borderId="8" xfId="4" applyFont="1" applyBorder="1" applyAlignment="1">
      <alignment horizontal="center" vertical="center" wrapText="1"/>
    </xf>
    <xf numFmtId="0" fontId="4" fillId="0" borderId="18" xfId="4" applyFont="1" applyBorder="1" applyAlignment="1">
      <alignment horizontal="center" vertical="center" wrapText="1"/>
    </xf>
    <xf numFmtId="4" fontId="4" fillId="2" borderId="8" xfId="3" applyNumberFormat="1" applyFont="1" applyFill="1" applyBorder="1" applyAlignment="1">
      <alignment horizontal="center" vertical="center" wrapText="1"/>
    </xf>
    <xf numFmtId="4" fontId="4" fillId="2" borderId="45" xfId="3" applyNumberFormat="1" applyFont="1" applyFill="1" applyBorder="1" applyAlignment="1">
      <alignment horizontal="center" vertical="center" wrapText="1"/>
    </xf>
    <xf numFmtId="4" fontId="4" fillId="2" borderId="9" xfId="3" applyNumberFormat="1" applyFont="1" applyFill="1" applyBorder="1" applyAlignment="1">
      <alignment horizontal="center" vertical="center" wrapText="1"/>
    </xf>
    <xf numFmtId="4" fontId="4" fillId="2" borderId="46" xfId="3" applyNumberFormat="1" applyFont="1" applyFill="1" applyBorder="1" applyAlignment="1">
      <alignment horizontal="center" vertical="center" wrapText="1"/>
    </xf>
    <xf numFmtId="0" fontId="4" fillId="5" borderId="16" xfId="3" applyFont="1" applyFill="1" applyBorder="1" applyAlignment="1">
      <alignment horizontal="center" vertical="center"/>
    </xf>
    <xf numFmtId="0" fontId="4" fillId="5" borderId="6" xfId="3" applyFont="1" applyFill="1" applyBorder="1" applyAlignment="1">
      <alignment horizontal="center" vertical="center"/>
    </xf>
    <xf numFmtId="0" fontId="4" fillId="5" borderId="17" xfId="3" applyFont="1" applyFill="1" applyBorder="1" applyAlignment="1">
      <alignment horizontal="center" vertical="center"/>
    </xf>
    <xf numFmtId="0" fontId="2" fillId="0" borderId="36" xfId="3" applyFont="1" applyBorder="1" applyAlignment="1">
      <alignment horizontal="left" vertical="center"/>
    </xf>
    <xf numFmtId="0" fontId="2" fillId="0" borderId="37" xfId="3" applyFont="1" applyBorder="1" applyAlignment="1">
      <alignment horizontal="left" vertical="center"/>
    </xf>
    <xf numFmtId="0" fontId="2" fillId="0" borderId="35" xfId="3" applyFont="1" applyBorder="1" applyAlignment="1">
      <alignment horizontal="left" vertical="center"/>
    </xf>
    <xf numFmtId="0" fontId="8" fillId="5" borderId="24" xfId="3" applyFont="1" applyFill="1" applyBorder="1" applyAlignment="1">
      <alignment horizontal="right" vertical="center"/>
    </xf>
    <xf numFmtId="0" fontId="8" fillId="5" borderId="40" xfId="3" applyFont="1" applyFill="1" applyBorder="1" applyAlignment="1">
      <alignment horizontal="right" vertical="center"/>
    </xf>
    <xf numFmtId="4" fontId="4" fillId="2" borderId="20" xfId="3" applyNumberFormat="1" applyFont="1" applyFill="1" applyBorder="1" applyAlignment="1">
      <alignment horizontal="center" vertical="center" wrapText="1"/>
    </xf>
    <xf numFmtId="4" fontId="4" fillId="2" borderId="22" xfId="3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left"/>
    </xf>
    <xf numFmtId="0" fontId="4" fillId="0" borderId="0" xfId="2" applyFont="1" applyAlignment="1">
      <alignment horizontal="center" vertical="top"/>
    </xf>
    <xf numFmtId="0" fontId="4" fillId="0" borderId="6" xfId="2" applyFont="1" applyBorder="1" applyAlignment="1">
      <alignment horizontal="center"/>
    </xf>
    <xf numFmtId="0" fontId="2" fillId="3" borderId="7" xfId="1" applyFont="1" applyFill="1" applyBorder="1" applyAlignment="1">
      <alignment horizontal="left" vertical="center" wrapText="1"/>
    </xf>
    <xf numFmtId="0" fontId="2" fillId="3" borderId="8" xfId="1" applyFont="1" applyFill="1" applyBorder="1" applyAlignment="1">
      <alignment horizontal="left" vertical="center" wrapText="1"/>
    </xf>
    <xf numFmtId="0" fontId="2" fillId="3" borderId="9" xfId="1" applyFont="1" applyFill="1" applyBorder="1" applyAlignment="1">
      <alignment horizontal="left" vertical="center" wrapText="1"/>
    </xf>
    <xf numFmtId="0" fontId="2" fillId="3" borderId="10" xfId="1" applyFont="1" applyFill="1" applyBorder="1" applyAlignment="1">
      <alignment horizontal="left" vertical="center" wrapText="1"/>
    </xf>
    <xf numFmtId="0" fontId="2" fillId="3" borderId="11" xfId="1" applyFont="1" applyFill="1" applyBorder="1" applyAlignment="1">
      <alignment horizontal="left" vertical="center" wrapText="1"/>
    </xf>
    <xf numFmtId="0" fontId="2" fillId="3" borderId="12" xfId="1" applyFont="1" applyFill="1" applyBorder="1" applyAlignment="1">
      <alignment horizontal="left" vertical="center" wrapText="1"/>
    </xf>
    <xf numFmtId="0" fontId="2" fillId="4" borderId="13" xfId="1" applyFont="1" applyFill="1" applyBorder="1" applyAlignment="1">
      <alignment horizontal="center" vertical="center" wrapText="1"/>
    </xf>
    <xf numFmtId="0" fontId="2" fillId="4" borderId="14" xfId="1" applyFont="1" applyFill="1" applyBorder="1" applyAlignment="1">
      <alignment horizontal="center" vertical="center" wrapText="1"/>
    </xf>
    <xf numFmtId="0" fontId="2" fillId="4" borderId="15" xfId="1" applyFont="1" applyFill="1" applyBorder="1" applyAlignment="1">
      <alignment horizontal="center" vertical="center" wrapText="1"/>
    </xf>
    <xf numFmtId="0" fontId="4" fillId="2" borderId="20" xfId="3" applyFont="1" applyFill="1" applyBorder="1" applyAlignment="1">
      <alignment horizontal="center" vertical="center" wrapText="1"/>
    </xf>
    <xf numFmtId="0" fontId="4" fillId="2" borderId="19" xfId="3" applyFont="1" applyFill="1" applyBorder="1" applyAlignment="1">
      <alignment horizontal="center" vertical="center" wrapText="1"/>
    </xf>
    <xf numFmtId="0" fontId="7" fillId="0" borderId="51" xfId="14" applyBorder="1" applyAlignment="1">
      <alignment horizontal="center" vertical="center" wrapText="1"/>
    </xf>
    <xf numFmtId="0" fontId="7" fillId="0" borderId="14" xfId="14" applyBorder="1" applyAlignment="1">
      <alignment horizontal="center" vertical="center" wrapText="1"/>
    </xf>
    <xf numFmtId="0" fontId="7" fillId="0" borderId="33" xfId="14" applyBorder="1" applyAlignment="1">
      <alignment horizontal="center" vertical="center" wrapText="1"/>
    </xf>
    <xf numFmtId="0" fontId="12" fillId="7" borderId="51" xfId="14" applyFont="1" applyFill="1" applyBorder="1" applyAlignment="1">
      <alignment horizontal="center" wrapText="1"/>
    </xf>
    <xf numFmtId="0" fontId="12" fillId="7" borderId="14" xfId="14" applyFont="1" applyFill="1" applyBorder="1" applyAlignment="1">
      <alignment horizontal="center" wrapText="1"/>
    </xf>
    <xf numFmtId="0" fontId="12" fillId="7" borderId="33" xfId="14" applyFont="1" applyFill="1" applyBorder="1" applyAlignment="1">
      <alignment horizontal="center" wrapText="1"/>
    </xf>
    <xf numFmtId="0" fontId="10" fillId="6" borderId="51" xfId="14" applyFont="1" applyFill="1" applyBorder="1" applyAlignment="1">
      <alignment horizontal="center" wrapText="1"/>
    </xf>
    <xf numFmtId="0" fontId="10" fillId="6" borderId="14" xfId="14" applyFont="1" applyFill="1" applyBorder="1" applyAlignment="1">
      <alignment horizontal="center" wrapText="1"/>
    </xf>
    <xf numFmtId="0" fontId="10" fillId="6" borderId="33" xfId="14" applyFont="1" applyFill="1" applyBorder="1" applyAlignment="1">
      <alignment horizontal="center" wrapText="1"/>
    </xf>
    <xf numFmtId="0" fontId="10" fillId="6" borderId="51" xfId="14" applyFont="1" applyFill="1" applyBorder="1" applyAlignment="1">
      <alignment horizontal="center" vertical="center" wrapText="1"/>
    </xf>
    <xf numFmtId="0" fontId="10" fillId="6" borderId="14" xfId="14" applyFont="1" applyFill="1" applyBorder="1" applyAlignment="1">
      <alignment horizontal="center" vertical="center" wrapText="1"/>
    </xf>
    <xf numFmtId="0" fontId="10" fillId="6" borderId="33" xfId="14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44" fontId="0" fillId="0" borderId="0" xfId="16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17" fillId="0" borderId="38" xfId="14" applyFont="1" applyBorder="1" applyAlignment="1">
      <alignment horizontal="center" vertical="center" wrapText="1"/>
    </xf>
    <xf numFmtId="0" fontId="17" fillId="0" borderId="39" xfId="14" applyFont="1" applyBorder="1" applyAlignment="1">
      <alignment horizontal="center" vertical="center" wrapText="1"/>
    </xf>
    <xf numFmtId="0" fontId="17" fillId="0" borderId="55" xfId="14" applyFont="1" applyBorder="1" applyAlignment="1">
      <alignment horizontal="center" vertical="center" wrapText="1"/>
    </xf>
    <xf numFmtId="0" fontId="13" fillId="0" borderId="51" xfId="14" applyFont="1" applyBorder="1" applyAlignment="1">
      <alignment horizontal="left" wrapText="1"/>
    </xf>
    <xf numFmtId="0" fontId="13" fillId="0" borderId="14" xfId="14" applyFont="1" applyBorder="1" applyAlignment="1">
      <alignment horizontal="left" wrapText="1"/>
    </xf>
    <xf numFmtId="0" fontId="13" fillId="0" borderId="33" xfId="14" applyFont="1" applyBorder="1" applyAlignment="1">
      <alignment horizontal="left" wrapText="1"/>
    </xf>
    <xf numFmtId="0" fontId="13" fillId="0" borderId="16" xfId="14" applyFont="1" applyBorder="1" applyAlignment="1">
      <alignment horizontal="left" wrapText="1"/>
    </xf>
    <xf numFmtId="0" fontId="13" fillId="0" borderId="6" xfId="14" applyFont="1" applyBorder="1" applyAlignment="1">
      <alignment horizontal="left" wrapText="1"/>
    </xf>
    <xf numFmtId="0" fontId="13" fillId="0" borderId="41" xfId="14" applyFont="1" applyBorder="1" applyAlignment="1">
      <alignment horizontal="left" wrapText="1"/>
    </xf>
    <xf numFmtId="2" fontId="15" fillId="2" borderId="16" xfId="19" applyNumberFormat="1" applyFont="1" applyFill="1" applyBorder="1" applyAlignment="1">
      <alignment horizontal="center" vertical="center"/>
    </xf>
    <xf numFmtId="2" fontId="15" fillId="2" borderId="6" xfId="19" applyNumberFormat="1" applyFont="1" applyFill="1" applyBorder="1" applyAlignment="1">
      <alignment horizontal="center" vertical="center"/>
    </xf>
    <xf numFmtId="2" fontId="15" fillId="2" borderId="17" xfId="19" applyNumberFormat="1" applyFont="1" applyFill="1" applyBorder="1" applyAlignment="1">
      <alignment horizontal="center" vertical="center"/>
    </xf>
    <xf numFmtId="0" fontId="13" fillId="0" borderId="38" xfId="14" applyFont="1" applyBorder="1" applyAlignment="1">
      <alignment horizontal="center" wrapText="1"/>
    </xf>
    <xf numFmtId="0" fontId="13" fillId="0" borderId="39" xfId="14" applyFont="1" applyBorder="1" applyAlignment="1">
      <alignment horizontal="center" wrapText="1"/>
    </xf>
    <xf numFmtId="0" fontId="13" fillId="0" borderId="55" xfId="14" applyFont="1" applyBorder="1" applyAlignment="1">
      <alignment horizontal="center" wrapText="1"/>
    </xf>
    <xf numFmtId="0" fontId="13" fillId="0" borderId="29" xfId="14" applyFont="1" applyBorder="1" applyAlignment="1">
      <alignment horizontal="center" wrapText="1"/>
    </xf>
    <xf numFmtId="0" fontId="13" fillId="0" borderId="0" xfId="14" applyFont="1" applyAlignment="1">
      <alignment horizontal="center" wrapText="1"/>
    </xf>
    <xf numFmtId="0" fontId="13" fillId="0" borderId="54" xfId="14" applyFont="1" applyBorder="1" applyAlignment="1">
      <alignment horizontal="center" wrapText="1"/>
    </xf>
    <xf numFmtId="0" fontId="13" fillId="0" borderId="16" xfId="14" applyFont="1" applyBorder="1" applyAlignment="1">
      <alignment horizontal="center" wrapText="1"/>
    </xf>
    <xf numFmtId="0" fontId="13" fillId="0" borderId="6" xfId="14" applyFont="1" applyBorder="1" applyAlignment="1">
      <alignment horizontal="center" wrapText="1"/>
    </xf>
    <xf numFmtId="0" fontId="13" fillId="0" borderId="17" xfId="14" applyFont="1" applyBorder="1" applyAlignment="1">
      <alignment horizontal="center" wrapText="1"/>
    </xf>
    <xf numFmtId="0" fontId="14" fillId="2" borderId="23" xfId="19" applyFont="1" applyFill="1" applyBorder="1" applyAlignment="1" applyProtection="1">
      <alignment horizontal="center" vertical="center" wrapText="1"/>
      <protection hidden="1"/>
    </xf>
    <xf numFmtId="0" fontId="14" fillId="2" borderId="24" xfId="19" applyFont="1" applyFill="1" applyBorder="1" applyAlignment="1" applyProtection="1">
      <alignment horizontal="center" vertical="center" wrapText="1"/>
      <protection hidden="1"/>
    </xf>
    <xf numFmtId="0" fontId="14" fillId="2" borderId="25" xfId="19" applyFont="1" applyFill="1" applyBorder="1" applyAlignment="1" applyProtection="1">
      <alignment horizontal="center" vertical="center" wrapText="1"/>
      <protection hidden="1"/>
    </xf>
    <xf numFmtId="0" fontId="15" fillId="6" borderId="23" xfId="14" applyFont="1" applyFill="1" applyBorder="1" applyAlignment="1">
      <alignment horizontal="center" vertical="center"/>
    </xf>
    <xf numFmtId="0" fontId="15" fillId="6" borderId="24" xfId="14" applyFont="1" applyFill="1" applyBorder="1" applyAlignment="1">
      <alignment horizontal="center" vertical="center"/>
    </xf>
    <xf numFmtId="0" fontId="15" fillId="6" borderId="25" xfId="14" applyFont="1" applyFill="1" applyBorder="1" applyAlignment="1">
      <alignment horizontal="center" vertical="center"/>
    </xf>
    <xf numFmtId="0" fontId="13" fillId="0" borderId="29" xfId="14" applyFont="1" applyBorder="1" applyAlignment="1">
      <alignment horizontal="center"/>
    </xf>
    <xf numFmtId="0" fontId="13" fillId="0" borderId="0" xfId="14" applyFont="1" applyAlignment="1">
      <alignment horizontal="center"/>
    </xf>
    <xf numFmtId="0" fontId="13" fillId="0" borderId="54" xfId="14" applyFont="1" applyBorder="1" applyAlignment="1">
      <alignment horizontal="center"/>
    </xf>
    <xf numFmtId="0" fontId="15" fillId="0" borderId="23" xfId="19" applyFont="1" applyBorder="1" applyAlignment="1">
      <alignment horizontal="center" vertical="center" wrapText="1"/>
    </xf>
    <xf numFmtId="0" fontId="15" fillId="0" borderId="24" xfId="19" applyFont="1" applyBorder="1" applyAlignment="1">
      <alignment horizontal="center" vertical="center" wrapText="1"/>
    </xf>
    <xf numFmtId="0" fontId="15" fillId="0" borderId="25" xfId="19" applyFont="1" applyBorder="1" applyAlignment="1">
      <alignment horizontal="center" vertical="center" wrapText="1"/>
    </xf>
    <xf numFmtId="0" fontId="15" fillId="3" borderId="23" xfId="19" applyFont="1" applyFill="1" applyBorder="1" applyAlignment="1">
      <alignment horizontal="center" vertical="center" wrapText="1"/>
    </xf>
    <xf numFmtId="0" fontId="15" fillId="3" borderId="24" xfId="19" applyFont="1" applyFill="1" applyBorder="1" applyAlignment="1">
      <alignment horizontal="center" vertical="center" wrapText="1"/>
    </xf>
    <xf numFmtId="0" fontId="15" fillId="3" borderId="25" xfId="19" applyFont="1" applyFill="1" applyBorder="1" applyAlignment="1">
      <alignment horizontal="center" vertical="center" wrapText="1"/>
    </xf>
    <xf numFmtId="0" fontId="15" fillId="0" borderId="23" xfId="19" applyFont="1" applyBorder="1" applyAlignment="1">
      <alignment horizontal="left" vertical="center" wrapText="1"/>
    </xf>
    <xf numFmtId="0" fontId="15" fillId="0" borderId="24" xfId="19" applyFont="1" applyBorder="1" applyAlignment="1">
      <alignment horizontal="left" vertical="center" wrapText="1"/>
    </xf>
    <xf numFmtId="0" fontId="15" fillId="0" borderId="25" xfId="19" applyFont="1" applyBorder="1" applyAlignment="1">
      <alignment horizontal="left" vertical="center" wrapText="1"/>
    </xf>
    <xf numFmtId="0" fontId="13" fillId="0" borderId="10" xfId="14" applyFont="1" applyBorder="1" applyAlignment="1">
      <alignment horizontal="center" vertical="center"/>
    </xf>
    <xf numFmtId="0" fontId="13" fillId="0" borderId="11" xfId="14" applyFont="1" applyBorder="1" applyAlignment="1">
      <alignment horizontal="center" vertical="center"/>
    </xf>
    <xf numFmtId="0" fontId="13" fillId="0" borderId="11" xfId="14" applyFont="1" applyBorder="1" applyAlignment="1">
      <alignment horizontal="center" vertical="center" wrapText="1"/>
    </xf>
    <xf numFmtId="0" fontId="13" fillId="0" borderId="10" xfId="14" applyFont="1" applyBorder="1" applyAlignment="1">
      <alignment horizontal="center" vertical="center" wrapText="1"/>
    </xf>
    <xf numFmtId="0" fontId="13" fillId="0" borderId="10" xfId="14" applyFont="1" applyBorder="1" applyAlignment="1">
      <alignment horizontal="left" vertical="center"/>
    </xf>
    <xf numFmtId="0" fontId="13" fillId="0" borderId="11" xfId="14" applyFont="1" applyBorder="1" applyAlignment="1">
      <alignment horizontal="left" vertical="center"/>
    </xf>
    <xf numFmtId="0" fontId="13" fillId="0" borderId="13" xfId="14" applyFont="1" applyBorder="1" applyAlignment="1">
      <alignment horizontal="center" vertical="center"/>
    </xf>
    <xf numFmtId="0" fontId="13" fillId="0" borderId="14" xfId="14" applyFont="1" applyBorder="1" applyAlignment="1">
      <alignment horizontal="center" vertical="center"/>
    </xf>
    <xf numFmtId="0" fontId="13" fillId="0" borderId="33" xfId="14" applyFont="1" applyBorder="1" applyAlignment="1">
      <alignment horizontal="center" vertical="center"/>
    </xf>
    <xf numFmtId="0" fontId="16" fillId="0" borderId="10" xfId="14" applyFont="1" applyBorder="1" applyAlignment="1">
      <alignment horizontal="left" vertical="center"/>
    </xf>
    <xf numFmtId="0" fontId="16" fillId="0" borderId="11" xfId="14" applyFont="1" applyBorder="1" applyAlignment="1">
      <alignment horizontal="left" vertical="center"/>
    </xf>
    <xf numFmtId="2" fontId="15" fillId="2" borderId="61" xfId="19" applyNumberFormat="1" applyFont="1" applyFill="1" applyBorder="1" applyAlignment="1">
      <alignment horizontal="center" vertical="center"/>
    </xf>
    <xf numFmtId="2" fontId="15" fillId="2" borderId="62" xfId="19" applyNumberFormat="1" applyFont="1" applyFill="1" applyBorder="1" applyAlignment="1">
      <alignment horizontal="center" vertical="center"/>
    </xf>
    <xf numFmtId="0" fontId="13" fillId="0" borderId="20" xfId="14" applyFont="1" applyBorder="1" applyAlignment="1">
      <alignment horizontal="left" wrapText="1"/>
    </xf>
    <xf numFmtId="2" fontId="15" fillId="2" borderId="29" xfId="19" applyNumberFormat="1" applyFont="1" applyFill="1" applyBorder="1" applyAlignment="1">
      <alignment horizontal="center" vertical="center"/>
    </xf>
    <xf numFmtId="2" fontId="15" fillId="2" borderId="0" xfId="19" applyNumberFormat="1" applyFont="1" applyFill="1" applyAlignment="1">
      <alignment horizontal="center" vertical="center"/>
    </xf>
    <xf numFmtId="2" fontId="15" fillId="2" borderId="54" xfId="19" applyNumberFormat="1" applyFont="1" applyFill="1" applyBorder="1" applyAlignment="1">
      <alignment horizontal="center" vertical="center"/>
    </xf>
    <xf numFmtId="0" fontId="21" fillId="0" borderId="38" xfId="14" applyFont="1" applyBorder="1" applyAlignment="1">
      <alignment horizontal="center" vertical="center" wrapText="1"/>
    </xf>
    <xf numFmtId="0" fontId="21" fillId="0" borderId="39" xfId="14" applyFont="1" applyBorder="1" applyAlignment="1">
      <alignment horizontal="center" vertical="center" wrapText="1"/>
    </xf>
    <xf numFmtId="0" fontId="21" fillId="0" borderId="55" xfId="14" applyFont="1" applyBorder="1" applyAlignment="1">
      <alignment horizontal="center" vertical="center" wrapText="1"/>
    </xf>
    <xf numFmtId="0" fontId="13" fillId="0" borderId="51" xfId="14" applyFont="1" applyBorder="1" applyAlignment="1">
      <alignment horizontal="center" vertical="center"/>
    </xf>
    <xf numFmtId="0" fontId="13" fillId="0" borderId="10" xfId="14" applyFont="1" applyBorder="1" applyAlignment="1">
      <alignment horizontal="left" wrapText="1"/>
    </xf>
    <xf numFmtId="0" fontId="13" fillId="0" borderId="11" xfId="14" applyFont="1" applyBorder="1" applyAlignment="1">
      <alignment horizontal="left" wrapText="1"/>
    </xf>
    <xf numFmtId="0" fontId="13" fillId="0" borderId="11" xfId="0" applyFont="1" applyBorder="1" applyAlignment="1">
      <alignment horizontal="center" wrapText="1"/>
    </xf>
    <xf numFmtId="0" fontId="16" fillId="0" borderId="10" xfId="14" applyFont="1" applyBorder="1" applyAlignment="1">
      <alignment horizontal="center" wrapText="1"/>
    </xf>
    <xf numFmtId="0" fontId="16" fillId="0" borderId="11" xfId="14" applyFont="1" applyBorder="1" applyAlignment="1">
      <alignment horizontal="center" wrapText="1"/>
    </xf>
    <xf numFmtId="0" fontId="13" fillId="2" borderId="51" xfId="14" applyFont="1" applyFill="1" applyBorder="1" applyAlignment="1">
      <alignment horizontal="center" vertical="center"/>
    </xf>
    <xf numFmtId="0" fontId="13" fillId="2" borderId="14" xfId="14" applyFont="1" applyFill="1" applyBorder="1" applyAlignment="1">
      <alignment horizontal="center" vertical="center"/>
    </xf>
    <xf numFmtId="0" fontId="13" fillId="2" borderId="33" xfId="14" applyFont="1" applyFill="1" applyBorder="1" applyAlignment="1">
      <alignment horizontal="center" vertical="center"/>
    </xf>
    <xf numFmtId="0" fontId="13" fillId="0" borderId="11" xfId="14" applyFont="1" applyBorder="1" applyAlignment="1">
      <alignment horizontal="center" wrapText="1"/>
    </xf>
    <xf numFmtId="2" fontId="15" fillId="2" borderId="11" xfId="19" applyNumberFormat="1" applyFont="1" applyFill="1" applyBorder="1" applyAlignment="1">
      <alignment horizontal="center" vertical="center"/>
    </xf>
    <xf numFmtId="0" fontId="16" fillId="0" borderId="14" xfId="14" applyFont="1" applyBorder="1" applyAlignment="1">
      <alignment horizontal="center" vertical="center"/>
    </xf>
    <xf numFmtId="0" fontId="16" fillId="0" borderId="33" xfId="14" applyFont="1" applyBorder="1" applyAlignment="1">
      <alignment horizontal="center" vertical="center"/>
    </xf>
    <xf numFmtId="0" fontId="16" fillId="0" borderId="10" xfId="14" applyFont="1" applyBorder="1" applyAlignment="1">
      <alignment horizontal="center" vertical="center"/>
    </xf>
    <xf numFmtId="0" fontId="16" fillId="0" borderId="11" xfId="14" applyFont="1" applyBorder="1" applyAlignment="1">
      <alignment horizontal="center" vertical="center"/>
    </xf>
    <xf numFmtId="0" fontId="16" fillId="0" borderId="13" xfId="14" applyFont="1" applyBorder="1" applyAlignment="1">
      <alignment horizontal="center" vertical="center"/>
    </xf>
    <xf numFmtId="0" fontId="19" fillId="0" borderId="10" xfId="14" applyFont="1" applyBorder="1" applyAlignment="1">
      <alignment horizontal="center" vertical="center" wrapText="1"/>
    </xf>
    <xf numFmtId="0" fontId="19" fillId="0" borderId="11" xfId="14" applyFont="1" applyBorder="1" applyAlignment="1">
      <alignment horizontal="center" vertical="center" wrapText="1"/>
    </xf>
    <xf numFmtId="0" fontId="13" fillId="0" borderId="13" xfId="14" applyFont="1" applyBorder="1" applyAlignment="1">
      <alignment horizontal="center" vertical="center" wrapText="1"/>
    </xf>
    <xf numFmtId="0" fontId="13" fillId="0" borderId="14" xfId="14" applyFont="1" applyBorder="1" applyAlignment="1">
      <alignment horizontal="center" vertical="center" wrapText="1"/>
    </xf>
    <xf numFmtId="0" fontId="13" fillId="0" borderId="33" xfId="14" applyFont="1" applyBorder="1" applyAlignment="1">
      <alignment horizontal="center" vertical="center" wrapText="1"/>
    </xf>
    <xf numFmtId="0" fontId="17" fillId="0" borderId="38" xfId="18" applyFont="1" applyBorder="1" applyAlignment="1">
      <alignment horizontal="center" vertical="center" wrapText="1"/>
    </xf>
    <xf numFmtId="0" fontId="17" fillId="0" borderId="39" xfId="18" applyFont="1" applyBorder="1" applyAlignment="1">
      <alignment horizontal="center" vertical="center" wrapText="1"/>
    </xf>
    <xf numFmtId="0" fontId="17" fillId="0" borderId="55" xfId="18" applyFont="1" applyBorder="1" applyAlignment="1">
      <alignment horizontal="center" vertical="center" wrapText="1"/>
    </xf>
    <xf numFmtId="0" fontId="13" fillId="0" borderId="10" xfId="18" applyFont="1" applyBorder="1" applyAlignment="1">
      <alignment horizontal="center" vertical="center" wrapText="1"/>
    </xf>
    <xf numFmtId="0" fontId="13" fillId="0" borderId="11" xfId="18" applyFont="1" applyBorder="1" applyAlignment="1">
      <alignment horizontal="center" vertical="center" wrapText="1"/>
    </xf>
    <xf numFmtId="0" fontId="13" fillId="0" borderId="16" xfId="18" applyFont="1" applyBorder="1" applyAlignment="1">
      <alignment horizontal="left" wrapText="1"/>
    </xf>
    <xf numFmtId="0" fontId="13" fillId="0" borderId="6" xfId="18" applyFont="1" applyBorder="1" applyAlignment="1">
      <alignment horizontal="left" wrapText="1"/>
    </xf>
    <xf numFmtId="0" fontId="13" fillId="0" borderId="41" xfId="18" applyFont="1" applyBorder="1" applyAlignment="1">
      <alignment horizontal="left" wrapText="1"/>
    </xf>
    <xf numFmtId="0" fontId="13" fillId="0" borderId="38" xfId="18" applyFont="1" applyBorder="1" applyAlignment="1">
      <alignment horizontal="center" wrapText="1"/>
    </xf>
    <xf numFmtId="0" fontId="13" fillId="0" borderId="39" xfId="18" applyFont="1" applyBorder="1" applyAlignment="1">
      <alignment horizontal="center" wrapText="1"/>
    </xf>
    <xf numFmtId="0" fontId="13" fillId="0" borderId="55" xfId="18" applyFont="1" applyBorder="1" applyAlignment="1">
      <alignment horizontal="center" wrapText="1"/>
    </xf>
    <xf numFmtId="0" fontId="13" fillId="0" borderId="29" xfId="18" applyFont="1" applyBorder="1" applyAlignment="1">
      <alignment horizontal="center" wrapText="1"/>
    </xf>
    <xf numFmtId="0" fontId="13" fillId="0" borderId="0" xfId="18" applyFont="1" applyAlignment="1">
      <alignment horizontal="center" wrapText="1"/>
    </xf>
    <xf numFmtId="0" fontId="13" fillId="0" borderId="54" xfId="18" applyFont="1" applyBorder="1" applyAlignment="1">
      <alignment horizontal="center" wrapText="1"/>
    </xf>
    <xf numFmtId="0" fontId="13" fillId="0" borderId="16" xfId="18" applyFont="1" applyBorder="1" applyAlignment="1">
      <alignment horizontal="center" wrapText="1"/>
    </xf>
    <xf numFmtId="0" fontId="13" fillId="0" borderId="6" xfId="18" applyFont="1" applyBorder="1" applyAlignment="1">
      <alignment horizontal="center" wrapText="1"/>
    </xf>
    <xf numFmtId="0" fontId="13" fillId="0" borderId="17" xfId="18" applyFont="1" applyBorder="1" applyAlignment="1">
      <alignment horizontal="center" wrapText="1"/>
    </xf>
    <xf numFmtId="0" fontId="13" fillId="0" borderId="29" xfId="18" applyFont="1" applyBorder="1" applyAlignment="1">
      <alignment horizontal="center"/>
    </xf>
    <xf numFmtId="0" fontId="13" fillId="0" borderId="0" xfId="18" applyFont="1" applyAlignment="1">
      <alignment horizontal="center"/>
    </xf>
    <xf numFmtId="0" fontId="13" fillId="0" borderId="54" xfId="18" applyFont="1" applyBorder="1" applyAlignment="1">
      <alignment horizontal="center"/>
    </xf>
    <xf numFmtId="0" fontId="19" fillId="0" borderId="10" xfId="18" applyFont="1" applyBorder="1" applyAlignment="1">
      <alignment horizontal="center" vertical="center" wrapText="1"/>
    </xf>
    <xf numFmtId="0" fontId="19" fillId="0" borderId="11" xfId="18" applyFont="1" applyBorder="1" applyAlignment="1">
      <alignment horizontal="center" vertical="center" wrapText="1"/>
    </xf>
    <xf numFmtId="0" fontId="15" fillId="6" borderId="23" xfId="18" applyFont="1" applyFill="1" applyBorder="1" applyAlignment="1">
      <alignment horizontal="center" vertical="center"/>
    </xf>
    <xf numFmtId="0" fontId="15" fillId="6" borderId="24" xfId="18" applyFont="1" applyFill="1" applyBorder="1" applyAlignment="1">
      <alignment horizontal="center" vertical="center"/>
    </xf>
    <xf numFmtId="0" fontId="15" fillId="6" borderId="25" xfId="18" applyFont="1" applyFill="1" applyBorder="1" applyAlignment="1">
      <alignment horizontal="center" vertical="center"/>
    </xf>
    <xf numFmtId="0" fontId="13" fillId="0" borderId="51" xfId="14" applyFont="1" applyBorder="1" applyAlignment="1">
      <alignment horizontal="center" vertical="center" wrapText="1"/>
    </xf>
    <xf numFmtId="0" fontId="20" fillId="2" borderId="0" xfId="19" applyFont="1" applyFill="1" applyAlignment="1">
      <alignment horizontal="center" vertical="center" wrapText="1"/>
    </xf>
    <xf numFmtId="0" fontId="20" fillId="2" borderId="0" xfId="19" applyFont="1" applyFill="1" applyAlignment="1">
      <alignment horizontal="center" vertical="center"/>
    </xf>
    <xf numFmtId="2" fontId="13" fillId="0" borderId="20" xfId="18" applyNumberFormat="1" applyFont="1" applyBorder="1" applyAlignment="1">
      <alignment horizontal="center" vertical="center"/>
    </xf>
    <xf numFmtId="2" fontId="13" fillId="0" borderId="27" xfId="18" applyNumberFormat="1" applyFont="1" applyBorder="1" applyAlignment="1">
      <alignment horizontal="center" vertical="center"/>
    </xf>
    <xf numFmtId="0" fontId="13" fillId="0" borderId="51" xfId="18" applyFont="1" applyBorder="1" applyAlignment="1">
      <alignment horizontal="center" vertical="center" wrapText="1"/>
    </xf>
    <xf numFmtId="0" fontId="13" fillId="0" borderId="14" xfId="18" applyFont="1" applyBorder="1" applyAlignment="1">
      <alignment horizontal="center" vertical="center" wrapText="1"/>
    </xf>
    <xf numFmtId="0" fontId="13" fillId="0" borderId="33" xfId="18" applyFont="1" applyBorder="1" applyAlignment="1">
      <alignment horizontal="center" vertical="center" wrapText="1"/>
    </xf>
    <xf numFmtId="0" fontId="13" fillId="0" borderId="11" xfId="18" applyFont="1" applyBorder="1" applyAlignment="1">
      <alignment horizontal="left" wrapText="1"/>
    </xf>
    <xf numFmtId="2" fontId="15" fillId="2" borderId="27" xfId="19" applyNumberFormat="1" applyFont="1" applyFill="1" applyBorder="1" applyAlignment="1">
      <alignment horizontal="center" vertical="center"/>
    </xf>
    <xf numFmtId="0" fontId="13" fillId="0" borderId="21" xfId="18" applyFont="1" applyBorder="1" applyAlignment="1">
      <alignment horizontal="center" vertical="center" wrapText="1"/>
    </xf>
    <xf numFmtId="0" fontId="13" fillId="0" borderId="37" xfId="18" applyFont="1" applyBorder="1" applyAlignment="1">
      <alignment horizontal="center" vertical="center" wrapText="1"/>
    </xf>
    <xf numFmtId="0" fontId="13" fillId="0" borderId="35" xfId="18" applyFont="1" applyBorder="1" applyAlignment="1">
      <alignment horizontal="center" vertical="center" wrapText="1"/>
    </xf>
    <xf numFmtId="0" fontId="13" fillId="0" borderId="67" xfId="18" applyFont="1" applyBorder="1" applyAlignment="1">
      <alignment horizontal="center" vertical="center" wrapText="1"/>
    </xf>
    <xf numFmtId="0" fontId="13" fillId="0" borderId="68" xfId="18" applyFont="1" applyBorder="1" applyAlignment="1">
      <alignment horizontal="center" vertical="center" wrapText="1"/>
    </xf>
    <xf numFmtId="0" fontId="13" fillId="0" borderId="34" xfId="18" applyFont="1" applyBorder="1" applyAlignment="1">
      <alignment horizontal="center" vertical="center" wrapText="1"/>
    </xf>
    <xf numFmtId="0" fontId="13" fillId="0" borderId="20" xfId="18" applyFont="1" applyBorder="1" applyAlignment="1">
      <alignment horizontal="center" vertical="center" wrapText="1"/>
    </xf>
    <xf numFmtId="0" fontId="13" fillId="0" borderId="27" xfId="18" applyFont="1" applyBorder="1" applyAlignment="1">
      <alignment horizontal="center" vertical="center" wrapText="1"/>
    </xf>
    <xf numFmtId="0" fontId="13" fillId="0" borderId="52" xfId="18" applyFont="1" applyBorder="1" applyAlignment="1">
      <alignment horizontal="center" vertical="center" wrapText="1"/>
    </xf>
    <xf numFmtId="0" fontId="13" fillId="0" borderId="0" xfId="18" applyFont="1" applyAlignment="1">
      <alignment horizontal="center" vertical="center" wrapText="1"/>
    </xf>
    <xf numFmtId="0" fontId="13" fillId="0" borderId="31" xfId="18" applyFont="1" applyBorder="1" applyAlignment="1">
      <alignment horizontal="center" vertical="center" wrapText="1"/>
    </xf>
    <xf numFmtId="0" fontId="26" fillId="0" borderId="29" xfId="14" applyFont="1" applyBorder="1" applyAlignment="1">
      <alignment vertical="center" wrapText="1"/>
    </xf>
    <xf numFmtId="0" fontId="26" fillId="0" borderId="0" xfId="14" applyFont="1" applyAlignment="1">
      <alignment vertical="center" wrapText="1"/>
    </xf>
    <xf numFmtId="0" fontId="26" fillId="0" borderId="54" xfId="14" applyFont="1" applyBorder="1" applyAlignment="1">
      <alignment vertical="center" wrapText="1"/>
    </xf>
    <xf numFmtId="0" fontId="26" fillId="0" borderId="29" xfId="14" applyFont="1" applyBorder="1" applyAlignment="1">
      <alignment wrapText="1"/>
    </xf>
    <xf numFmtId="0" fontId="26" fillId="0" borderId="0" xfId="14" applyFont="1" applyAlignment="1">
      <alignment wrapText="1"/>
    </xf>
    <xf numFmtId="0" fontId="26" fillId="0" borderId="54" xfId="14" applyFont="1" applyBorder="1" applyAlignment="1">
      <alignment wrapText="1"/>
    </xf>
    <xf numFmtId="0" fontId="23" fillId="0" borderId="0" xfId="14" applyFont="1" applyAlignment="1">
      <alignment horizontal="right"/>
    </xf>
    <xf numFmtId="0" fontId="23" fillId="0" borderId="54" xfId="14" applyFont="1" applyBorder="1" applyAlignment="1">
      <alignment horizontal="right"/>
    </xf>
    <xf numFmtId="0" fontId="23" fillId="0" borderId="6" xfId="14" applyFont="1" applyBorder="1" applyAlignment="1">
      <alignment horizontal="right"/>
    </xf>
    <xf numFmtId="0" fontId="23" fillId="0" borderId="17" xfId="14" applyFont="1" applyBorder="1" applyAlignment="1">
      <alignment horizontal="right"/>
    </xf>
    <xf numFmtId="0" fontId="23" fillId="0" borderId="16" xfId="14" applyFont="1" applyBorder="1" applyAlignment="1">
      <alignment horizontal="left"/>
    </xf>
    <xf numFmtId="0" fontId="23" fillId="0" borderId="6" xfId="14" applyFont="1" applyBorder="1" applyAlignment="1">
      <alignment horizontal="left"/>
    </xf>
    <xf numFmtId="43" fontId="23" fillId="0" borderId="51" xfId="15" applyNumberFormat="1" applyFont="1" applyBorder="1" applyAlignment="1">
      <alignment horizontal="center"/>
    </xf>
    <xf numFmtId="43" fontId="23" fillId="0" borderId="33" xfId="15" applyNumberFormat="1" applyFont="1" applyBorder="1" applyAlignment="1">
      <alignment horizontal="center"/>
    </xf>
    <xf numFmtId="43" fontId="23" fillId="0" borderId="48" xfId="15" applyNumberFormat="1" applyFont="1" applyBorder="1" applyAlignment="1">
      <alignment horizontal="center"/>
    </xf>
    <xf numFmtId="43" fontId="23" fillId="0" borderId="78" xfId="15" applyNumberFormat="1" applyFont="1" applyBorder="1" applyAlignment="1">
      <alignment horizontal="center"/>
    </xf>
    <xf numFmtId="0" fontId="26" fillId="0" borderId="23" xfId="14" applyFont="1" applyBorder="1" applyAlignment="1">
      <alignment horizontal="right"/>
    </xf>
    <xf numFmtId="0" fontId="26" fillId="0" borderId="24" xfId="14" applyFont="1" applyBorder="1" applyAlignment="1">
      <alignment horizontal="right"/>
    </xf>
    <xf numFmtId="0" fontId="26" fillId="0" borderId="25" xfId="14" applyFont="1" applyBorder="1" applyAlignment="1">
      <alignment horizontal="right"/>
    </xf>
    <xf numFmtId="0" fontId="28" fillId="5" borderId="23" xfId="14" applyFont="1" applyFill="1" applyBorder="1" applyAlignment="1">
      <alignment horizontal="right"/>
    </xf>
    <xf numFmtId="0" fontId="28" fillId="5" borderId="24" xfId="14" applyFont="1" applyFill="1" applyBorder="1" applyAlignment="1">
      <alignment horizontal="right"/>
    </xf>
    <xf numFmtId="0" fontId="28" fillId="5" borderId="25" xfId="14" applyFont="1" applyFill="1" applyBorder="1" applyAlignment="1">
      <alignment horizontal="right"/>
    </xf>
    <xf numFmtId="0" fontId="23" fillId="0" borderId="13" xfId="14" applyFont="1" applyBorder="1" applyAlignment="1">
      <alignment horizontal="center"/>
    </xf>
    <xf numFmtId="0" fontId="23" fillId="0" borderId="14" xfId="14" applyFont="1" applyBorder="1" applyAlignment="1">
      <alignment horizontal="center"/>
    </xf>
    <xf numFmtId="0" fontId="23" fillId="0" borderId="15" xfId="14" applyFont="1" applyBorder="1" applyAlignment="1">
      <alignment horizontal="center"/>
    </xf>
    <xf numFmtId="0" fontId="26" fillId="0" borderId="38" xfId="14" applyFont="1" applyBorder="1" applyAlignment="1">
      <alignment horizontal="left" vertical="center"/>
    </xf>
    <xf numFmtId="0" fontId="26" fillId="0" borderId="39" xfId="14" applyFont="1" applyBorder="1" applyAlignment="1">
      <alignment horizontal="left" vertical="center"/>
    </xf>
    <xf numFmtId="0" fontId="26" fillId="0" borderId="55" xfId="14" applyFont="1" applyBorder="1" applyAlignment="1">
      <alignment horizontal="left" vertical="center"/>
    </xf>
    <xf numFmtId="0" fontId="26" fillId="0" borderId="29" xfId="14" applyFont="1" applyBorder="1" applyAlignment="1">
      <alignment horizontal="left" vertical="center"/>
    </xf>
    <xf numFmtId="0" fontId="26" fillId="0" borderId="0" xfId="14" applyFont="1" applyAlignment="1">
      <alignment horizontal="left" vertical="center"/>
    </xf>
    <xf numFmtId="0" fontId="26" fillId="0" borderId="54" xfId="14" applyFont="1" applyBorder="1" applyAlignment="1">
      <alignment horizontal="left" vertical="center"/>
    </xf>
    <xf numFmtId="0" fontId="26" fillId="0" borderId="16" xfId="14" applyFont="1" applyBorder="1" applyAlignment="1">
      <alignment horizontal="left" vertical="center"/>
    </xf>
    <xf numFmtId="0" fontId="26" fillId="0" borderId="6" xfId="14" applyFont="1" applyBorder="1" applyAlignment="1">
      <alignment horizontal="left" vertical="center"/>
    </xf>
    <xf numFmtId="0" fontId="26" fillId="0" borderId="17" xfId="14" applyFont="1" applyBorder="1" applyAlignment="1">
      <alignment horizontal="left" vertical="center"/>
    </xf>
    <xf numFmtId="0" fontId="28" fillId="5" borderId="42" xfId="14" applyFont="1" applyFill="1" applyBorder="1" applyAlignment="1">
      <alignment horizontal="center"/>
    </xf>
    <xf numFmtId="0" fontId="28" fillId="5" borderId="43" xfId="14" applyFont="1" applyFill="1" applyBorder="1" applyAlignment="1">
      <alignment horizontal="center"/>
    </xf>
    <xf numFmtId="0" fontId="28" fillId="5" borderId="18" xfId="14" applyFont="1" applyFill="1" applyBorder="1" applyAlignment="1">
      <alignment horizontal="center" wrapText="1"/>
    </xf>
    <xf numFmtId="0" fontId="28" fillId="5" borderId="77" xfId="14" applyFont="1" applyFill="1" applyBorder="1" applyAlignment="1">
      <alignment horizontal="center" wrapText="1"/>
    </xf>
    <xf numFmtId="0" fontId="23" fillId="0" borderId="13" xfId="14" applyFont="1" applyBorder="1"/>
    <xf numFmtId="0" fontId="23" fillId="0" borderId="14" xfId="14" applyFont="1" applyBorder="1"/>
    <xf numFmtId="0" fontId="2" fillId="0" borderId="13" xfId="14" applyFont="1" applyBorder="1" applyAlignment="1">
      <alignment horizontal="center"/>
    </xf>
    <xf numFmtId="0" fontId="23" fillId="0" borderId="33" xfId="14" applyFont="1" applyBorder="1" applyAlignment="1">
      <alignment horizontal="center"/>
    </xf>
    <xf numFmtId="2" fontId="23" fillId="0" borderId="51" xfId="14" applyNumberFormat="1" applyFont="1" applyBorder="1" applyAlignment="1">
      <alignment horizontal="center" wrapText="1"/>
    </xf>
    <xf numFmtId="2" fontId="23" fillId="0" borderId="33" xfId="14" applyNumberFormat="1" applyFont="1" applyBorder="1" applyAlignment="1">
      <alignment horizontal="center" wrapText="1"/>
    </xf>
    <xf numFmtId="0" fontId="23" fillId="0" borderId="48" xfId="14" applyFont="1" applyBorder="1" applyAlignment="1">
      <alignment horizontal="center"/>
    </xf>
    <xf numFmtId="0" fontId="23" fillId="0" borderId="78" xfId="14" applyFont="1" applyBorder="1" applyAlignment="1">
      <alignment horizontal="center"/>
    </xf>
    <xf numFmtId="0" fontId="26" fillId="0" borderId="6" xfId="14" applyFont="1" applyBorder="1" applyAlignment="1">
      <alignment horizontal="right"/>
    </xf>
    <xf numFmtId="0" fontId="2" fillId="0" borderId="14" xfId="14" applyFont="1" applyBorder="1" applyAlignment="1">
      <alignment horizontal="center"/>
    </xf>
    <xf numFmtId="179" fontId="23" fillId="0" borderId="51" xfId="14" applyNumberFormat="1" applyFont="1" applyBorder="1" applyAlignment="1">
      <alignment horizontal="center" wrapText="1"/>
    </xf>
    <xf numFmtId="179" fontId="23" fillId="0" borderId="33" xfId="14" applyNumberFormat="1" applyFont="1" applyBorder="1" applyAlignment="1">
      <alignment horizontal="center" wrapText="1"/>
    </xf>
    <xf numFmtId="0" fontId="28" fillId="5" borderId="18" xfId="14" applyFont="1" applyFill="1" applyBorder="1" applyAlignment="1">
      <alignment horizontal="center"/>
    </xf>
    <xf numFmtId="0" fontId="28" fillId="5" borderId="77" xfId="14" applyFont="1" applyFill="1" applyBorder="1" applyAlignment="1">
      <alignment horizontal="center"/>
    </xf>
    <xf numFmtId="0" fontId="2" fillId="0" borderId="13" xfId="14" applyFont="1" applyBorder="1"/>
    <xf numFmtId="178" fontId="23" fillId="0" borderId="51" xfId="6" applyNumberFormat="1" applyFont="1" applyBorder="1" applyAlignment="1">
      <alignment horizontal="center"/>
    </xf>
    <xf numFmtId="178" fontId="23" fillId="0" borderId="33" xfId="6" applyNumberFormat="1" applyFont="1" applyBorder="1" applyAlignment="1">
      <alignment horizontal="center"/>
    </xf>
    <xf numFmtId="0" fontId="2" fillId="0" borderId="72" xfId="14" applyFont="1" applyBorder="1"/>
    <xf numFmtId="0" fontId="23" fillId="0" borderId="73" xfId="14" applyFont="1" applyBorder="1"/>
    <xf numFmtId="0" fontId="2" fillId="0" borderId="13" xfId="14" applyFont="1" applyBorder="1" applyAlignment="1">
      <alignment horizontal="left"/>
    </xf>
    <xf numFmtId="0" fontId="2" fillId="0" borderId="14" xfId="14" applyFont="1" applyBorder="1" applyAlignment="1">
      <alignment horizontal="left"/>
    </xf>
    <xf numFmtId="0" fontId="2" fillId="0" borderId="33" xfId="14" applyFont="1" applyBorder="1" applyAlignment="1">
      <alignment horizontal="left"/>
    </xf>
    <xf numFmtId="44" fontId="32" fillId="2" borderId="51" xfId="6" applyFont="1" applyFill="1" applyBorder="1" applyAlignment="1">
      <alignment horizontal="center"/>
    </xf>
    <xf numFmtId="44" fontId="32" fillId="2" borderId="33" xfId="6" applyFont="1" applyFill="1" applyBorder="1" applyAlignment="1">
      <alignment horizontal="center"/>
    </xf>
    <xf numFmtId="0" fontId="2" fillId="0" borderId="73" xfId="14" applyFont="1" applyBorder="1"/>
    <xf numFmtId="0" fontId="2" fillId="0" borderId="78" xfId="14" applyFont="1" applyBorder="1"/>
    <xf numFmtId="44" fontId="32" fillId="2" borderId="48" xfId="6" applyFont="1" applyFill="1" applyBorder="1" applyAlignment="1">
      <alignment horizontal="center"/>
    </xf>
    <xf numFmtId="44" fontId="32" fillId="2" borderId="78" xfId="6" applyFont="1" applyFill="1" applyBorder="1" applyAlignment="1">
      <alignment horizontal="center"/>
    </xf>
    <xf numFmtId="0" fontId="4" fillId="0" borderId="38" xfId="14" applyFont="1" applyBorder="1" applyAlignment="1">
      <alignment horizontal="left" vertical="center"/>
    </xf>
    <xf numFmtId="0" fontId="31" fillId="2" borderId="13" xfId="14" applyFont="1" applyFill="1" applyBorder="1" applyAlignment="1">
      <alignment horizontal="left"/>
    </xf>
    <xf numFmtId="0" fontId="8" fillId="2" borderId="14" xfId="14" applyFont="1" applyFill="1" applyBorder="1" applyAlignment="1">
      <alignment horizontal="left"/>
    </xf>
    <xf numFmtId="0" fontId="8" fillId="2" borderId="33" xfId="14" applyFont="1" applyFill="1" applyBorder="1" applyAlignment="1">
      <alignment horizontal="left"/>
    </xf>
    <xf numFmtId="0" fontId="23" fillId="0" borderId="72" xfId="14" applyFont="1" applyBorder="1"/>
    <xf numFmtId="0" fontId="23" fillId="0" borderId="78" xfId="14" applyFont="1" applyBorder="1"/>
    <xf numFmtId="0" fontId="23" fillId="0" borderId="48" xfId="14" applyFont="1" applyBorder="1"/>
    <xf numFmtId="2" fontId="23" fillId="0" borderId="48" xfId="14" applyNumberFormat="1" applyFont="1" applyBorder="1" applyAlignment="1">
      <alignment horizontal="center"/>
    </xf>
    <xf numFmtId="2" fontId="23" fillId="0" borderId="78" xfId="14" applyNumberFormat="1" applyFont="1" applyBorder="1" applyAlignment="1">
      <alignment horizontal="center"/>
    </xf>
    <xf numFmtId="0" fontId="23" fillId="0" borderId="33" xfId="14" applyFont="1" applyBorder="1"/>
    <xf numFmtId="0" fontId="23" fillId="0" borderId="51" xfId="14" applyFont="1" applyBorder="1"/>
    <xf numFmtId="0" fontId="23" fillId="0" borderId="51" xfId="14" applyFont="1" applyBorder="1" applyAlignment="1">
      <alignment horizontal="center"/>
    </xf>
    <xf numFmtId="0" fontId="2" fillId="0" borderId="51" xfId="14" applyFont="1" applyBorder="1" applyAlignment="1">
      <alignment horizontal="center"/>
    </xf>
    <xf numFmtId="0" fontId="28" fillId="5" borderId="42" xfId="14" applyFont="1" applyFill="1" applyBorder="1" applyAlignment="1">
      <alignment horizontal="center" vertical="center" wrapText="1"/>
    </xf>
    <xf numFmtId="0" fontId="28" fillId="5" borderId="43" xfId="14" applyFont="1" applyFill="1" applyBorder="1" applyAlignment="1">
      <alignment horizontal="center" vertical="center" wrapText="1"/>
    </xf>
    <xf numFmtId="0" fontId="28" fillId="5" borderId="44" xfId="14" applyFont="1" applyFill="1" applyBorder="1" applyAlignment="1">
      <alignment horizontal="center" vertical="center" wrapText="1"/>
    </xf>
    <xf numFmtId="0" fontId="28" fillId="5" borderId="42" xfId="14" applyFont="1" applyFill="1" applyBorder="1" applyAlignment="1">
      <alignment horizontal="center" vertical="center"/>
    </xf>
    <xf numFmtId="0" fontId="28" fillId="5" borderId="44" xfId="14" applyFont="1" applyFill="1" applyBorder="1" applyAlignment="1">
      <alignment horizontal="center" vertical="center"/>
    </xf>
    <xf numFmtId="0" fontId="2" fillId="5" borderId="72" xfId="14" applyFont="1" applyFill="1" applyBorder="1" applyAlignment="1">
      <alignment horizontal="center" vertical="center"/>
    </xf>
    <xf numFmtId="0" fontId="23" fillId="5" borderId="73" xfId="14" applyFont="1" applyFill="1" applyBorder="1" applyAlignment="1">
      <alignment horizontal="center" vertical="center"/>
    </xf>
    <xf numFmtId="0" fontId="23" fillId="5" borderId="74" xfId="14" applyFont="1" applyFill="1" applyBorder="1" applyAlignment="1">
      <alignment horizontal="center" vertical="center"/>
    </xf>
    <xf numFmtId="0" fontId="29" fillId="5" borderId="43" xfId="14" applyFont="1" applyFill="1" applyBorder="1" applyAlignment="1">
      <alignment horizontal="center"/>
    </xf>
    <xf numFmtId="0" fontId="29" fillId="5" borderId="77" xfId="14" applyFont="1" applyFill="1" applyBorder="1" applyAlignment="1">
      <alignment horizontal="center"/>
    </xf>
    <xf numFmtId="0" fontId="28" fillId="5" borderId="67" xfId="14" applyFont="1" applyFill="1" applyBorder="1" applyAlignment="1">
      <alignment horizontal="center"/>
    </xf>
    <xf numFmtId="0" fontId="28" fillId="5" borderId="34" xfId="14" applyFont="1" applyFill="1" applyBorder="1" applyAlignment="1">
      <alignment horizontal="center"/>
    </xf>
    <xf numFmtId="0" fontId="26" fillId="0" borderId="29" xfId="14" applyFont="1" applyBorder="1" applyAlignment="1">
      <alignment horizontal="right" vertical="center"/>
    </xf>
    <xf numFmtId="0" fontId="26" fillId="0" borderId="0" xfId="14" applyFont="1" applyAlignment="1">
      <alignment horizontal="right" vertical="center"/>
    </xf>
    <xf numFmtId="0" fontId="26" fillId="0" borderId="38" xfId="14" applyFont="1" applyBorder="1" applyAlignment="1" applyProtection="1">
      <alignment horizontal="center"/>
      <protection locked="0"/>
    </xf>
    <xf numFmtId="0" fontId="26" fillId="0" borderId="39" xfId="14" applyFont="1" applyBorder="1" applyAlignment="1" applyProtection="1">
      <alignment horizontal="center"/>
      <protection locked="0"/>
    </xf>
    <xf numFmtId="0" fontId="26" fillId="0" borderId="55" xfId="14" applyFont="1" applyBorder="1" applyAlignment="1" applyProtection="1">
      <alignment horizontal="center"/>
      <protection locked="0"/>
    </xf>
    <xf numFmtId="177" fontId="23" fillId="0" borderId="51" xfId="14" applyNumberFormat="1" applyFont="1" applyBorder="1" applyAlignment="1">
      <alignment horizontal="center" wrapText="1"/>
    </xf>
    <xf numFmtId="177" fontId="23" fillId="0" borderId="33" xfId="14" applyNumberFormat="1" applyFont="1" applyBorder="1" applyAlignment="1">
      <alignment horizontal="center" wrapText="1"/>
    </xf>
    <xf numFmtId="181" fontId="23" fillId="0" borderId="51" xfId="14" applyNumberFormat="1" applyFont="1" applyBorder="1" applyAlignment="1">
      <alignment horizontal="center" wrapText="1"/>
    </xf>
    <xf numFmtId="181" fontId="23" fillId="0" borderId="33" xfId="14" applyNumberFormat="1" applyFont="1" applyBorder="1" applyAlignment="1">
      <alignment horizontal="center" wrapText="1"/>
    </xf>
    <xf numFmtId="178" fontId="23" fillId="0" borderId="48" xfId="6" applyNumberFormat="1" applyFont="1" applyBorder="1" applyAlignment="1">
      <alignment horizontal="center"/>
    </xf>
    <xf numFmtId="178" fontId="23" fillId="0" borderId="78" xfId="6" applyNumberFormat="1" applyFont="1" applyBorder="1" applyAlignment="1">
      <alignment horizontal="center"/>
    </xf>
    <xf numFmtId="178" fontId="32" fillId="2" borderId="51" xfId="6" applyNumberFormat="1" applyFont="1" applyFill="1" applyBorder="1" applyAlignment="1">
      <alignment horizontal="center"/>
    </xf>
    <xf numFmtId="178" fontId="32" fillId="2" borderId="33" xfId="6" applyNumberFormat="1" applyFont="1" applyFill="1" applyBorder="1" applyAlignment="1">
      <alignment horizontal="center"/>
    </xf>
    <xf numFmtId="2" fontId="23" fillId="0" borderId="51" xfId="14" applyNumberFormat="1" applyFont="1" applyBorder="1" applyAlignment="1">
      <alignment horizontal="center"/>
    </xf>
    <xf numFmtId="2" fontId="23" fillId="0" borderId="33" xfId="14" applyNumberFormat="1" applyFont="1" applyBorder="1" applyAlignment="1">
      <alignment horizontal="center"/>
    </xf>
    <xf numFmtId="44" fontId="23" fillId="0" borderId="48" xfId="6" applyFont="1" applyBorder="1" applyAlignment="1">
      <alignment horizontal="center"/>
    </xf>
    <xf numFmtId="44" fontId="23" fillId="0" borderId="78" xfId="6" applyFont="1" applyBorder="1" applyAlignment="1">
      <alignment horizontal="center"/>
    </xf>
    <xf numFmtId="0" fontId="23" fillId="5" borderId="72" xfId="14" applyFont="1" applyFill="1" applyBorder="1" applyAlignment="1">
      <alignment horizontal="center" vertical="center"/>
    </xf>
    <xf numFmtId="0" fontId="23" fillId="0" borderId="20" xfId="21" applyFont="1" applyBorder="1" applyAlignment="1">
      <alignment horizontal="center" vertical="center"/>
    </xf>
    <xf numFmtId="0" fontId="23" fillId="0" borderId="27" xfId="14" applyFont="1" applyBorder="1" applyAlignment="1">
      <alignment horizontal="center" vertical="center"/>
    </xf>
    <xf numFmtId="0" fontId="23" fillId="0" borderId="21" xfId="21" applyFont="1" applyBorder="1" applyAlignment="1">
      <alignment horizontal="center" vertical="center"/>
    </xf>
    <xf numFmtId="0" fontId="23" fillId="0" borderId="37" xfId="21" applyFont="1" applyBorder="1" applyAlignment="1">
      <alignment horizontal="center" vertical="center"/>
    </xf>
    <xf numFmtId="0" fontId="23" fillId="0" borderId="70" xfId="21" applyFont="1" applyBorder="1" applyAlignment="1">
      <alignment horizontal="center" vertical="center"/>
    </xf>
    <xf numFmtId="0" fontId="23" fillId="0" borderId="67" xfId="14" applyFont="1" applyBorder="1" applyAlignment="1">
      <alignment horizontal="center" vertical="center"/>
    </xf>
    <xf numFmtId="0" fontId="23" fillId="0" borderId="68" xfId="14" applyFont="1" applyBorder="1" applyAlignment="1">
      <alignment horizontal="center" vertical="center"/>
    </xf>
    <xf numFmtId="0" fontId="23" fillId="0" borderId="69" xfId="14" applyFont="1" applyBorder="1" applyAlignment="1">
      <alignment horizontal="center" vertical="center"/>
    </xf>
    <xf numFmtId="0" fontId="26" fillId="0" borderId="52" xfId="14" applyFont="1" applyBorder="1" applyAlignment="1">
      <alignment horizontal="center"/>
    </xf>
    <xf numFmtId="0" fontId="26" fillId="0" borderId="0" xfId="14" applyFont="1" applyAlignment="1">
      <alignment horizontal="center"/>
    </xf>
    <xf numFmtId="0" fontId="26" fillId="0" borderId="31" xfId="14" applyFont="1" applyBorder="1" applyAlignment="1">
      <alignment horizontal="center"/>
    </xf>
    <xf numFmtId="0" fontId="26" fillId="0" borderId="52" xfId="14" applyFont="1" applyBorder="1" applyAlignment="1">
      <alignment horizontal="center" vertical="center" wrapText="1"/>
    </xf>
    <xf numFmtId="0" fontId="26" fillId="0" borderId="0" xfId="14" applyFont="1" applyAlignment="1">
      <alignment horizontal="center" vertical="center" wrapText="1"/>
    </xf>
    <xf numFmtId="0" fontId="26" fillId="0" borderId="31" xfId="14" applyFont="1" applyBorder="1" applyAlignment="1">
      <alignment horizontal="center" vertical="center" wrapText="1"/>
    </xf>
    <xf numFmtId="0" fontId="23" fillId="0" borderId="30" xfId="21" applyFont="1" applyBorder="1" applyAlignment="1">
      <alignment horizontal="center" vertical="center"/>
    </xf>
    <xf numFmtId="0" fontId="23" fillId="0" borderId="22" xfId="21" applyFont="1" applyBorder="1" applyAlignment="1">
      <alignment horizontal="center" vertical="center"/>
    </xf>
    <xf numFmtId="0" fontId="23" fillId="0" borderId="32" xfId="21" applyFont="1" applyBorder="1" applyAlignment="1">
      <alignment horizontal="center" vertical="center"/>
    </xf>
    <xf numFmtId="0" fontId="23" fillId="3" borderId="11" xfId="14" applyFont="1" applyFill="1" applyBorder="1" applyAlignment="1">
      <alignment horizontal="center" vertical="center" wrapText="1"/>
    </xf>
    <xf numFmtId="0" fontId="25" fillId="0" borderId="64" xfId="20" applyFont="1" applyBorder="1" applyAlignment="1" applyProtection="1">
      <alignment horizontal="center"/>
    </xf>
    <xf numFmtId="0" fontId="25" fillId="0" borderId="50" xfId="20" applyFont="1" applyBorder="1" applyAlignment="1" applyProtection="1">
      <alignment horizontal="center"/>
    </xf>
    <xf numFmtId="0" fontId="26" fillId="0" borderId="65" xfId="14" applyFont="1" applyBorder="1" applyAlignment="1">
      <alignment horizontal="center"/>
    </xf>
    <xf numFmtId="0" fontId="26" fillId="0" borderId="39" xfId="14" applyFont="1" applyBorder="1" applyAlignment="1">
      <alignment horizontal="center"/>
    </xf>
    <xf numFmtId="0" fontId="26" fillId="0" borderId="66" xfId="14" applyFont="1" applyBorder="1" applyAlignment="1">
      <alignment horizontal="center"/>
    </xf>
    <xf numFmtId="0" fontId="23" fillId="0" borderId="65" xfId="21" applyFont="1" applyBorder="1" applyAlignment="1">
      <alignment horizontal="center" vertical="center"/>
    </xf>
    <xf numFmtId="0" fontId="23" fillId="0" borderId="39" xfId="21" applyFont="1" applyBorder="1" applyAlignment="1">
      <alignment horizontal="center" vertical="center"/>
    </xf>
    <xf numFmtId="0" fontId="23" fillId="0" borderId="55" xfId="21" applyFont="1" applyBorder="1" applyAlignment="1">
      <alignment horizontal="center" vertical="center"/>
    </xf>
    <xf numFmtId="0" fontId="23" fillId="0" borderId="67" xfId="21" applyFont="1" applyBorder="1" applyAlignment="1">
      <alignment horizontal="center" vertical="center"/>
    </xf>
    <xf numFmtId="0" fontId="23" fillId="0" borderId="68" xfId="21" applyFont="1" applyBorder="1" applyAlignment="1">
      <alignment horizontal="center" vertical="center"/>
    </xf>
    <xf numFmtId="0" fontId="23" fillId="0" borderId="69" xfId="21" applyFont="1" applyBorder="1" applyAlignment="1">
      <alignment horizontal="center" vertical="center"/>
    </xf>
    <xf numFmtId="44" fontId="23" fillId="0" borderId="51" xfId="6" applyFont="1" applyBorder="1" applyAlignment="1">
      <alignment horizontal="center"/>
    </xf>
    <xf numFmtId="44" fontId="23" fillId="0" borderId="33" xfId="6" applyFont="1" applyBorder="1" applyAlignment="1">
      <alignment horizontal="center"/>
    </xf>
    <xf numFmtId="0" fontId="23" fillId="0" borderId="0" xfId="14" applyFont="1" applyAlignment="1">
      <alignment horizontal="left"/>
    </xf>
    <xf numFmtId="0" fontId="2" fillId="0" borderId="33" xfId="14" applyFont="1" applyBorder="1" applyAlignment="1">
      <alignment horizontal="center"/>
    </xf>
    <xf numFmtId="44" fontId="23" fillId="0" borderId="51" xfId="6" applyFont="1" applyBorder="1" applyAlignment="1">
      <alignment horizontal="center" vertical="center"/>
    </xf>
    <xf numFmtId="44" fontId="23" fillId="0" borderId="33" xfId="6" applyFont="1" applyBorder="1" applyAlignment="1">
      <alignment horizontal="center" vertical="center"/>
    </xf>
    <xf numFmtId="0" fontId="23" fillId="0" borderId="13" xfId="14" applyFont="1" applyBorder="1" applyAlignment="1">
      <alignment horizontal="left"/>
    </xf>
    <xf numFmtId="0" fontId="23" fillId="0" borderId="14" xfId="14" applyFont="1" applyBorder="1" applyAlignment="1">
      <alignment horizontal="left"/>
    </xf>
    <xf numFmtId="0" fontId="23" fillId="0" borderId="33" xfId="14" applyFont="1" applyBorder="1" applyAlignment="1">
      <alignment horizontal="left"/>
    </xf>
    <xf numFmtId="1" fontId="23" fillId="0" borderId="51" xfId="14" applyNumberFormat="1" applyFont="1" applyBorder="1" applyAlignment="1">
      <alignment horizontal="center" wrapText="1"/>
    </xf>
    <xf numFmtId="1" fontId="23" fillId="0" borderId="33" xfId="14" applyNumberFormat="1" applyFont="1" applyBorder="1" applyAlignment="1">
      <alignment horizontal="center" wrapText="1"/>
    </xf>
    <xf numFmtId="0" fontId="23" fillId="0" borderId="72" xfId="14" applyFont="1" applyBorder="1" applyAlignment="1">
      <alignment horizontal="left"/>
    </xf>
    <xf numFmtId="0" fontId="23" fillId="0" borderId="73" xfId="14" applyFont="1" applyBorder="1" applyAlignment="1">
      <alignment horizontal="left"/>
    </xf>
    <xf numFmtId="0" fontId="23" fillId="0" borderId="78" xfId="14" applyFont="1" applyBorder="1" applyAlignment="1">
      <alignment horizontal="left"/>
    </xf>
    <xf numFmtId="0" fontId="7" fillId="0" borderId="0" xfId="14" applyAlignment="1">
      <alignment horizontal="center"/>
    </xf>
    <xf numFmtId="0" fontId="23" fillId="0" borderId="27" xfId="21" applyFont="1" applyBorder="1" applyAlignment="1">
      <alignment horizontal="center" vertical="center"/>
    </xf>
    <xf numFmtId="0" fontId="23" fillId="0" borderId="28" xfId="21" applyFont="1" applyBorder="1" applyAlignment="1">
      <alignment horizontal="center" vertical="center"/>
    </xf>
    <xf numFmtId="0" fontId="26" fillId="0" borderId="67" xfId="14" applyFont="1" applyBorder="1" applyAlignment="1">
      <alignment horizontal="center"/>
    </xf>
    <xf numFmtId="0" fontId="26" fillId="0" borderId="68" xfId="14" applyFont="1" applyBorder="1" applyAlignment="1">
      <alignment horizontal="center"/>
    </xf>
    <xf numFmtId="0" fontId="26" fillId="0" borderId="34" xfId="14" applyFont="1" applyBorder="1" applyAlignment="1">
      <alignment horizontal="center"/>
    </xf>
    <xf numFmtId="0" fontId="25" fillId="0" borderId="26" xfId="20" applyFont="1" applyBorder="1" applyAlignment="1" applyProtection="1">
      <alignment horizontal="center"/>
    </xf>
    <xf numFmtId="0" fontId="23" fillId="3" borderId="51" xfId="14" applyFont="1" applyFill="1" applyBorder="1" applyAlignment="1">
      <alignment horizontal="center" vertical="center" wrapText="1"/>
    </xf>
    <xf numFmtId="0" fontId="23" fillId="3" borderId="14" xfId="14" applyFont="1" applyFill="1" applyBorder="1" applyAlignment="1">
      <alignment horizontal="center" vertical="center" wrapText="1"/>
    </xf>
    <xf numFmtId="0" fontId="23" fillId="3" borderId="33" xfId="14" applyFont="1" applyFill="1" applyBorder="1" applyAlignment="1">
      <alignment horizontal="center" vertical="center" wrapText="1"/>
    </xf>
  </cellXfs>
  <cellStyles count="24">
    <cellStyle name="Hipervínculo" xfId="20" builtinId="8"/>
    <cellStyle name="Millares 2" xfId="5" xr:uid="{5329DA3F-5676-424A-B3AA-6688EC133CF2}"/>
    <cellStyle name="Millares 3" xfId="15" xr:uid="{D5E7C1F9-21D6-4362-8DF1-E328D317B1CF}"/>
    <cellStyle name="Millares_FORMULARIO 4 - M-OFERENTE PPTA ECONOMICA" xfId="17" xr:uid="{C21AD016-6593-48E9-8973-95CA27AE573B}"/>
    <cellStyle name="Moneda" xfId="16" builtinId="4"/>
    <cellStyle name="Moneda [0]" xfId="22" builtinId="7"/>
    <cellStyle name="Moneda 2" xfId="6" xr:uid="{0BAF681D-73A7-4A77-B4B2-67F826A37AFD}"/>
    <cellStyle name="Moneda 2 2" xfId="7" xr:uid="{57BFF2EF-C29D-4C48-A321-B0A592E00B2B}"/>
    <cellStyle name="Moneda 2 2 2 2 2" xfId="11" xr:uid="{8E2C1423-9CFE-4591-BF35-510F309C2AA5}"/>
    <cellStyle name="Normal" xfId="0" builtinId="0"/>
    <cellStyle name="Normal 10" xfId="18" xr:uid="{62A89F6D-6775-4868-B197-1D66F43AD576}"/>
    <cellStyle name="Normal 2" xfId="3" xr:uid="{B198113B-C8F2-4C8F-824D-0ACA87342008}"/>
    <cellStyle name="Normal 2 10 2 2" xfId="8" xr:uid="{5C08F82E-7678-475E-B23C-099499C65501}"/>
    <cellStyle name="Normal 2 10 3" xfId="4" xr:uid="{AFFFAFDC-D767-47D6-89BB-128CBCE97C58}"/>
    <cellStyle name="Normal 2 2" xfId="12" xr:uid="{9E5CE1B3-15B7-4D87-A64E-AFF2EC51A819}"/>
    <cellStyle name="Normal 3" xfId="1" xr:uid="{44FA9C14-A7E5-40EC-AFF3-9B1C91196D18}"/>
    <cellStyle name="Normal 3 11" xfId="2" xr:uid="{C61FDF49-534F-41FD-8566-6192DBC44563}"/>
    <cellStyle name="Normal 3 2" xfId="9" xr:uid="{E67FCC55-7C27-48DE-9D58-CB75EF985146}"/>
    <cellStyle name="Normal 3 2 2" xfId="10" xr:uid="{4B815393-1DC6-430E-AD73-A171F3C9B218}"/>
    <cellStyle name="Normal 4" xfId="14" xr:uid="{1C601E4D-A63F-4CD7-AE90-7003B0382A03}"/>
    <cellStyle name="Normal_AUNITARIOS-2000" xfId="19" xr:uid="{1F5CF0DB-0E82-459D-90C9-02CEC15DA741}"/>
    <cellStyle name="Normal_modelo ACTA OBRA y MODIFICACION" xfId="21" xr:uid="{454E34E3-0414-4499-84FA-BCB8FA740B56}"/>
    <cellStyle name="Porcentaje" xfId="23" builtinId="5"/>
    <cellStyle name="Porcentaje 2" xfId="13" xr:uid="{320883DF-47C2-4E86-BC5B-93A3C24AE1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9.xml"/><Relationship Id="rId21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34.xml"/><Relationship Id="rId47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55.xml"/><Relationship Id="rId68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76.xml"/><Relationship Id="rId89" Type="http://schemas.openxmlformats.org/officeDocument/2006/relationships/externalLink" Target="externalLinks/externalLink81.xml"/><Relationship Id="rId112" Type="http://schemas.openxmlformats.org/officeDocument/2006/relationships/externalLink" Target="externalLinks/externalLink104.xml"/><Relationship Id="rId16" Type="http://schemas.openxmlformats.org/officeDocument/2006/relationships/externalLink" Target="externalLinks/externalLink8.xml"/><Relationship Id="rId107" Type="http://schemas.openxmlformats.org/officeDocument/2006/relationships/externalLink" Target="externalLinks/externalLink99.xml"/><Relationship Id="rId11" Type="http://schemas.openxmlformats.org/officeDocument/2006/relationships/externalLink" Target="externalLinks/externalLink3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45.xml"/><Relationship Id="rId58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66.xml"/><Relationship Id="rId79" Type="http://schemas.openxmlformats.org/officeDocument/2006/relationships/externalLink" Target="externalLinks/externalLink71.xml"/><Relationship Id="rId102" Type="http://schemas.openxmlformats.org/officeDocument/2006/relationships/externalLink" Target="externalLinks/externalLink94.xml"/><Relationship Id="rId123" Type="http://schemas.openxmlformats.org/officeDocument/2006/relationships/externalLink" Target="externalLinks/externalLink115.xml"/><Relationship Id="rId12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2.xml"/><Relationship Id="rId95" Type="http://schemas.openxmlformats.org/officeDocument/2006/relationships/externalLink" Target="externalLinks/externalLink87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43" Type="http://schemas.openxmlformats.org/officeDocument/2006/relationships/externalLink" Target="externalLinks/externalLink35.xml"/><Relationship Id="rId48" Type="http://schemas.openxmlformats.org/officeDocument/2006/relationships/externalLink" Target="externalLinks/externalLink40.xml"/><Relationship Id="rId64" Type="http://schemas.openxmlformats.org/officeDocument/2006/relationships/externalLink" Target="externalLinks/externalLink56.xml"/><Relationship Id="rId69" Type="http://schemas.openxmlformats.org/officeDocument/2006/relationships/externalLink" Target="externalLinks/externalLink61.xml"/><Relationship Id="rId113" Type="http://schemas.openxmlformats.org/officeDocument/2006/relationships/externalLink" Target="externalLinks/externalLink105.xml"/><Relationship Id="rId118" Type="http://schemas.openxmlformats.org/officeDocument/2006/relationships/externalLink" Target="externalLinks/externalLink110.xml"/><Relationship Id="rId80" Type="http://schemas.openxmlformats.org/officeDocument/2006/relationships/externalLink" Target="externalLinks/externalLink72.xml"/><Relationship Id="rId85" Type="http://schemas.openxmlformats.org/officeDocument/2006/relationships/externalLink" Target="externalLinks/externalLink7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59" Type="http://schemas.openxmlformats.org/officeDocument/2006/relationships/externalLink" Target="externalLinks/externalLink51.xml"/><Relationship Id="rId103" Type="http://schemas.openxmlformats.org/officeDocument/2006/relationships/externalLink" Target="externalLinks/externalLink95.xml"/><Relationship Id="rId108" Type="http://schemas.openxmlformats.org/officeDocument/2006/relationships/externalLink" Target="externalLinks/externalLink100.xml"/><Relationship Id="rId124" Type="http://schemas.openxmlformats.org/officeDocument/2006/relationships/externalLink" Target="externalLinks/externalLink116.xml"/><Relationship Id="rId129" Type="http://schemas.openxmlformats.org/officeDocument/2006/relationships/calcChain" Target="calcChain.xml"/><Relationship Id="rId54" Type="http://schemas.openxmlformats.org/officeDocument/2006/relationships/externalLink" Target="externalLinks/externalLink46.xml"/><Relationship Id="rId70" Type="http://schemas.openxmlformats.org/officeDocument/2006/relationships/externalLink" Target="externalLinks/externalLink62.xml"/><Relationship Id="rId75" Type="http://schemas.openxmlformats.org/officeDocument/2006/relationships/externalLink" Target="externalLinks/externalLink67.xml"/><Relationship Id="rId91" Type="http://schemas.openxmlformats.org/officeDocument/2006/relationships/externalLink" Target="externalLinks/externalLink83.xml"/><Relationship Id="rId96" Type="http://schemas.openxmlformats.org/officeDocument/2006/relationships/externalLink" Target="externalLinks/externalLink8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49" Type="http://schemas.openxmlformats.org/officeDocument/2006/relationships/externalLink" Target="externalLinks/externalLink41.xml"/><Relationship Id="rId114" Type="http://schemas.openxmlformats.org/officeDocument/2006/relationships/externalLink" Target="externalLinks/externalLink106.xml"/><Relationship Id="rId119" Type="http://schemas.openxmlformats.org/officeDocument/2006/relationships/externalLink" Target="externalLinks/externalLink111.xml"/><Relationship Id="rId44" Type="http://schemas.openxmlformats.org/officeDocument/2006/relationships/externalLink" Target="externalLinks/externalLink36.xml"/><Relationship Id="rId60" Type="http://schemas.openxmlformats.org/officeDocument/2006/relationships/externalLink" Target="externalLinks/externalLink52.xml"/><Relationship Id="rId65" Type="http://schemas.openxmlformats.org/officeDocument/2006/relationships/externalLink" Target="externalLinks/externalLink57.xml"/><Relationship Id="rId81" Type="http://schemas.openxmlformats.org/officeDocument/2006/relationships/externalLink" Target="externalLinks/externalLink73.xml"/><Relationship Id="rId86" Type="http://schemas.openxmlformats.org/officeDocument/2006/relationships/externalLink" Target="externalLinks/externalLink7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9" Type="http://schemas.openxmlformats.org/officeDocument/2006/relationships/externalLink" Target="externalLinks/externalLink31.xml"/><Relationship Id="rId109" Type="http://schemas.openxmlformats.org/officeDocument/2006/relationships/externalLink" Target="externalLinks/externalLink101.xml"/><Relationship Id="rId34" Type="http://schemas.openxmlformats.org/officeDocument/2006/relationships/externalLink" Target="externalLinks/externalLink26.xml"/><Relationship Id="rId50" Type="http://schemas.openxmlformats.org/officeDocument/2006/relationships/externalLink" Target="externalLinks/externalLink42.xml"/><Relationship Id="rId55" Type="http://schemas.openxmlformats.org/officeDocument/2006/relationships/externalLink" Target="externalLinks/externalLink47.xml"/><Relationship Id="rId76" Type="http://schemas.openxmlformats.org/officeDocument/2006/relationships/externalLink" Target="externalLinks/externalLink68.xml"/><Relationship Id="rId97" Type="http://schemas.openxmlformats.org/officeDocument/2006/relationships/externalLink" Target="externalLinks/externalLink89.xml"/><Relationship Id="rId104" Type="http://schemas.openxmlformats.org/officeDocument/2006/relationships/externalLink" Target="externalLinks/externalLink96.xml"/><Relationship Id="rId120" Type="http://schemas.openxmlformats.org/officeDocument/2006/relationships/externalLink" Target="externalLinks/externalLink112.xml"/><Relationship Id="rId125" Type="http://schemas.openxmlformats.org/officeDocument/2006/relationships/externalLink" Target="externalLinks/externalLink117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3.xml"/><Relationship Id="rId92" Type="http://schemas.openxmlformats.org/officeDocument/2006/relationships/externalLink" Target="externalLinks/externalLink84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1.xml"/><Relationship Id="rId24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66" Type="http://schemas.openxmlformats.org/officeDocument/2006/relationships/externalLink" Target="externalLinks/externalLink58.xml"/><Relationship Id="rId87" Type="http://schemas.openxmlformats.org/officeDocument/2006/relationships/externalLink" Target="externalLinks/externalLink79.xml"/><Relationship Id="rId110" Type="http://schemas.openxmlformats.org/officeDocument/2006/relationships/externalLink" Target="externalLinks/externalLink102.xml"/><Relationship Id="rId115" Type="http://schemas.openxmlformats.org/officeDocument/2006/relationships/externalLink" Target="externalLinks/externalLink107.xml"/><Relationship Id="rId61" Type="http://schemas.openxmlformats.org/officeDocument/2006/relationships/externalLink" Target="externalLinks/externalLink53.xml"/><Relationship Id="rId82" Type="http://schemas.openxmlformats.org/officeDocument/2006/relationships/externalLink" Target="externalLinks/externalLink74.xml"/><Relationship Id="rId19" Type="http://schemas.openxmlformats.org/officeDocument/2006/relationships/externalLink" Target="externalLinks/externalLink11.xml"/><Relationship Id="rId14" Type="http://schemas.openxmlformats.org/officeDocument/2006/relationships/externalLink" Target="externalLinks/externalLink6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56" Type="http://schemas.openxmlformats.org/officeDocument/2006/relationships/externalLink" Target="externalLinks/externalLink48.xml"/><Relationship Id="rId77" Type="http://schemas.openxmlformats.org/officeDocument/2006/relationships/externalLink" Target="externalLinks/externalLink69.xml"/><Relationship Id="rId100" Type="http://schemas.openxmlformats.org/officeDocument/2006/relationships/externalLink" Target="externalLinks/externalLink92.xml"/><Relationship Id="rId105" Type="http://schemas.openxmlformats.org/officeDocument/2006/relationships/externalLink" Target="externalLinks/externalLink97.xml"/><Relationship Id="rId12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3.xml"/><Relationship Id="rId72" Type="http://schemas.openxmlformats.org/officeDocument/2006/relationships/externalLink" Target="externalLinks/externalLink64.xml"/><Relationship Id="rId93" Type="http://schemas.openxmlformats.org/officeDocument/2006/relationships/externalLink" Target="externalLinks/externalLink85.xml"/><Relationship Id="rId98" Type="http://schemas.openxmlformats.org/officeDocument/2006/relationships/externalLink" Target="externalLinks/externalLink90.xml"/><Relationship Id="rId121" Type="http://schemas.openxmlformats.org/officeDocument/2006/relationships/externalLink" Target="externalLinks/externalLink113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7.xml"/><Relationship Id="rId46" Type="http://schemas.openxmlformats.org/officeDocument/2006/relationships/externalLink" Target="externalLinks/externalLink38.xml"/><Relationship Id="rId67" Type="http://schemas.openxmlformats.org/officeDocument/2006/relationships/externalLink" Target="externalLinks/externalLink59.xml"/><Relationship Id="rId116" Type="http://schemas.openxmlformats.org/officeDocument/2006/relationships/externalLink" Target="externalLinks/externalLink108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62" Type="http://schemas.openxmlformats.org/officeDocument/2006/relationships/externalLink" Target="externalLinks/externalLink54.xml"/><Relationship Id="rId83" Type="http://schemas.openxmlformats.org/officeDocument/2006/relationships/externalLink" Target="externalLinks/externalLink75.xml"/><Relationship Id="rId88" Type="http://schemas.openxmlformats.org/officeDocument/2006/relationships/externalLink" Target="externalLinks/externalLink80.xml"/><Relationship Id="rId111" Type="http://schemas.openxmlformats.org/officeDocument/2006/relationships/externalLink" Target="externalLinks/externalLink103.xml"/><Relationship Id="rId15" Type="http://schemas.openxmlformats.org/officeDocument/2006/relationships/externalLink" Target="externalLinks/externalLink7.xml"/><Relationship Id="rId36" Type="http://schemas.openxmlformats.org/officeDocument/2006/relationships/externalLink" Target="externalLinks/externalLink28.xml"/><Relationship Id="rId57" Type="http://schemas.openxmlformats.org/officeDocument/2006/relationships/externalLink" Target="externalLinks/externalLink49.xml"/><Relationship Id="rId106" Type="http://schemas.openxmlformats.org/officeDocument/2006/relationships/externalLink" Target="externalLinks/externalLink98.xml"/><Relationship Id="rId127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31" Type="http://schemas.openxmlformats.org/officeDocument/2006/relationships/externalLink" Target="externalLinks/externalLink23.xml"/><Relationship Id="rId52" Type="http://schemas.openxmlformats.org/officeDocument/2006/relationships/externalLink" Target="externalLinks/externalLink44.xml"/><Relationship Id="rId73" Type="http://schemas.openxmlformats.org/officeDocument/2006/relationships/externalLink" Target="externalLinks/externalLink65.xml"/><Relationship Id="rId78" Type="http://schemas.openxmlformats.org/officeDocument/2006/relationships/externalLink" Target="externalLinks/externalLink70.xml"/><Relationship Id="rId94" Type="http://schemas.openxmlformats.org/officeDocument/2006/relationships/externalLink" Target="externalLinks/externalLink86.xml"/><Relationship Id="rId99" Type="http://schemas.openxmlformats.org/officeDocument/2006/relationships/externalLink" Target="externalLinks/externalLink91.xml"/><Relationship Id="rId101" Type="http://schemas.openxmlformats.org/officeDocument/2006/relationships/externalLink" Target="externalLinks/externalLink93.xml"/><Relationship Id="rId122" Type="http://schemas.openxmlformats.org/officeDocument/2006/relationships/externalLink" Target="externalLinks/externalLink1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26" Type="http://schemas.openxmlformats.org/officeDocument/2006/relationships/externalLink" Target="externalLinks/externalLink18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0.png"/><Relationship Id="rId13" Type="http://schemas.openxmlformats.org/officeDocument/2006/relationships/image" Target="../media/image95.png"/><Relationship Id="rId18" Type="http://schemas.openxmlformats.org/officeDocument/2006/relationships/image" Target="../media/image100.png"/><Relationship Id="rId26" Type="http://schemas.openxmlformats.org/officeDocument/2006/relationships/image" Target="../media/image108.png"/><Relationship Id="rId3" Type="http://schemas.openxmlformats.org/officeDocument/2006/relationships/image" Target="../media/image85.png"/><Relationship Id="rId21" Type="http://schemas.openxmlformats.org/officeDocument/2006/relationships/image" Target="../media/image103.png"/><Relationship Id="rId7" Type="http://schemas.openxmlformats.org/officeDocument/2006/relationships/image" Target="../media/image89.png"/><Relationship Id="rId12" Type="http://schemas.openxmlformats.org/officeDocument/2006/relationships/image" Target="../media/image94.png"/><Relationship Id="rId17" Type="http://schemas.openxmlformats.org/officeDocument/2006/relationships/image" Target="../media/image99.png"/><Relationship Id="rId25" Type="http://schemas.openxmlformats.org/officeDocument/2006/relationships/image" Target="../media/image107.png"/><Relationship Id="rId2" Type="http://schemas.openxmlformats.org/officeDocument/2006/relationships/image" Target="../media/image84.png"/><Relationship Id="rId16" Type="http://schemas.openxmlformats.org/officeDocument/2006/relationships/image" Target="../media/image98.png"/><Relationship Id="rId20" Type="http://schemas.openxmlformats.org/officeDocument/2006/relationships/image" Target="../media/image102.png"/><Relationship Id="rId29" Type="http://schemas.openxmlformats.org/officeDocument/2006/relationships/image" Target="../media/image111.png"/><Relationship Id="rId1" Type="http://schemas.openxmlformats.org/officeDocument/2006/relationships/image" Target="../media/image83.png"/><Relationship Id="rId6" Type="http://schemas.openxmlformats.org/officeDocument/2006/relationships/image" Target="../media/image88.png"/><Relationship Id="rId11" Type="http://schemas.openxmlformats.org/officeDocument/2006/relationships/image" Target="../media/image93.png"/><Relationship Id="rId24" Type="http://schemas.openxmlformats.org/officeDocument/2006/relationships/image" Target="../media/image106.png"/><Relationship Id="rId5" Type="http://schemas.openxmlformats.org/officeDocument/2006/relationships/image" Target="../media/image87.png"/><Relationship Id="rId15" Type="http://schemas.openxmlformats.org/officeDocument/2006/relationships/image" Target="../media/image97.png"/><Relationship Id="rId23" Type="http://schemas.openxmlformats.org/officeDocument/2006/relationships/image" Target="../media/image105.png"/><Relationship Id="rId28" Type="http://schemas.openxmlformats.org/officeDocument/2006/relationships/image" Target="../media/image110.png"/><Relationship Id="rId10" Type="http://schemas.openxmlformats.org/officeDocument/2006/relationships/image" Target="../media/image92.png"/><Relationship Id="rId19" Type="http://schemas.openxmlformats.org/officeDocument/2006/relationships/image" Target="../media/image101.png"/><Relationship Id="rId4" Type="http://schemas.openxmlformats.org/officeDocument/2006/relationships/image" Target="../media/image86.png"/><Relationship Id="rId9" Type="http://schemas.openxmlformats.org/officeDocument/2006/relationships/image" Target="../media/image91.png"/><Relationship Id="rId14" Type="http://schemas.openxmlformats.org/officeDocument/2006/relationships/image" Target="../media/image96.png"/><Relationship Id="rId22" Type="http://schemas.openxmlformats.org/officeDocument/2006/relationships/image" Target="../media/image104.png"/><Relationship Id="rId27" Type="http://schemas.openxmlformats.org/officeDocument/2006/relationships/image" Target="../media/image109.png"/><Relationship Id="rId30" Type="http://schemas.openxmlformats.org/officeDocument/2006/relationships/image" Target="../media/image1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1338035</xdr:colOff>
      <xdr:row>8</xdr:row>
      <xdr:rowOff>45357</xdr:rowOff>
    </xdr:from>
    <xdr:to>
      <xdr:col>4</xdr:col>
      <xdr:colOff>2995385</xdr:colOff>
      <xdr:row>8</xdr:row>
      <xdr:rowOff>1731282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7BACC64-EFDC-496C-8189-7ECCE98B41D1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05435" y="3617232"/>
          <a:ext cx="1657350" cy="1685925"/>
        </a:xfrm>
        <a:prstGeom prst="rect">
          <a:avLst/>
        </a:prstGeom>
      </xdr:spPr>
    </xdr:pic>
    <xdr:clientData/>
  </xdr:twoCellAnchor>
  <xdr:twoCellAnchor editAs="oneCell">
    <xdr:from>
      <xdr:col>4</xdr:col>
      <xdr:colOff>147411</xdr:colOff>
      <xdr:row>9</xdr:row>
      <xdr:rowOff>68036</xdr:rowOff>
    </xdr:from>
    <xdr:to>
      <xdr:col>4</xdr:col>
      <xdr:colOff>1947411</xdr:colOff>
      <xdr:row>9</xdr:row>
      <xdr:rowOff>1868036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827776D-E6AE-4714-A711-79FF31E7B87B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14811" y="5411561"/>
          <a:ext cx="1800000" cy="1800000"/>
        </a:xfrm>
        <a:prstGeom prst="rect">
          <a:avLst/>
        </a:prstGeom>
      </xdr:spPr>
    </xdr:pic>
    <xdr:clientData/>
  </xdr:twoCellAnchor>
  <xdr:twoCellAnchor editAs="oneCell">
    <xdr:from>
      <xdr:col>4</xdr:col>
      <xdr:colOff>2256518</xdr:colOff>
      <xdr:row>9</xdr:row>
      <xdr:rowOff>79375</xdr:rowOff>
    </xdr:from>
    <xdr:to>
      <xdr:col>4</xdr:col>
      <xdr:colOff>4056518</xdr:colOff>
      <xdr:row>9</xdr:row>
      <xdr:rowOff>1879375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195FB4A-AA56-4028-A9B0-E716D5ED2B7D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23918" y="5422900"/>
          <a:ext cx="1800000" cy="1800000"/>
        </a:xfrm>
        <a:prstGeom prst="rect">
          <a:avLst/>
        </a:prstGeom>
      </xdr:spPr>
    </xdr:pic>
    <xdr:clientData/>
  </xdr:twoCellAnchor>
  <xdr:twoCellAnchor editAs="oneCell">
    <xdr:from>
      <xdr:col>4</xdr:col>
      <xdr:colOff>1179286</xdr:colOff>
      <xdr:row>9</xdr:row>
      <xdr:rowOff>1961697</xdr:rowOff>
    </xdr:from>
    <xdr:to>
      <xdr:col>4</xdr:col>
      <xdr:colOff>2979286</xdr:colOff>
      <xdr:row>9</xdr:row>
      <xdr:rowOff>3761697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D483759-DCD3-4E3E-92E6-D09D7BE833A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046686" y="7305222"/>
          <a:ext cx="1800000" cy="1800000"/>
        </a:xfrm>
        <a:prstGeom prst="rect">
          <a:avLst/>
        </a:prstGeom>
      </xdr:spPr>
    </xdr:pic>
    <xdr:clientData/>
  </xdr:twoCellAnchor>
  <xdr:twoCellAnchor editAs="oneCell">
    <xdr:from>
      <xdr:col>4</xdr:col>
      <xdr:colOff>136071</xdr:colOff>
      <xdr:row>10</xdr:row>
      <xdr:rowOff>68036</xdr:rowOff>
    </xdr:from>
    <xdr:to>
      <xdr:col>4</xdr:col>
      <xdr:colOff>1936071</xdr:colOff>
      <xdr:row>10</xdr:row>
      <xdr:rowOff>1868036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4CA8684-9149-4759-A328-941A66477DFE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03471" y="9326336"/>
          <a:ext cx="1800000" cy="1800000"/>
        </a:xfrm>
        <a:prstGeom prst="rect">
          <a:avLst/>
        </a:prstGeom>
      </xdr:spPr>
    </xdr:pic>
    <xdr:clientData/>
  </xdr:twoCellAnchor>
  <xdr:twoCellAnchor editAs="oneCell">
    <xdr:from>
      <xdr:col>4</xdr:col>
      <xdr:colOff>2222500</xdr:colOff>
      <xdr:row>10</xdr:row>
      <xdr:rowOff>79375</xdr:rowOff>
    </xdr:from>
    <xdr:to>
      <xdr:col>4</xdr:col>
      <xdr:colOff>4022500</xdr:colOff>
      <xdr:row>10</xdr:row>
      <xdr:rowOff>1879375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B4D0250-F5E7-42D3-8AB5-62371D6EF106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089900" y="9337675"/>
          <a:ext cx="1800000" cy="1800000"/>
        </a:xfrm>
        <a:prstGeom prst="rect">
          <a:avLst/>
        </a:prstGeom>
      </xdr:spPr>
    </xdr:pic>
    <xdr:clientData/>
  </xdr:twoCellAnchor>
  <xdr:twoCellAnchor editAs="oneCell">
    <xdr:from>
      <xdr:col>4</xdr:col>
      <xdr:colOff>532947</xdr:colOff>
      <xdr:row>10</xdr:row>
      <xdr:rowOff>1961697</xdr:rowOff>
    </xdr:from>
    <xdr:to>
      <xdr:col>4</xdr:col>
      <xdr:colOff>3447144</xdr:colOff>
      <xdr:row>10</xdr:row>
      <xdr:rowOff>4146145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810CCFE-B890-4A66-8519-01AA49249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400347" y="11219997"/>
          <a:ext cx="2914197" cy="2184448"/>
        </a:xfrm>
        <a:prstGeom prst="rect">
          <a:avLst/>
        </a:prstGeom>
      </xdr:spPr>
    </xdr:pic>
    <xdr:clientData/>
  </xdr:twoCellAnchor>
  <xdr:twoCellAnchor editAs="oneCell">
    <xdr:from>
      <xdr:col>2</xdr:col>
      <xdr:colOff>55711</xdr:colOff>
      <xdr:row>15</xdr:row>
      <xdr:rowOff>125718</xdr:rowOff>
    </xdr:from>
    <xdr:to>
      <xdr:col>3</xdr:col>
      <xdr:colOff>2174831</xdr:colOff>
      <xdr:row>34</xdr:row>
      <xdr:rowOff>177415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5D6DC762-790F-436D-AAE5-5F8E91EE7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579711" y="14527518"/>
          <a:ext cx="3033520" cy="3671197"/>
        </a:xfrm>
        <a:prstGeom prst="rect">
          <a:avLst/>
        </a:prstGeom>
      </xdr:spPr>
    </xdr:pic>
    <xdr:clientData/>
  </xdr:twoCellAnchor>
  <xdr:twoCellAnchor editAs="oneCell">
    <xdr:from>
      <xdr:col>3</xdr:col>
      <xdr:colOff>2527675</xdr:colOff>
      <xdr:row>16</xdr:row>
      <xdr:rowOff>133113</xdr:rowOff>
    </xdr:from>
    <xdr:to>
      <xdr:col>9</xdr:col>
      <xdr:colOff>1037465</xdr:colOff>
      <xdr:row>33</xdr:row>
      <xdr:rowOff>110693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8818DBC4-C5B5-4D5A-B23A-B96469D82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966075" y="14725413"/>
          <a:ext cx="10292215" cy="3216080"/>
        </a:xfrm>
        <a:prstGeom prst="rect">
          <a:avLst/>
        </a:prstGeom>
      </xdr:spPr>
    </xdr:pic>
    <xdr:clientData/>
  </xdr:twoCellAnchor>
  <xdr:twoCellAnchor editAs="oneCell">
    <xdr:from>
      <xdr:col>3</xdr:col>
      <xdr:colOff>1565155</xdr:colOff>
      <xdr:row>56</xdr:row>
      <xdr:rowOff>29653</xdr:rowOff>
    </xdr:from>
    <xdr:to>
      <xdr:col>4</xdr:col>
      <xdr:colOff>1880378</xdr:colOff>
      <xdr:row>70</xdr:row>
      <xdr:rowOff>68960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D8685E3-3854-4882-9987-E6F102738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003555" y="24223153"/>
          <a:ext cx="3744223" cy="2706307"/>
        </a:xfrm>
        <a:prstGeom prst="rect">
          <a:avLst/>
        </a:prstGeom>
      </xdr:spPr>
    </xdr:pic>
    <xdr:clientData/>
  </xdr:twoCellAnchor>
  <xdr:twoCellAnchor editAs="oneCell">
    <xdr:from>
      <xdr:col>4</xdr:col>
      <xdr:colOff>3306792</xdr:colOff>
      <xdr:row>55</xdr:row>
      <xdr:rowOff>182951</xdr:rowOff>
    </xdr:from>
    <xdr:to>
      <xdr:col>7</xdr:col>
      <xdr:colOff>817289</xdr:colOff>
      <xdr:row>70</xdr:row>
      <xdr:rowOff>468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977412EB-3BF6-43BA-9C1A-736FA9DEA5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174192" y="24185951"/>
          <a:ext cx="3720797" cy="2675017"/>
        </a:xfrm>
        <a:prstGeom prst="rect">
          <a:avLst/>
        </a:prstGeom>
      </xdr:spPr>
    </xdr:pic>
    <xdr:clientData/>
  </xdr:twoCellAnchor>
  <xdr:twoCellAnchor editAs="oneCell">
    <xdr:from>
      <xdr:col>4</xdr:col>
      <xdr:colOff>827056</xdr:colOff>
      <xdr:row>71</xdr:row>
      <xdr:rowOff>161925</xdr:rowOff>
    </xdr:from>
    <xdr:to>
      <xdr:col>5</xdr:col>
      <xdr:colOff>38217</xdr:colOff>
      <xdr:row>86</xdr:row>
      <xdr:rowOff>137678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47026121-6FCA-4D76-9D03-A292C456E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694456" y="27212925"/>
          <a:ext cx="3954611" cy="2833253"/>
        </a:xfrm>
        <a:prstGeom prst="rect">
          <a:avLst/>
        </a:prstGeom>
      </xdr:spPr>
    </xdr:pic>
    <xdr:clientData/>
  </xdr:twoCellAnchor>
  <xdr:twoCellAnchor editAs="oneCell">
    <xdr:from>
      <xdr:col>4</xdr:col>
      <xdr:colOff>285390</xdr:colOff>
      <xdr:row>89</xdr:row>
      <xdr:rowOff>127061</xdr:rowOff>
    </xdr:from>
    <xdr:to>
      <xdr:col>5</xdr:col>
      <xdr:colOff>481437</xdr:colOff>
      <xdr:row>107</xdr:row>
      <xdr:rowOff>6613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E84C8EAC-7ACA-45F6-99DD-AF1D401CB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152790" y="30607061"/>
          <a:ext cx="4939497" cy="3308552"/>
        </a:xfrm>
        <a:prstGeom prst="rect">
          <a:avLst/>
        </a:prstGeom>
      </xdr:spPr>
    </xdr:pic>
    <xdr:clientData/>
  </xdr:twoCellAnchor>
  <xdr:twoCellAnchor editAs="oneCell">
    <xdr:from>
      <xdr:col>3</xdr:col>
      <xdr:colOff>431110</xdr:colOff>
      <xdr:row>130</xdr:row>
      <xdr:rowOff>74819</xdr:rowOff>
    </xdr:from>
    <xdr:to>
      <xdr:col>3</xdr:col>
      <xdr:colOff>3253961</xdr:colOff>
      <xdr:row>149</xdr:row>
      <xdr:rowOff>43288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E5156F8C-2B8C-4CA6-92B1-D13E7BF39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869510" y="39346394"/>
          <a:ext cx="2822851" cy="3587969"/>
        </a:xfrm>
        <a:prstGeom prst="rect">
          <a:avLst/>
        </a:prstGeom>
      </xdr:spPr>
    </xdr:pic>
    <xdr:clientData/>
  </xdr:twoCellAnchor>
  <xdr:twoCellAnchor editAs="oneCell">
    <xdr:from>
      <xdr:col>4</xdr:col>
      <xdr:colOff>883340</xdr:colOff>
      <xdr:row>129</xdr:row>
      <xdr:rowOff>92903</xdr:rowOff>
    </xdr:from>
    <xdr:to>
      <xdr:col>8</xdr:col>
      <xdr:colOff>115004</xdr:colOff>
      <xdr:row>150</xdr:row>
      <xdr:rowOff>73330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98D491A5-5A86-4E2A-802E-9D6DE99985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750740" y="39173978"/>
          <a:ext cx="6527814" cy="3980927"/>
        </a:xfrm>
        <a:prstGeom prst="rect">
          <a:avLst/>
        </a:prstGeom>
      </xdr:spPr>
    </xdr:pic>
    <xdr:clientData/>
  </xdr:twoCellAnchor>
  <xdr:twoCellAnchor editAs="oneCell">
    <xdr:from>
      <xdr:col>3</xdr:col>
      <xdr:colOff>1179306</xdr:colOff>
      <xdr:row>169</xdr:row>
      <xdr:rowOff>170483</xdr:rowOff>
    </xdr:from>
    <xdr:to>
      <xdr:col>6</xdr:col>
      <xdr:colOff>362867</xdr:colOff>
      <xdr:row>182</xdr:row>
      <xdr:rowOff>103492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CF9E9F51-6BFA-456D-AF97-1A1A55FAC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617706" y="48005033"/>
          <a:ext cx="8118011" cy="2409509"/>
        </a:xfrm>
        <a:prstGeom prst="rect">
          <a:avLst/>
        </a:prstGeom>
      </xdr:spPr>
    </xdr:pic>
    <xdr:clientData/>
  </xdr:twoCellAnchor>
  <xdr:twoCellAnchor editAs="oneCell">
    <xdr:from>
      <xdr:col>3</xdr:col>
      <xdr:colOff>2304084</xdr:colOff>
      <xdr:row>182</xdr:row>
      <xdr:rowOff>150468</xdr:rowOff>
    </xdr:from>
    <xdr:to>
      <xdr:col>5</xdr:col>
      <xdr:colOff>240674</xdr:colOff>
      <xdr:row>200</xdr:row>
      <xdr:rowOff>555537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67023700-BDBC-4B4E-A899-EC09E43F8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742484" y="50461518"/>
          <a:ext cx="6109040" cy="3834069"/>
        </a:xfrm>
        <a:prstGeom prst="rect">
          <a:avLst/>
        </a:prstGeom>
      </xdr:spPr>
    </xdr:pic>
    <xdr:clientData/>
  </xdr:twoCellAnchor>
  <xdr:twoCellAnchor editAs="oneCell">
    <xdr:from>
      <xdr:col>4</xdr:col>
      <xdr:colOff>1215728</xdr:colOff>
      <xdr:row>209</xdr:row>
      <xdr:rowOff>65240</xdr:rowOff>
    </xdr:from>
    <xdr:to>
      <xdr:col>4</xdr:col>
      <xdr:colOff>2873078</xdr:colOff>
      <xdr:row>209</xdr:row>
      <xdr:rowOff>1710856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76D0F5A0-51E8-4ADF-8676-E86F1B97F025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83128" y="56881865"/>
          <a:ext cx="1657350" cy="1645616"/>
        </a:xfrm>
        <a:prstGeom prst="rect">
          <a:avLst/>
        </a:prstGeom>
      </xdr:spPr>
    </xdr:pic>
    <xdr:clientData/>
  </xdr:twoCellAnchor>
  <xdr:twoCellAnchor editAs="oneCell">
    <xdr:from>
      <xdr:col>4</xdr:col>
      <xdr:colOff>130480</xdr:colOff>
      <xdr:row>210</xdr:row>
      <xdr:rowOff>65240</xdr:rowOff>
    </xdr:from>
    <xdr:to>
      <xdr:col>4</xdr:col>
      <xdr:colOff>1930480</xdr:colOff>
      <xdr:row>210</xdr:row>
      <xdr:rowOff>1818168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19A87032-D27F-4C08-A622-55792FE1CC04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97880" y="58720190"/>
          <a:ext cx="1800000" cy="1752928"/>
        </a:xfrm>
        <a:prstGeom prst="rect">
          <a:avLst/>
        </a:prstGeom>
      </xdr:spPr>
    </xdr:pic>
    <xdr:clientData/>
  </xdr:twoCellAnchor>
  <xdr:twoCellAnchor editAs="oneCell">
    <xdr:from>
      <xdr:col>4</xdr:col>
      <xdr:colOff>2126815</xdr:colOff>
      <xdr:row>210</xdr:row>
      <xdr:rowOff>91336</xdr:rowOff>
    </xdr:from>
    <xdr:to>
      <xdr:col>4</xdr:col>
      <xdr:colOff>3926815</xdr:colOff>
      <xdr:row>210</xdr:row>
      <xdr:rowOff>1844264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AB485A4D-5D09-48D6-A75B-65061534F6C8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94215" y="58746286"/>
          <a:ext cx="1800000" cy="1752928"/>
        </a:xfrm>
        <a:prstGeom prst="rect">
          <a:avLst/>
        </a:prstGeom>
      </xdr:spPr>
    </xdr:pic>
    <xdr:clientData/>
  </xdr:twoCellAnchor>
  <xdr:twoCellAnchor editAs="oneCell">
    <xdr:from>
      <xdr:col>4</xdr:col>
      <xdr:colOff>1017740</xdr:colOff>
      <xdr:row>210</xdr:row>
      <xdr:rowOff>1970239</xdr:rowOff>
    </xdr:from>
    <xdr:to>
      <xdr:col>4</xdr:col>
      <xdr:colOff>2817740</xdr:colOff>
      <xdr:row>210</xdr:row>
      <xdr:rowOff>3713642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249AEB63-A37E-4DB2-B143-809522E3EC57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885140" y="60625189"/>
          <a:ext cx="1800000" cy="1743403"/>
        </a:xfrm>
        <a:prstGeom prst="rect">
          <a:avLst/>
        </a:prstGeom>
      </xdr:spPr>
    </xdr:pic>
    <xdr:clientData/>
  </xdr:twoCellAnchor>
  <xdr:twoCellAnchor editAs="oneCell">
    <xdr:from>
      <xdr:col>4</xdr:col>
      <xdr:colOff>195719</xdr:colOff>
      <xdr:row>211</xdr:row>
      <xdr:rowOff>91336</xdr:rowOff>
    </xdr:from>
    <xdr:to>
      <xdr:col>4</xdr:col>
      <xdr:colOff>1995719</xdr:colOff>
      <xdr:row>211</xdr:row>
      <xdr:rowOff>1844263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D40514E9-F017-4B65-AAE4-F5FE3F3FE3EC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63119" y="62784886"/>
          <a:ext cx="1800000" cy="1752927"/>
        </a:xfrm>
        <a:prstGeom prst="rect">
          <a:avLst/>
        </a:prstGeom>
      </xdr:spPr>
    </xdr:pic>
    <xdr:clientData/>
  </xdr:twoCellAnchor>
  <xdr:twoCellAnchor editAs="oneCell">
    <xdr:from>
      <xdr:col>4</xdr:col>
      <xdr:colOff>2126815</xdr:colOff>
      <xdr:row>211</xdr:row>
      <xdr:rowOff>65239</xdr:rowOff>
    </xdr:from>
    <xdr:to>
      <xdr:col>4</xdr:col>
      <xdr:colOff>3926815</xdr:colOff>
      <xdr:row>211</xdr:row>
      <xdr:rowOff>1818166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B8516A51-A8F8-4601-9394-7AA37E1DFB97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994215" y="62758789"/>
          <a:ext cx="1800000" cy="1752927"/>
        </a:xfrm>
        <a:prstGeom prst="rect">
          <a:avLst/>
        </a:prstGeom>
      </xdr:spPr>
    </xdr:pic>
    <xdr:clientData/>
  </xdr:twoCellAnchor>
  <xdr:twoCellAnchor editAs="oneCell">
    <xdr:from>
      <xdr:col>4</xdr:col>
      <xdr:colOff>743733</xdr:colOff>
      <xdr:row>211</xdr:row>
      <xdr:rowOff>1957192</xdr:rowOff>
    </xdr:from>
    <xdr:to>
      <xdr:col>4</xdr:col>
      <xdr:colOff>3429204</xdr:colOff>
      <xdr:row>211</xdr:row>
      <xdr:rowOff>3909589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E7E6E612-C848-4B91-8E8A-6C028DD3A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611133" y="64650742"/>
          <a:ext cx="2685471" cy="1952397"/>
        </a:xfrm>
        <a:prstGeom prst="rect">
          <a:avLst/>
        </a:prstGeom>
      </xdr:spPr>
    </xdr:pic>
    <xdr:clientData/>
  </xdr:twoCellAnchor>
  <xdr:twoCellAnchor editAs="oneCell">
    <xdr:from>
      <xdr:col>1</xdr:col>
      <xdr:colOff>661284</xdr:colOff>
      <xdr:row>217</xdr:row>
      <xdr:rowOff>149580</xdr:rowOff>
    </xdr:from>
    <xdr:to>
      <xdr:col>3</xdr:col>
      <xdr:colOff>2029242</xdr:colOff>
      <xdr:row>233</xdr:row>
      <xdr:rowOff>560299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E3CF0B9A-B0AF-4990-AFB7-36E932374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423284" y="68034255"/>
          <a:ext cx="3044358" cy="3458719"/>
        </a:xfrm>
        <a:prstGeom prst="rect">
          <a:avLst/>
        </a:prstGeom>
      </xdr:spPr>
    </xdr:pic>
    <xdr:clientData/>
  </xdr:twoCellAnchor>
  <xdr:twoCellAnchor editAs="oneCell">
    <xdr:from>
      <xdr:col>3</xdr:col>
      <xdr:colOff>2440911</xdr:colOff>
      <xdr:row>219</xdr:row>
      <xdr:rowOff>79801</xdr:rowOff>
    </xdr:from>
    <xdr:to>
      <xdr:col>9</xdr:col>
      <xdr:colOff>948090</xdr:colOff>
      <xdr:row>233</xdr:row>
      <xdr:rowOff>428636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31EF22F-D407-4EFB-A032-FEE9F3B5A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879311" y="68345476"/>
          <a:ext cx="10289604" cy="3015835"/>
        </a:xfrm>
        <a:prstGeom prst="rect">
          <a:avLst/>
        </a:prstGeom>
      </xdr:spPr>
    </xdr:pic>
    <xdr:clientData/>
  </xdr:twoCellAnchor>
  <xdr:twoCellAnchor editAs="oneCell">
    <xdr:from>
      <xdr:col>3</xdr:col>
      <xdr:colOff>1145208</xdr:colOff>
      <xdr:row>247</xdr:row>
      <xdr:rowOff>99391</xdr:rowOff>
    </xdr:from>
    <xdr:to>
      <xdr:col>4</xdr:col>
      <xdr:colOff>414357</xdr:colOff>
      <xdr:row>264</xdr:row>
      <xdr:rowOff>333335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3D2F305A-64D6-4536-B1F1-8954330790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583608" y="76318441"/>
          <a:ext cx="2698149" cy="3472444"/>
        </a:xfrm>
        <a:prstGeom prst="rect">
          <a:avLst/>
        </a:prstGeom>
      </xdr:spPr>
    </xdr:pic>
    <xdr:clientData/>
  </xdr:twoCellAnchor>
  <xdr:twoCellAnchor editAs="oneCell">
    <xdr:from>
      <xdr:col>4</xdr:col>
      <xdr:colOff>1175578</xdr:colOff>
      <xdr:row>246</xdr:row>
      <xdr:rowOff>139700</xdr:rowOff>
    </xdr:from>
    <xdr:to>
      <xdr:col>7</xdr:col>
      <xdr:colOff>1060214</xdr:colOff>
      <xdr:row>264</xdr:row>
      <xdr:rowOff>388461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06F4B5D6-14D9-4A17-A017-9FF1E7F28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7042978" y="76168250"/>
          <a:ext cx="6094936" cy="3677761"/>
        </a:xfrm>
        <a:prstGeom prst="rect">
          <a:avLst/>
        </a:prstGeom>
      </xdr:spPr>
    </xdr:pic>
    <xdr:clientData/>
  </xdr:twoCellAnchor>
  <xdr:twoCellAnchor editAs="oneCell">
    <xdr:from>
      <xdr:col>4</xdr:col>
      <xdr:colOff>122115</xdr:colOff>
      <xdr:row>273</xdr:row>
      <xdr:rowOff>85481</xdr:rowOff>
    </xdr:from>
    <xdr:to>
      <xdr:col>4</xdr:col>
      <xdr:colOff>2348183</xdr:colOff>
      <xdr:row>273</xdr:row>
      <xdr:rowOff>2537081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B2270C3C-475C-426D-8F75-A53A44DB99D1}"/>
            </a:ext>
          </a:extLst>
        </xdr:cNvPr>
        <xdr:cNvPicPr preferRelativeResize="0">
          <a:picLocks/>
        </xdr:cNvPicPr>
      </xdr:nvPicPr>
      <xdr:blipFill rotWithShape="1">
        <a:blip xmlns:r="http://schemas.openxmlformats.org/officeDocument/2006/relationships" r:embed="rId20"/>
        <a:srcRect l="3241"/>
        <a:stretch>
          <a:fillRect/>
        </a:stretch>
      </xdr:blipFill>
      <xdr:spPr>
        <a:xfrm>
          <a:off x="5989515" y="83314931"/>
          <a:ext cx="2226068" cy="2451600"/>
        </a:xfrm>
        <a:prstGeom prst="rect">
          <a:avLst/>
        </a:prstGeom>
      </xdr:spPr>
    </xdr:pic>
    <xdr:clientData/>
  </xdr:twoCellAnchor>
  <xdr:twoCellAnchor editAs="oneCell">
    <xdr:from>
      <xdr:col>4</xdr:col>
      <xdr:colOff>2417884</xdr:colOff>
      <xdr:row>273</xdr:row>
      <xdr:rowOff>97693</xdr:rowOff>
    </xdr:from>
    <xdr:to>
      <xdr:col>4</xdr:col>
      <xdr:colOff>4363195</xdr:colOff>
      <xdr:row>273</xdr:row>
      <xdr:rowOff>2527889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0268515C-2823-4FA2-AE03-C12782D24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8285284" y="83327143"/>
          <a:ext cx="1945311" cy="2430196"/>
        </a:xfrm>
        <a:prstGeom prst="rect">
          <a:avLst/>
        </a:prstGeom>
      </xdr:spPr>
    </xdr:pic>
    <xdr:clientData/>
  </xdr:twoCellAnchor>
  <xdr:twoCellAnchor editAs="oneCell">
    <xdr:from>
      <xdr:col>4</xdr:col>
      <xdr:colOff>758708</xdr:colOff>
      <xdr:row>274</xdr:row>
      <xdr:rowOff>223525</xdr:rowOff>
    </xdr:from>
    <xdr:to>
      <xdr:col>4</xdr:col>
      <xdr:colOff>3680422</xdr:colOff>
      <xdr:row>274</xdr:row>
      <xdr:rowOff>2623812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A7FE77B0-B8B9-4F46-BAD7-CFBEE42F1BC5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626108" y="86129500"/>
          <a:ext cx="2921714" cy="2400287"/>
        </a:xfrm>
        <a:prstGeom prst="rect">
          <a:avLst/>
        </a:prstGeom>
      </xdr:spPr>
    </xdr:pic>
    <xdr:clientData/>
  </xdr:twoCellAnchor>
  <xdr:twoCellAnchor editAs="oneCell">
    <xdr:from>
      <xdr:col>4</xdr:col>
      <xdr:colOff>535492</xdr:colOff>
      <xdr:row>275</xdr:row>
      <xdr:rowOff>128486</xdr:rowOff>
    </xdr:from>
    <xdr:to>
      <xdr:col>4</xdr:col>
      <xdr:colOff>4035128</xdr:colOff>
      <xdr:row>275</xdr:row>
      <xdr:rowOff>2358166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DB13A5FD-1C08-4DAD-9740-A0A5D27C3B55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6416626" y="88423021"/>
          <a:ext cx="3499636" cy="2229680"/>
        </a:xfrm>
        <a:prstGeom prst="rect">
          <a:avLst/>
        </a:prstGeom>
      </xdr:spPr>
    </xdr:pic>
    <xdr:clientData/>
  </xdr:twoCellAnchor>
  <xdr:twoCellAnchor editAs="oneCell">
    <xdr:from>
      <xdr:col>3</xdr:col>
      <xdr:colOff>2457704</xdr:colOff>
      <xdr:row>281</xdr:row>
      <xdr:rowOff>63714</xdr:rowOff>
    </xdr:from>
    <xdr:to>
      <xdr:col>4</xdr:col>
      <xdr:colOff>2944829</xdr:colOff>
      <xdr:row>296</xdr:row>
      <xdr:rowOff>110435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7DDF336C-96FF-474D-9DB9-3A0F786ED4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896104" y="92418114"/>
          <a:ext cx="3916125" cy="2904221"/>
        </a:xfrm>
        <a:prstGeom prst="rect">
          <a:avLst/>
        </a:prstGeom>
      </xdr:spPr>
    </xdr:pic>
    <xdr:clientData/>
  </xdr:twoCellAnchor>
  <xdr:twoCellAnchor editAs="oneCell">
    <xdr:from>
      <xdr:col>4</xdr:col>
      <xdr:colOff>3438345</xdr:colOff>
      <xdr:row>277</xdr:row>
      <xdr:rowOff>90260</xdr:rowOff>
    </xdr:from>
    <xdr:to>
      <xdr:col>7</xdr:col>
      <xdr:colOff>274007</xdr:colOff>
      <xdr:row>297</xdr:row>
      <xdr:rowOff>214280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B1EA1FAE-BA61-4202-8F66-C8B97E761B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9305745" y="91682660"/>
          <a:ext cx="3045962" cy="3934020"/>
        </a:xfrm>
        <a:prstGeom prst="rect">
          <a:avLst/>
        </a:prstGeom>
      </xdr:spPr>
    </xdr:pic>
    <xdr:clientData/>
  </xdr:twoCellAnchor>
  <xdr:twoCellAnchor editAs="oneCell">
    <xdr:from>
      <xdr:col>3</xdr:col>
      <xdr:colOff>1882701</xdr:colOff>
      <xdr:row>297</xdr:row>
      <xdr:rowOff>407345</xdr:rowOff>
    </xdr:from>
    <xdr:to>
      <xdr:col>7</xdr:col>
      <xdr:colOff>758773</xdr:colOff>
      <xdr:row>297</xdr:row>
      <xdr:rowOff>3253072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B2FBB79D-8B1A-4F71-90D9-3D0ADD5D9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4321101" y="95809745"/>
          <a:ext cx="8515372" cy="2845727"/>
        </a:xfrm>
        <a:prstGeom prst="rect">
          <a:avLst/>
        </a:prstGeom>
      </xdr:spPr>
    </xdr:pic>
    <xdr:clientData/>
  </xdr:twoCellAnchor>
  <xdr:twoCellAnchor editAs="oneCell">
    <xdr:from>
      <xdr:col>3</xdr:col>
      <xdr:colOff>1882222</xdr:colOff>
      <xdr:row>309</xdr:row>
      <xdr:rowOff>75233</xdr:rowOff>
    </xdr:from>
    <xdr:to>
      <xdr:col>4</xdr:col>
      <xdr:colOff>2055431</xdr:colOff>
      <xdr:row>327</xdr:row>
      <xdr:rowOff>74783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00DFA3B9-A2D1-41EB-80B9-0623EA3988C4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4320622" y="101878433"/>
          <a:ext cx="3602209" cy="3428550"/>
        </a:xfrm>
        <a:prstGeom prst="rect">
          <a:avLst/>
        </a:prstGeom>
      </xdr:spPr>
    </xdr:pic>
    <xdr:clientData/>
  </xdr:twoCellAnchor>
  <xdr:twoCellAnchor editAs="oneCell">
    <xdr:from>
      <xdr:col>4</xdr:col>
      <xdr:colOff>2447373</xdr:colOff>
      <xdr:row>309</xdr:row>
      <xdr:rowOff>84759</xdr:rowOff>
    </xdr:from>
    <xdr:to>
      <xdr:col>6</xdr:col>
      <xdr:colOff>539024</xdr:colOff>
      <xdr:row>327</xdr:row>
      <xdr:rowOff>84309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9CB5026E-9D5C-43D0-85E3-2820D7FC1609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8314773" y="101887959"/>
          <a:ext cx="3597101" cy="3428550"/>
        </a:xfrm>
        <a:prstGeom prst="rect">
          <a:avLst/>
        </a:prstGeom>
      </xdr:spPr>
    </xdr:pic>
    <xdr:clientData/>
  </xdr:twoCellAnchor>
  <xdr:twoCellAnchor editAs="oneCell">
    <xdr:from>
      <xdr:col>3</xdr:col>
      <xdr:colOff>1655141</xdr:colOff>
      <xdr:row>328</xdr:row>
      <xdr:rowOff>180975</xdr:rowOff>
    </xdr:from>
    <xdr:to>
      <xdr:col>7</xdr:col>
      <xdr:colOff>134680</xdr:colOff>
      <xdr:row>328</xdr:row>
      <xdr:rowOff>2626374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4DB48A55-4BFE-4579-84B7-EF2826563A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093541" y="105603675"/>
          <a:ext cx="8118839" cy="2445399"/>
        </a:xfrm>
        <a:prstGeom prst="rect">
          <a:avLst/>
        </a:prstGeom>
      </xdr:spPr>
    </xdr:pic>
    <xdr:clientData/>
  </xdr:twoCellAnchor>
  <xdr:twoCellAnchor editAs="oneCell">
    <xdr:from>
      <xdr:col>2</xdr:col>
      <xdr:colOff>688699</xdr:colOff>
      <xdr:row>340</xdr:row>
      <xdr:rowOff>15322</xdr:rowOff>
    </xdr:from>
    <xdr:to>
      <xdr:col>3</xdr:col>
      <xdr:colOff>3372090</xdr:colOff>
      <xdr:row>358</xdr:row>
      <xdr:rowOff>5346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2B4A74BC-8CE1-46F5-BB34-B3B66FB62EB7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212699" y="111524497"/>
          <a:ext cx="3597791" cy="3419024"/>
        </a:xfrm>
        <a:prstGeom prst="rect">
          <a:avLst/>
        </a:prstGeom>
      </xdr:spPr>
    </xdr:pic>
    <xdr:clientData/>
  </xdr:twoCellAnchor>
  <xdr:twoCellAnchor editAs="oneCell">
    <xdr:from>
      <xdr:col>4</xdr:col>
      <xdr:colOff>400075</xdr:colOff>
      <xdr:row>343</xdr:row>
      <xdr:rowOff>96298</xdr:rowOff>
    </xdr:from>
    <xdr:to>
      <xdr:col>9</xdr:col>
      <xdr:colOff>180732</xdr:colOff>
      <xdr:row>356</xdr:row>
      <xdr:rowOff>40138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54640ABA-BBE1-40F4-8F34-455E7CAD5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267475" y="112176973"/>
          <a:ext cx="8134082" cy="2420340"/>
        </a:xfrm>
        <a:prstGeom prst="rect">
          <a:avLst/>
        </a:prstGeom>
      </xdr:spPr>
    </xdr:pic>
    <xdr:clientData/>
  </xdr:twoCellAnchor>
  <xdr:twoCellAnchor editAs="oneCell">
    <xdr:from>
      <xdr:col>4</xdr:col>
      <xdr:colOff>876170</xdr:colOff>
      <xdr:row>357</xdr:row>
      <xdr:rowOff>145352</xdr:rowOff>
    </xdr:from>
    <xdr:to>
      <xdr:col>5</xdr:col>
      <xdr:colOff>58272</xdr:colOff>
      <xdr:row>360</xdr:row>
      <xdr:rowOff>3287429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5C885F06-4623-4C22-A4FE-E64A3660C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6743570" y="114893027"/>
          <a:ext cx="3925552" cy="3713577"/>
        </a:xfrm>
        <a:prstGeom prst="rect">
          <a:avLst/>
        </a:prstGeom>
      </xdr:spPr>
    </xdr:pic>
    <xdr:clientData/>
  </xdr:twoCellAnchor>
  <xdr:twoCellAnchor editAs="oneCell">
    <xdr:from>
      <xdr:col>4</xdr:col>
      <xdr:colOff>1371600</xdr:colOff>
      <xdr:row>369</xdr:row>
      <xdr:rowOff>190500</xdr:rowOff>
    </xdr:from>
    <xdr:to>
      <xdr:col>4</xdr:col>
      <xdr:colOff>3028950</xdr:colOff>
      <xdr:row>369</xdr:row>
      <xdr:rowOff>1829353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07DD55B1-BDF5-4E46-8475-5795377601F6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39000" y="121643775"/>
          <a:ext cx="1657350" cy="1638853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1333500</xdr:colOff>
      <xdr:row>370</xdr:row>
      <xdr:rowOff>2000250</xdr:rowOff>
    </xdr:from>
    <xdr:to>
      <xdr:col>4</xdr:col>
      <xdr:colOff>3133500</xdr:colOff>
      <xdr:row>370</xdr:row>
      <xdr:rowOff>3743653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8220B448-3D6E-4184-9FA3-78E0A23DD70A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200900" y="125491875"/>
          <a:ext cx="1800000" cy="1743403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370</xdr:row>
      <xdr:rowOff>76200</xdr:rowOff>
    </xdr:from>
    <xdr:to>
      <xdr:col>4</xdr:col>
      <xdr:colOff>1933350</xdr:colOff>
      <xdr:row>370</xdr:row>
      <xdr:rowOff>1829128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95F637A2-1709-455C-906A-5577ABFB328C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00750" y="123567825"/>
          <a:ext cx="1800000" cy="1752928"/>
        </a:xfrm>
        <a:prstGeom prst="rect">
          <a:avLst/>
        </a:prstGeom>
      </xdr:spPr>
    </xdr:pic>
    <xdr:clientData/>
  </xdr:twoCellAnchor>
  <xdr:twoCellAnchor editAs="oneCell">
    <xdr:from>
      <xdr:col>4</xdr:col>
      <xdr:colOff>2057400</xdr:colOff>
      <xdr:row>370</xdr:row>
      <xdr:rowOff>85725</xdr:rowOff>
    </xdr:from>
    <xdr:to>
      <xdr:col>4</xdr:col>
      <xdr:colOff>3857400</xdr:colOff>
      <xdr:row>370</xdr:row>
      <xdr:rowOff>1838653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A652ABBF-53DC-4E20-BC47-599ABEC1C06E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24800" y="123577350"/>
          <a:ext cx="1800000" cy="1752928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371</xdr:row>
      <xdr:rowOff>66675</xdr:rowOff>
    </xdr:from>
    <xdr:to>
      <xdr:col>4</xdr:col>
      <xdr:colOff>1923825</xdr:colOff>
      <xdr:row>371</xdr:row>
      <xdr:rowOff>1819602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617345DC-18D6-4F84-BE04-D4F1940F5BD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991225" y="127473075"/>
          <a:ext cx="1800000" cy="1752927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2190750</xdr:colOff>
      <xdr:row>371</xdr:row>
      <xdr:rowOff>76200</xdr:rowOff>
    </xdr:from>
    <xdr:to>
      <xdr:col>4</xdr:col>
      <xdr:colOff>3990750</xdr:colOff>
      <xdr:row>371</xdr:row>
      <xdr:rowOff>1829127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8FF2E4E3-71E8-4E8A-A1FA-146D3E7793A3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058150" y="127482600"/>
          <a:ext cx="1800000" cy="1752927"/>
        </a:xfrm>
        <a:prstGeom prst="rect">
          <a:avLst/>
        </a:prstGeom>
      </xdr:spPr>
    </xdr:pic>
    <xdr:clientData/>
  </xdr:twoCellAnchor>
  <xdr:twoCellAnchor editAs="oneCell">
    <xdr:from>
      <xdr:col>4</xdr:col>
      <xdr:colOff>827769</xdr:colOff>
      <xdr:row>371</xdr:row>
      <xdr:rowOff>1929902</xdr:rowOff>
    </xdr:from>
    <xdr:to>
      <xdr:col>4</xdr:col>
      <xdr:colOff>3448051</xdr:colOff>
      <xdr:row>371</xdr:row>
      <xdr:rowOff>3840198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1DEF5B8B-1848-4734-87FB-C6F8C93245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695169" y="129336302"/>
          <a:ext cx="2620282" cy="1910296"/>
        </a:xfrm>
        <a:prstGeom prst="rect">
          <a:avLst/>
        </a:prstGeom>
      </xdr:spPr>
    </xdr:pic>
    <xdr:clientData/>
  </xdr:twoCellAnchor>
  <xdr:twoCellAnchor editAs="oneCell">
    <xdr:from>
      <xdr:col>1</xdr:col>
      <xdr:colOff>557006</xdr:colOff>
      <xdr:row>373</xdr:row>
      <xdr:rowOff>130451</xdr:rowOff>
    </xdr:from>
    <xdr:to>
      <xdr:col>3</xdr:col>
      <xdr:colOff>1918701</xdr:colOff>
      <xdr:row>392</xdr:row>
      <xdr:rowOff>51027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4E526E16-1293-4478-B312-E6AF989C3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9006" y="131718326"/>
          <a:ext cx="3038095" cy="3540076"/>
        </a:xfrm>
        <a:prstGeom prst="rect">
          <a:avLst/>
        </a:prstGeom>
      </xdr:spPr>
    </xdr:pic>
    <xdr:clientData/>
  </xdr:twoCellAnchor>
  <xdr:twoCellAnchor editAs="oneCell">
    <xdr:from>
      <xdr:col>3</xdr:col>
      <xdr:colOff>2765011</xdr:colOff>
      <xdr:row>374</xdr:row>
      <xdr:rowOff>109054</xdr:rowOff>
    </xdr:from>
    <xdr:to>
      <xdr:col>10</xdr:col>
      <xdr:colOff>212588</xdr:colOff>
      <xdr:row>390</xdr:row>
      <xdr:rowOff>154875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030256F1-0287-4F9E-971A-89EEFE364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203411" y="131887429"/>
          <a:ext cx="10287277" cy="3093821"/>
        </a:xfrm>
        <a:prstGeom prst="rect">
          <a:avLst/>
        </a:prstGeom>
      </xdr:spPr>
    </xdr:pic>
    <xdr:clientData/>
  </xdr:twoCellAnchor>
  <xdr:twoCellAnchor editAs="oneCell">
    <xdr:from>
      <xdr:col>4</xdr:col>
      <xdr:colOff>1312797</xdr:colOff>
      <xdr:row>403</xdr:row>
      <xdr:rowOff>82049</xdr:rowOff>
    </xdr:from>
    <xdr:to>
      <xdr:col>4</xdr:col>
      <xdr:colOff>4024621</xdr:colOff>
      <xdr:row>403</xdr:row>
      <xdr:rowOff>2026714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07372F06-472A-400C-858C-538D29E48F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7180197" y="138575549"/>
          <a:ext cx="2711824" cy="1944665"/>
        </a:xfrm>
        <a:prstGeom prst="rect">
          <a:avLst/>
        </a:prstGeom>
      </xdr:spPr>
    </xdr:pic>
    <xdr:clientData/>
  </xdr:twoCellAnchor>
  <xdr:twoCellAnchor editAs="oneCell">
    <xdr:from>
      <xdr:col>4</xdr:col>
      <xdr:colOff>1352519</xdr:colOff>
      <xdr:row>404</xdr:row>
      <xdr:rowOff>109324</xdr:rowOff>
    </xdr:from>
    <xdr:to>
      <xdr:col>4</xdr:col>
      <xdr:colOff>4323227</xdr:colOff>
      <xdr:row>404</xdr:row>
      <xdr:rowOff>2254151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BA34CA0F-B361-4B44-B611-D67E0DBDCE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7219919" y="140688799"/>
          <a:ext cx="2970708" cy="2144827"/>
        </a:xfrm>
        <a:prstGeom prst="rect">
          <a:avLst/>
        </a:prstGeom>
      </xdr:spPr>
    </xdr:pic>
    <xdr:clientData/>
  </xdr:twoCellAnchor>
  <xdr:twoCellAnchor editAs="oneCell">
    <xdr:from>
      <xdr:col>4</xdr:col>
      <xdr:colOff>1176620</xdr:colOff>
      <xdr:row>414</xdr:row>
      <xdr:rowOff>56028</xdr:rowOff>
    </xdr:from>
    <xdr:to>
      <xdr:col>4</xdr:col>
      <xdr:colOff>4303062</xdr:colOff>
      <xdr:row>414</xdr:row>
      <xdr:rowOff>2329478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7FACD9BE-714E-43CA-B7AE-B097E48B3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7044020" y="161990553"/>
          <a:ext cx="3126442" cy="2273450"/>
        </a:xfrm>
        <a:prstGeom prst="rect">
          <a:avLst/>
        </a:prstGeom>
      </xdr:spPr>
    </xdr:pic>
    <xdr:clientData/>
  </xdr:twoCellAnchor>
  <xdr:twoCellAnchor editAs="oneCell">
    <xdr:from>
      <xdr:col>4</xdr:col>
      <xdr:colOff>2510116</xdr:colOff>
      <xdr:row>411</xdr:row>
      <xdr:rowOff>336177</xdr:rowOff>
    </xdr:from>
    <xdr:to>
      <xdr:col>4</xdr:col>
      <xdr:colOff>4460863</xdr:colOff>
      <xdr:row>411</xdr:row>
      <xdr:rowOff>2856833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3DCFC6CF-F2C5-44D9-AD71-02ABA0B0E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8377516" y="156822402"/>
          <a:ext cx="1950747" cy="2520656"/>
        </a:xfrm>
        <a:prstGeom prst="rect">
          <a:avLst/>
        </a:prstGeom>
      </xdr:spPr>
    </xdr:pic>
    <xdr:clientData/>
  </xdr:twoCellAnchor>
  <xdr:twoCellAnchor editAs="oneCell">
    <xdr:from>
      <xdr:col>4</xdr:col>
      <xdr:colOff>1759324</xdr:colOff>
      <xdr:row>409</xdr:row>
      <xdr:rowOff>112058</xdr:rowOff>
    </xdr:from>
    <xdr:to>
      <xdr:col>4</xdr:col>
      <xdr:colOff>3585883</xdr:colOff>
      <xdr:row>409</xdr:row>
      <xdr:rowOff>2466300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0C99979D-D3E6-4125-ACFF-B416093E4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7626724" y="151302383"/>
          <a:ext cx="1826559" cy="2354242"/>
        </a:xfrm>
        <a:prstGeom prst="rect">
          <a:avLst/>
        </a:prstGeom>
      </xdr:spPr>
    </xdr:pic>
    <xdr:clientData/>
  </xdr:twoCellAnchor>
  <xdr:twoCellAnchor editAs="oneCell">
    <xdr:from>
      <xdr:col>4</xdr:col>
      <xdr:colOff>212914</xdr:colOff>
      <xdr:row>411</xdr:row>
      <xdr:rowOff>313764</xdr:rowOff>
    </xdr:from>
    <xdr:to>
      <xdr:col>4</xdr:col>
      <xdr:colOff>2263591</xdr:colOff>
      <xdr:row>411</xdr:row>
      <xdr:rowOff>2877351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D5EA606E-C7B0-47A7-A760-38C840133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6080314" y="156799989"/>
          <a:ext cx="2050677" cy="2563587"/>
        </a:xfrm>
        <a:prstGeom prst="rect">
          <a:avLst/>
        </a:prstGeom>
      </xdr:spPr>
    </xdr:pic>
    <xdr:clientData/>
  </xdr:twoCellAnchor>
  <xdr:twoCellAnchor editAs="oneCell">
    <xdr:from>
      <xdr:col>4</xdr:col>
      <xdr:colOff>883935</xdr:colOff>
      <xdr:row>407</xdr:row>
      <xdr:rowOff>109400</xdr:rowOff>
    </xdr:from>
    <xdr:to>
      <xdr:col>4</xdr:col>
      <xdr:colOff>4200877</xdr:colOff>
      <xdr:row>407</xdr:row>
      <xdr:rowOff>2512987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DE9FA0B1-E865-46BF-8077-31EC5D3B7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6751335" y="146022875"/>
          <a:ext cx="3316942" cy="2403587"/>
        </a:xfrm>
        <a:prstGeom prst="rect">
          <a:avLst/>
        </a:prstGeom>
      </xdr:spPr>
    </xdr:pic>
    <xdr:clientData/>
  </xdr:twoCellAnchor>
  <xdr:twoCellAnchor editAs="oneCell">
    <xdr:from>
      <xdr:col>4</xdr:col>
      <xdr:colOff>862853</xdr:colOff>
      <xdr:row>406</xdr:row>
      <xdr:rowOff>67234</xdr:rowOff>
    </xdr:from>
    <xdr:to>
      <xdr:col>4</xdr:col>
      <xdr:colOff>4157383</xdr:colOff>
      <xdr:row>406</xdr:row>
      <xdr:rowOff>2446686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D7F00BF4-F3EE-489B-BD44-D1A24A864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6730253" y="143294659"/>
          <a:ext cx="3294530" cy="2379452"/>
        </a:xfrm>
        <a:prstGeom prst="rect">
          <a:avLst/>
        </a:prstGeom>
      </xdr:spPr>
    </xdr:pic>
    <xdr:clientData/>
  </xdr:twoCellAnchor>
  <xdr:twoCellAnchor editAs="oneCell">
    <xdr:from>
      <xdr:col>4</xdr:col>
      <xdr:colOff>1767870</xdr:colOff>
      <xdr:row>408</xdr:row>
      <xdr:rowOff>104461</xdr:rowOff>
    </xdr:from>
    <xdr:to>
      <xdr:col>4</xdr:col>
      <xdr:colOff>3605635</xdr:colOff>
      <xdr:row>408</xdr:row>
      <xdr:rowOff>2424334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DEE293A2-40B5-457C-98AE-9361DCB085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7635270" y="148608736"/>
          <a:ext cx="1837765" cy="2319873"/>
        </a:xfrm>
        <a:prstGeom prst="rect">
          <a:avLst/>
        </a:prstGeom>
      </xdr:spPr>
    </xdr:pic>
    <xdr:clientData/>
  </xdr:twoCellAnchor>
  <xdr:twoCellAnchor editAs="oneCell">
    <xdr:from>
      <xdr:col>4</xdr:col>
      <xdr:colOff>1109382</xdr:colOff>
      <xdr:row>410</xdr:row>
      <xdr:rowOff>134470</xdr:rowOff>
    </xdr:from>
    <xdr:to>
      <xdr:col>4</xdr:col>
      <xdr:colOff>3933265</xdr:colOff>
      <xdr:row>410</xdr:row>
      <xdr:rowOff>2414891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277FB3F4-0EC6-4F20-873E-CB1FBC69A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6976782" y="153963220"/>
          <a:ext cx="2823883" cy="2280421"/>
        </a:xfrm>
        <a:prstGeom prst="rect">
          <a:avLst/>
        </a:prstGeom>
      </xdr:spPr>
    </xdr:pic>
    <xdr:clientData/>
  </xdr:twoCellAnchor>
  <xdr:twoCellAnchor editAs="oneCell">
    <xdr:from>
      <xdr:col>4</xdr:col>
      <xdr:colOff>1288677</xdr:colOff>
      <xdr:row>413</xdr:row>
      <xdr:rowOff>78442</xdr:rowOff>
    </xdr:from>
    <xdr:to>
      <xdr:col>4</xdr:col>
      <xdr:colOff>4213413</xdr:colOff>
      <xdr:row>413</xdr:row>
      <xdr:rowOff>2200173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C0B843AB-E6AF-4312-9EF7-CA47DA3804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7156077" y="159717442"/>
          <a:ext cx="2924736" cy="2121731"/>
        </a:xfrm>
        <a:prstGeom prst="rect">
          <a:avLst/>
        </a:prstGeom>
      </xdr:spPr>
    </xdr:pic>
    <xdr:clientData/>
  </xdr:twoCellAnchor>
  <xdr:twoCellAnchor editAs="oneCell">
    <xdr:from>
      <xdr:col>3</xdr:col>
      <xdr:colOff>1217920</xdr:colOff>
      <xdr:row>417</xdr:row>
      <xdr:rowOff>21647</xdr:rowOff>
    </xdr:from>
    <xdr:to>
      <xdr:col>9</xdr:col>
      <xdr:colOff>358044</xdr:colOff>
      <xdr:row>447</xdr:row>
      <xdr:rowOff>102876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E58FDE21-1BD9-4C33-87FA-71E3B5916B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3656320" y="164937497"/>
          <a:ext cx="10922549" cy="5796229"/>
        </a:xfrm>
        <a:prstGeom prst="rect">
          <a:avLst/>
        </a:prstGeom>
      </xdr:spPr>
    </xdr:pic>
    <xdr:clientData/>
  </xdr:twoCellAnchor>
  <xdr:twoCellAnchor editAs="oneCell">
    <xdr:from>
      <xdr:col>3</xdr:col>
      <xdr:colOff>1198157</xdr:colOff>
      <xdr:row>449</xdr:row>
      <xdr:rowOff>167533</xdr:rowOff>
    </xdr:from>
    <xdr:to>
      <xdr:col>9</xdr:col>
      <xdr:colOff>230039</xdr:colOff>
      <xdr:row>484</xdr:row>
      <xdr:rowOff>155516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DCCC8FB9-9CC7-4254-8361-DEADE633E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3636557" y="171179383"/>
          <a:ext cx="10814307" cy="6655483"/>
        </a:xfrm>
        <a:prstGeom prst="rect">
          <a:avLst/>
        </a:prstGeom>
      </xdr:spPr>
    </xdr:pic>
    <xdr:clientData/>
  </xdr:twoCellAnchor>
  <xdr:twoCellAnchor editAs="oneCell">
    <xdr:from>
      <xdr:col>2</xdr:col>
      <xdr:colOff>277653</xdr:colOff>
      <xdr:row>485</xdr:row>
      <xdr:rowOff>194564</xdr:rowOff>
    </xdr:from>
    <xdr:to>
      <xdr:col>10</xdr:col>
      <xdr:colOff>432467</xdr:colOff>
      <xdr:row>501</xdr:row>
      <xdr:rowOff>4971774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462C0246-4CA0-4009-9F60-B4577809D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1801653" y="178064414"/>
          <a:ext cx="13908914" cy="7825210"/>
        </a:xfrm>
        <a:prstGeom prst="rect">
          <a:avLst/>
        </a:prstGeom>
      </xdr:spPr>
    </xdr:pic>
    <xdr:clientData/>
  </xdr:twoCellAnchor>
  <xdr:twoCellAnchor editAs="oneCell">
    <xdr:from>
      <xdr:col>2</xdr:col>
      <xdr:colOff>136699</xdr:colOff>
      <xdr:row>518</xdr:row>
      <xdr:rowOff>175448</xdr:rowOff>
    </xdr:from>
    <xdr:to>
      <xdr:col>3</xdr:col>
      <xdr:colOff>3410555</xdr:colOff>
      <xdr:row>530</xdr:row>
      <xdr:rowOff>103363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846C539A-2B69-4580-B684-0D250264E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1660699" y="190780223"/>
          <a:ext cx="4188256" cy="2328215"/>
        </a:xfrm>
        <a:prstGeom prst="rect">
          <a:avLst/>
        </a:prstGeom>
      </xdr:spPr>
    </xdr:pic>
    <xdr:clientData/>
  </xdr:twoCellAnchor>
  <xdr:twoCellAnchor editAs="oneCell">
    <xdr:from>
      <xdr:col>4</xdr:col>
      <xdr:colOff>1100186</xdr:colOff>
      <xdr:row>517</xdr:row>
      <xdr:rowOff>18199</xdr:rowOff>
    </xdr:from>
    <xdr:to>
      <xdr:col>8</xdr:col>
      <xdr:colOff>19800</xdr:colOff>
      <xdr:row>536</xdr:row>
      <xdr:rowOff>7778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FFF2403C-ABCC-4DA0-A345-D6463ECBC5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6967586" y="190422949"/>
          <a:ext cx="6215764" cy="3790054"/>
        </a:xfrm>
        <a:prstGeom prst="rect">
          <a:avLst/>
        </a:prstGeom>
      </xdr:spPr>
    </xdr:pic>
    <xdr:clientData/>
  </xdr:twoCellAnchor>
  <xdr:twoCellAnchor editAs="oneCell">
    <xdr:from>
      <xdr:col>3</xdr:col>
      <xdr:colOff>3127391</xdr:colOff>
      <xdr:row>547</xdr:row>
      <xdr:rowOff>150615</xdr:rowOff>
    </xdr:from>
    <xdr:to>
      <xdr:col>5</xdr:col>
      <xdr:colOff>579485</xdr:colOff>
      <xdr:row>566</xdr:row>
      <xdr:rowOff>137255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ED4C3F5B-5003-415A-8923-F995B18F20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5565791" y="198099165"/>
          <a:ext cx="5624544" cy="3606140"/>
        </a:xfrm>
        <a:prstGeom prst="rect">
          <a:avLst/>
        </a:prstGeom>
      </xdr:spPr>
    </xdr:pic>
    <xdr:clientData/>
  </xdr:twoCellAnchor>
  <xdr:twoCellAnchor editAs="oneCell">
    <xdr:from>
      <xdr:col>3</xdr:col>
      <xdr:colOff>1521</xdr:colOff>
      <xdr:row>581</xdr:row>
      <xdr:rowOff>57931</xdr:rowOff>
    </xdr:from>
    <xdr:to>
      <xdr:col>3</xdr:col>
      <xdr:colOff>3046703</xdr:colOff>
      <xdr:row>592</xdr:row>
      <xdr:rowOff>127536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A5D0B26C-E53E-4FF2-8730-F98C575AD3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2439921" y="205397881"/>
          <a:ext cx="3045182" cy="2165105"/>
        </a:xfrm>
        <a:prstGeom prst="rect">
          <a:avLst/>
        </a:prstGeom>
      </xdr:spPr>
    </xdr:pic>
    <xdr:clientData/>
  </xdr:twoCellAnchor>
  <xdr:twoCellAnchor editAs="oneCell">
    <xdr:from>
      <xdr:col>4</xdr:col>
      <xdr:colOff>1273481</xdr:colOff>
      <xdr:row>578</xdr:row>
      <xdr:rowOff>130483</xdr:rowOff>
    </xdr:from>
    <xdr:to>
      <xdr:col>6</xdr:col>
      <xdr:colOff>658093</xdr:colOff>
      <xdr:row>597</xdr:row>
      <xdr:rowOff>149226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84694F5B-C403-42EA-BB25-E474207C95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7140881" y="204898933"/>
          <a:ext cx="4890062" cy="3638243"/>
        </a:xfrm>
        <a:prstGeom prst="rect">
          <a:avLst/>
        </a:prstGeom>
      </xdr:spPr>
    </xdr:pic>
    <xdr:clientData/>
  </xdr:twoCellAnchor>
  <xdr:twoCellAnchor editAs="oneCell">
    <xdr:from>
      <xdr:col>4</xdr:col>
      <xdr:colOff>167811</xdr:colOff>
      <xdr:row>607</xdr:row>
      <xdr:rowOff>91611</xdr:rowOff>
    </xdr:from>
    <xdr:to>
      <xdr:col>4</xdr:col>
      <xdr:colOff>1933575</xdr:colOff>
      <xdr:row>607</xdr:row>
      <xdr:rowOff>1931153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25963DD2-49D6-455C-B78C-2E3CF1239DF4}"/>
            </a:ext>
          </a:extLst>
        </xdr:cNvPr>
        <xdr:cNvPicPr preferRelativeResize="0">
          <a:picLocks/>
        </xdr:cNvPicPr>
      </xdr:nvPicPr>
      <xdr:blipFill rotWithShape="1">
        <a:blip xmlns:r="http://schemas.openxmlformats.org/officeDocument/2006/relationships" r:embed="rId20"/>
        <a:srcRect l="3241"/>
        <a:stretch>
          <a:fillRect/>
        </a:stretch>
      </xdr:blipFill>
      <xdr:spPr>
        <a:xfrm>
          <a:off x="6043797" y="211170977"/>
          <a:ext cx="1765764" cy="1839542"/>
        </a:xfrm>
        <a:prstGeom prst="rect">
          <a:avLst/>
        </a:prstGeom>
      </xdr:spPr>
    </xdr:pic>
    <xdr:clientData/>
  </xdr:twoCellAnchor>
  <xdr:twoCellAnchor editAs="oneCell">
    <xdr:from>
      <xdr:col>4</xdr:col>
      <xdr:colOff>2231847</xdr:colOff>
      <xdr:row>607</xdr:row>
      <xdr:rowOff>92789</xdr:rowOff>
    </xdr:from>
    <xdr:to>
      <xdr:col>4</xdr:col>
      <xdr:colOff>3676018</xdr:colOff>
      <xdr:row>607</xdr:row>
      <xdr:rowOff>1912103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19B57291-2E04-4C97-8581-06139A180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8099247" y="211671614"/>
          <a:ext cx="1444171" cy="1819314"/>
        </a:xfrm>
        <a:prstGeom prst="rect">
          <a:avLst/>
        </a:prstGeom>
      </xdr:spPr>
    </xdr:pic>
    <xdr:clientData/>
  </xdr:twoCellAnchor>
  <xdr:twoCellAnchor editAs="oneCell">
    <xdr:from>
      <xdr:col>4</xdr:col>
      <xdr:colOff>809625</xdr:colOff>
      <xdr:row>608</xdr:row>
      <xdr:rowOff>104775</xdr:rowOff>
    </xdr:from>
    <xdr:to>
      <xdr:col>4</xdr:col>
      <xdr:colOff>3352800</xdr:colOff>
      <xdr:row>608</xdr:row>
      <xdr:rowOff>1907822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45906CA7-CB99-4A4B-927D-7847E985FFDF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677025" y="213779100"/>
          <a:ext cx="2543175" cy="1803047"/>
        </a:xfrm>
        <a:prstGeom prst="rect">
          <a:avLst/>
        </a:prstGeom>
      </xdr:spPr>
    </xdr:pic>
    <xdr:clientData/>
  </xdr:twoCellAnchor>
  <xdr:twoCellAnchor editAs="oneCell">
    <xdr:from>
      <xdr:col>4</xdr:col>
      <xdr:colOff>514350</xdr:colOff>
      <xdr:row>609</xdr:row>
      <xdr:rowOff>123824</xdr:rowOff>
    </xdr:from>
    <xdr:to>
      <xdr:col>4</xdr:col>
      <xdr:colOff>3762375</xdr:colOff>
      <xdr:row>609</xdr:row>
      <xdr:rowOff>2033913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AADB2315-EAD6-446A-A007-5C033B29820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6381750" y="215922224"/>
          <a:ext cx="3248025" cy="1910089"/>
        </a:xfrm>
        <a:prstGeom prst="rect">
          <a:avLst/>
        </a:prstGeom>
      </xdr:spPr>
    </xdr:pic>
    <xdr:clientData/>
  </xdr:twoCellAnchor>
  <xdr:twoCellAnchor editAs="oneCell">
    <xdr:from>
      <xdr:col>3</xdr:col>
      <xdr:colOff>2206201</xdr:colOff>
      <xdr:row>611</xdr:row>
      <xdr:rowOff>104486</xdr:rowOff>
    </xdr:from>
    <xdr:to>
      <xdr:col>4</xdr:col>
      <xdr:colOff>3683558</xdr:colOff>
      <xdr:row>630</xdr:row>
      <xdr:rowOff>126589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506239F8-866E-4DF2-85AB-7E7DF1A14D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644601" y="218284136"/>
          <a:ext cx="4906357" cy="3641603"/>
        </a:xfrm>
        <a:prstGeom prst="rect">
          <a:avLst/>
        </a:prstGeom>
      </xdr:spPr>
    </xdr:pic>
    <xdr:clientData/>
  </xdr:twoCellAnchor>
  <xdr:twoCellAnchor editAs="oneCell">
    <xdr:from>
      <xdr:col>4</xdr:col>
      <xdr:colOff>4484465</xdr:colOff>
      <xdr:row>611</xdr:row>
      <xdr:rowOff>91232</xdr:rowOff>
    </xdr:from>
    <xdr:to>
      <xdr:col>8</xdr:col>
      <xdr:colOff>215593</xdr:colOff>
      <xdr:row>630</xdr:row>
      <xdr:rowOff>409885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DE444613-EE97-49E8-8239-1100F1505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351865" y="218270882"/>
          <a:ext cx="3027278" cy="3938153"/>
        </a:xfrm>
        <a:prstGeom prst="rect">
          <a:avLst/>
        </a:prstGeom>
      </xdr:spPr>
    </xdr:pic>
    <xdr:clientData/>
  </xdr:twoCellAnchor>
  <xdr:twoCellAnchor editAs="oneCell">
    <xdr:from>
      <xdr:col>3</xdr:col>
      <xdr:colOff>943321</xdr:colOff>
      <xdr:row>630</xdr:row>
      <xdr:rowOff>475623</xdr:rowOff>
    </xdr:from>
    <xdr:to>
      <xdr:col>9</xdr:col>
      <xdr:colOff>209696</xdr:colOff>
      <xdr:row>631</xdr:row>
      <xdr:rowOff>2458687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D8B83BC5-4CE7-49F2-A6F6-1D6E5B0DB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3381721" y="222274773"/>
          <a:ext cx="11048800" cy="3707089"/>
        </a:xfrm>
        <a:prstGeom prst="rect">
          <a:avLst/>
        </a:prstGeom>
      </xdr:spPr>
    </xdr:pic>
    <xdr:clientData/>
  </xdr:twoCellAnchor>
  <xdr:twoCellAnchor editAs="oneCell">
    <xdr:from>
      <xdr:col>3</xdr:col>
      <xdr:colOff>137872</xdr:colOff>
      <xdr:row>643</xdr:row>
      <xdr:rowOff>178875</xdr:rowOff>
    </xdr:from>
    <xdr:to>
      <xdr:col>4</xdr:col>
      <xdr:colOff>385036</xdr:colOff>
      <xdr:row>657</xdr:row>
      <xdr:rowOff>4196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4A9E6AFE-54E0-496F-B82E-37B705AAE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2576272" y="230226675"/>
          <a:ext cx="3676164" cy="2492321"/>
        </a:xfrm>
        <a:prstGeom prst="rect">
          <a:avLst/>
        </a:prstGeom>
      </xdr:spPr>
    </xdr:pic>
    <xdr:clientData/>
  </xdr:twoCellAnchor>
  <xdr:twoCellAnchor editAs="oneCell">
    <xdr:from>
      <xdr:col>4</xdr:col>
      <xdr:colOff>913593</xdr:colOff>
      <xdr:row>643</xdr:row>
      <xdr:rowOff>175971</xdr:rowOff>
    </xdr:from>
    <xdr:to>
      <xdr:col>4</xdr:col>
      <xdr:colOff>4070242</xdr:colOff>
      <xdr:row>657</xdr:row>
      <xdr:rowOff>49526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65E1D659-78A3-4BDA-9CC3-01009B731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6780993" y="230223771"/>
          <a:ext cx="3156649" cy="2540555"/>
        </a:xfrm>
        <a:prstGeom prst="rect">
          <a:avLst/>
        </a:prstGeom>
      </xdr:spPr>
    </xdr:pic>
    <xdr:clientData/>
  </xdr:twoCellAnchor>
  <xdr:twoCellAnchor editAs="oneCell">
    <xdr:from>
      <xdr:col>5</xdr:col>
      <xdr:colOff>439281</xdr:colOff>
      <xdr:row>644</xdr:row>
      <xdr:rowOff>17435</xdr:rowOff>
    </xdr:from>
    <xdr:to>
      <xdr:col>8</xdr:col>
      <xdr:colOff>473183</xdr:colOff>
      <xdr:row>657</xdr:row>
      <xdr:rowOff>65060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8CA2BBD5-31F0-4BD5-B981-1E8EA52E42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0"/>
        <a:srcRect r="27945"/>
        <a:stretch>
          <a:fillRect/>
        </a:stretch>
      </xdr:blipFill>
      <xdr:spPr>
        <a:xfrm>
          <a:off x="11050131" y="230255735"/>
          <a:ext cx="2586602" cy="2524125"/>
        </a:xfrm>
        <a:prstGeom prst="rect">
          <a:avLst/>
        </a:prstGeom>
      </xdr:spPr>
    </xdr:pic>
    <xdr:clientData/>
  </xdr:twoCellAnchor>
  <xdr:twoCellAnchor editAs="oneCell">
    <xdr:from>
      <xdr:col>3</xdr:col>
      <xdr:colOff>2952104</xdr:colOff>
      <xdr:row>659</xdr:row>
      <xdr:rowOff>164829</xdr:rowOff>
    </xdr:from>
    <xdr:to>
      <xdr:col>5</xdr:col>
      <xdr:colOff>405319</xdr:colOff>
      <xdr:row>662</xdr:row>
      <xdr:rowOff>3254491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D4FD3539-7435-42DB-8AC0-37BB20E46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5390504" y="233260629"/>
          <a:ext cx="5625665" cy="3661162"/>
        </a:xfrm>
        <a:prstGeom prst="rect">
          <a:avLst/>
        </a:prstGeom>
      </xdr:spPr>
    </xdr:pic>
    <xdr:clientData/>
  </xdr:twoCellAnchor>
  <xdr:twoCellAnchor editAs="oneCell">
    <xdr:from>
      <xdr:col>3</xdr:col>
      <xdr:colOff>2605649</xdr:colOff>
      <xdr:row>694</xdr:row>
      <xdr:rowOff>125851</xdr:rowOff>
    </xdr:from>
    <xdr:to>
      <xdr:col>4</xdr:col>
      <xdr:colOff>3781169</xdr:colOff>
      <xdr:row>709</xdr:row>
      <xdr:rowOff>169973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DD4DDFB8-23A4-4B27-BCA3-4A29D16219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5044049" y="245127901"/>
          <a:ext cx="4604520" cy="2901622"/>
        </a:xfrm>
        <a:prstGeom prst="rect">
          <a:avLst/>
        </a:prstGeom>
      </xdr:spPr>
    </xdr:pic>
    <xdr:clientData/>
  </xdr:twoCellAnchor>
  <xdr:twoCellAnchor editAs="oneCell">
    <xdr:from>
      <xdr:col>3</xdr:col>
      <xdr:colOff>567811</xdr:colOff>
      <xdr:row>675</xdr:row>
      <xdr:rowOff>173433</xdr:rowOff>
    </xdr:from>
    <xdr:to>
      <xdr:col>4</xdr:col>
      <xdr:colOff>1368785</xdr:colOff>
      <xdr:row>691</xdr:row>
      <xdr:rowOff>154204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A425A974-B07C-479E-844D-2C643152C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3006211" y="241555983"/>
          <a:ext cx="4229974" cy="3028771"/>
        </a:xfrm>
        <a:prstGeom prst="rect">
          <a:avLst/>
        </a:prstGeom>
      </xdr:spPr>
    </xdr:pic>
    <xdr:clientData/>
  </xdr:twoCellAnchor>
  <xdr:twoCellAnchor editAs="oneCell">
    <xdr:from>
      <xdr:col>4</xdr:col>
      <xdr:colOff>2001038</xdr:colOff>
      <xdr:row>675</xdr:row>
      <xdr:rowOff>182558</xdr:rowOff>
    </xdr:from>
    <xdr:to>
      <xdr:col>6</xdr:col>
      <xdr:colOff>53164</xdr:colOff>
      <xdr:row>691</xdr:row>
      <xdr:rowOff>188855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0733B1F5-7973-4A27-BA89-000B75EA48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7868438" y="241565108"/>
          <a:ext cx="3557576" cy="3054297"/>
        </a:xfrm>
        <a:prstGeom prst="rect">
          <a:avLst/>
        </a:prstGeom>
      </xdr:spPr>
    </xdr:pic>
    <xdr:clientData/>
  </xdr:twoCellAnchor>
  <xdr:twoCellAnchor editAs="oneCell">
    <xdr:from>
      <xdr:col>5</xdr:col>
      <xdr:colOff>266839</xdr:colOff>
      <xdr:row>693</xdr:row>
      <xdr:rowOff>158259</xdr:rowOff>
    </xdr:from>
    <xdr:to>
      <xdr:col>9</xdr:col>
      <xdr:colOff>282844</xdr:colOff>
      <xdr:row>709</xdr:row>
      <xdr:rowOff>160197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95720F3A-18B5-4428-A68D-06715185B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10877689" y="244969809"/>
          <a:ext cx="3625980" cy="3049938"/>
        </a:xfrm>
        <a:prstGeom prst="rect">
          <a:avLst/>
        </a:prstGeom>
      </xdr:spPr>
    </xdr:pic>
    <xdr:clientData/>
  </xdr:twoCellAnchor>
  <xdr:twoCellAnchor editAs="oneCell">
    <xdr:from>
      <xdr:col>6</xdr:col>
      <xdr:colOff>643225</xdr:colOff>
      <xdr:row>675</xdr:row>
      <xdr:rowOff>159572</xdr:rowOff>
    </xdr:from>
    <xdr:to>
      <xdr:col>10</xdr:col>
      <xdr:colOff>813281</xdr:colOff>
      <xdr:row>691</xdr:row>
      <xdr:rowOff>27583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013F3E56-A2DD-42E4-8A17-7D1AEAD29E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12016075" y="241542122"/>
          <a:ext cx="4075306" cy="2916011"/>
        </a:xfrm>
        <a:prstGeom prst="rect">
          <a:avLst/>
        </a:prstGeom>
      </xdr:spPr>
    </xdr:pic>
    <xdr:clientData/>
  </xdr:twoCellAnchor>
  <xdr:twoCellAnchor editAs="oneCell">
    <xdr:from>
      <xdr:col>4</xdr:col>
      <xdr:colOff>1025149</xdr:colOff>
      <xdr:row>710</xdr:row>
      <xdr:rowOff>236939</xdr:rowOff>
    </xdr:from>
    <xdr:to>
      <xdr:col>7</xdr:col>
      <xdr:colOff>1008749</xdr:colOff>
      <xdr:row>710</xdr:row>
      <xdr:rowOff>3912431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E6E5B882-21DB-4E47-A774-A95311DD3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6892549" y="248286989"/>
          <a:ext cx="6193900" cy="3675492"/>
        </a:xfrm>
        <a:prstGeom prst="rect">
          <a:avLst/>
        </a:prstGeom>
      </xdr:spPr>
    </xdr:pic>
    <xdr:clientData/>
  </xdr:twoCellAnchor>
  <xdr:twoCellAnchor editAs="oneCell">
    <xdr:from>
      <xdr:col>4</xdr:col>
      <xdr:colOff>626713</xdr:colOff>
      <xdr:row>720</xdr:row>
      <xdr:rowOff>124817</xdr:rowOff>
    </xdr:from>
    <xdr:to>
      <xdr:col>4</xdr:col>
      <xdr:colOff>2350738</xdr:colOff>
      <xdr:row>720</xdr:row>
      <xdr:rowOff>2584013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C5465BA7-39C3-4CCF-8680-81F4517C4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6494113" y="258233267"/>
          <a:ext cx="1724025" cy="2459196"/>
        </a:xfrm>
        <a:prstGeom prst="rect">
          <a:avLst/>
        </a:prstGeom>
      </xdr:spPr>
    </xdr:pic>
    <xdr:clientData/>
  </xdr:twoCellAnchor>
  <xdr:twoCellAnchor editAs="oneCell">
    <xdr:from>
      <xdr:col>4</xdr:col>
      <xdr:colOff>1682578</xdr:colOff>
      <xdr:row>721</xdr:row>
      <xdr:rowOff>114299</xdr:rowOff>
    </xdr:from>
    <xdr:to>
      <xdr:col>4</xdr:col>
      <xdr:colOff>3530426</xdr:colOff>
      <xdr:row>721</xdr:row>
      <xdr:rowOff>2594651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44F711D9-14BB-4D58-903E-86E911A0BC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7549978" y="261023099"/>
          <a:ext cx="1847848" cy="2480352"/>
        </a:xfrm>
        <a:prstGeom prst="rect">
          <a:avLst/>
        </a:prstGeom>
      </xdr:spPr>
    </xdr:pic>
    <xdr:clientData/>
  </xdr:twoCellAnchor>
  <xdr:twoCellAnchor editAs="oneCell">
    <xdr:from>
      <xdr:col>4</xdr:col>
      <xdr:colOff>2636004</xdr:colOff>
      <xdr:row>720</xdr:row>
      <xdr:rowOff>119024</xdr:rowOff>
    </xdr:from>
    <xdr:to>
      <xdr:col>4</xdr:col>
      <xdr:colOff>4521953</xdr:colOff>
      <xdr:row>720</xdr:row>
      <xdr:rowOff>2562353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5EB0BF5F-A90E-436F-8B59-FAAF52F0AA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8503404" y="258227474"/>
          <a:ext cx="1885949" cy="2443329"/>
        </a:xfrm>
        <a:prstGeom prst="rect">
          <a:avLst/>
        </a:prstGeom>
      </xdr:spPr>
    </xdr:pic>
    <xdr:clientData/>
  </xdr:twoCellAnchor>
  <xdr:twoCellAnchor editAs="oneCell">
    <xdr:from>
      <xdr:col>4</xdr:col>
      <xdr:colOff>1542162</xdr:colOff>
      <xdr:row>719</xdr:row>
      <xdr:rowOff>139445</xdr:rowOff>
    </xdr:from>
    <xdr:to>
      <xdr:col>4</xdr:col>
      <xdr:colOff>3517518</xdr:colOff>
      <xdr:row>719</xdr:row>
      <xdr:rowOff>2556533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FEDE4684-288E-425E-85D4-717E2842AAC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9"/>
        <a:srcRect l="33396"/>
        <a:stretch>
          <a:fillRect/>
        </a:stretch>
      </xdr:blipFill>
      <xdr:spPr>
        <a:xfrm>
          <a:off x="7409562" y="255504695"/>
          <a:ext cx="1975356" cy="2417088"/>
        </a:xfrm>
        <a:prstGeom prst="rect">
          <a:avLst/>
        </a:prstGeom>
      </xdr:spPr>
    </xdr:pic>
    <xdr:clientData/>
  </xdr:twoCellAnchor>
  <xdr:twoCellAnchor editAs="oneCell">
    <xdr:from>
      <xdr:col>3</xdr:col>
      <xdr:colOff>1677370</xdr:colOff>
      <xdr:row>724</xdr:row>
      <xdr:rowOff>124915</xdr:rowOff>
    </xdr:from>
    <xdr:to>
      <xdr:col>9</xdr:col>
      <xdr:colOff>1003056</xdr:colOff>
      <xdr:row>743</xdr:row>
      <xdr:rowOff>925445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A000CE41-C140-4E93-AC41-035FEDB14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4115770" y="264100765"/>
          <a:ext cx="11108111" cy="4420030"/>
        </a:xfrm>
        <a:prstGeom prst="rect">
          <a:avLst/>
        </a:prstGeom>
      </xdr:spPr>
    </xdr:pic>
    <xdr:clientData/>
  </xdr:twoCellAnchor>
  <xdr:twoCellAnchor editAs="oneCell">
    <xdr:from>
      <xdr:col>4</xdr:col>
      <xdr:colOff>1821656</xdr:colOff>
      <xdr:row>752</xdr:row>
      <xdr:rowOff>166688</xdr:rowOff>
    </xdr:from>
    <xdr:to>
      <xdr:col>4</xdr:col>
      <xdr:colOff>3702843</xdr:colOff>
      <xdr:row>752</xdr:row>
      <xdr:rowOff>2633119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60B2C735-8E1D-4678-BF12-D019BF900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7689056" y="271829213"/>
          <a:ext cx="1881187" cy="2466431"/>
        </a:xfrm>
        <a:prstGeom prst="rect">
          <a:avLst/>
        </a:prstGeom>
      </xdr:spPr>
    </xdr:pic>
    <xdr:clientData/>
  </xdr:twoCellAnchor>
  <xdr:twoCellAnchor editAs="oneCell">
    <xdr:from>
      <xdr:col>3</xdr:col>
      <xdr:colOff>1157934</xdr:colOff>
      <xdr:row>754</xdr:row>
      <xdr:rowOff>147112</xdr:rowOff>
    </xdr:from>
    <xdr:to>
      <xdr:col>9</xdr:col>
      <xdr:colOff>483620</xdr:colOff>
      <xdr:row>774</xdr:row>
      <xdr:rowOff>753913</xdr:rowOff>
    </xdr:to>
    <xdr:pic>
      <xdr:nvPicPr>
        <xdr:cNvPr id="94" name="Imagen 93">
          <a:extLst>
            <a:ext uri="{FF2B5EF4-FFF2-40B4-BE49-F238E27FC236}">
              <a16:creationId xmlns:a16="http://schemas.microsoft.com/office/drawing/2014/main" id="{58C69766-39F1-40AD-8C62-65CA204EE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3596334" y="274838587"/>
          <a:ext cx="11108111" cy="4416801"/>
        </a:xfrm>
        <a:prstGeom prst="rect">
          <a:avLst/>
        </a:prstGeom>
      </xdr:spPr>
    </xdr:pic>
    <xdr:clientData/>
  </xdr:twoCellAnchor>
  <xdr:twoCellAnchor editAs="oneCell">
    <xdr:from>
      <xdr:col>3</xdr:col>
      <xdr:colOff>1109905</xdr:colOff>
      <xdr:row>787</xdr:row>
      <xdr:rowOff>55536</xdr:rowOff>
    </xdr:from>
    <xdr:to>
      <xdr:col>4</xdr:col>
      <xdr:colOff>1899127</xdr:colOff>
      <xdr:row>801</xdr:row>
      <xdr:rowOff>134965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21EFE120-4535-491A-92DB-BB89027428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2"/>
        <a:srcRect r="13662" b="16567"/>
        <a:stretch>
          <a:fillRect/>
        </a:stretch>
      </xdr:blipFill>
      <xdr:spPr>
        <a:xfrm>
          <a:off x="3548305" y="283614786"/>
          <a:ext cx="4218222" cy="2746429"/>
        </a:xfrm>
        <a:prstGeom prst="rect">
          <a:avLst/>
        </a:prstGeom>
      </xdr:spPr>
    </xdr:pic>
    <xdr:clientData/>
  </xdr:twoCellAnchor>
  <xdr:twoCellAnchor editAs="oneCell">
    <xdr:from>
      <xdr:col>4</xdr:col>
      <xdr:colOff>2322323</xdr:colOff>
      <xdr:row>787</xdr:row>
      <xdr:rowOff>34386</xdr:rowOff>
    </xdr:from>
    <xdr:to>
      <xdr:col>8</xdr:col>
      <xdr:colOff>412804</xdr:colOff>
      <xdr:row>802</xdr:row>
      <xdr:rowOff>20799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46C6DDD0-D15B-4DE1-92F6-8FF2444B4E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8189723" y="283593636"/>
          <a:ext cx="5386631" cy="2843913"/>
        </a:xfrm>
        <a:prstGeom prst="rect">
          <a:avLst/>
        </a:prstGeom>
      </xdr:spPr>
    </xdr:pic>
    <xdr:clientData/>
  </xdr:twoCellAnchor>
  <xdr:twoCellAnchor editAs="oneCell">
    <xdr:from>
      <xdr:col>3</xdr:col>
      <xdr:colOff>2423709</xdr:colOff>
      <xdr:row>816</xdr:row>
      <xdr:rowOff>163539</xdr:rowOff>
    </xdr:from>
    <xdr:to>
      <xdr:col>4</xdr:col>
      <xdr:colOff>2045877</xdr:colOff>
      <xdr:row>835</xdr:row>
      <xdr:rowOff>75101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45A5FD70-8CAC-4F4C-87A7-6CB34E9BDD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4862109" y="290285514"/>
          <a:ext cx="3051168" cy="3531062"/>
        </a:xfrm>
        <a:prstGeom prst="rect">
          <a:avLst/>
        </a:prstGeom>
      </xdr:spPr>
    </xdr:pic>
    <xdr:clientData/>
  </xdr:twoCellAnchor>
  <xdr:twoCellAnchor editAs="oneCell">
    <xdr:from>
      <xdr:col>4</xdr:col>
      <xdr:colOff>2740293</xdr:colOff>
      <xdr:row>819</xdr:row>
      <xdr:rowOff>54244</xdr:rowOff>
    </xdr:from>
    <xdr:to>
      <xdr:col>9</xdr:col>
      <xdr:colOff>664005</xdr:colOff>
      <xdr:row>831</xdr:row>
      <xdr:rowOff>91677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6D6DB52B-968F-4DAD-A735-472ABB807F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8607693" y="290747719"/>
          <a:ext cx="6277137" cy="2323433"/>
        </a:xfrm>
        <a:prstGeom prst="rect">
          <a:avLst/>
        </a:prstGeom>
      </xdr:spPr>
    </xdr:pic>
    <xdr:clientData/>
  </xdr:twoCellAnchor>
  <xdr:twoCellAnchor editAs="oneCell">
    <xdr:from>
      <xdr:col>3</xdr:col>
      <xdr:colOff>1891895</xdr:colOff>
      <xdr:row>848</xdr:row>
      <xdr:rowOff>86988</xdr:rowOff>
    </xdr:from>
    <xdr:to>
      <xdr:col>4</xdr:col>
      <xdr:colOff>2916189</xdr:colOff>
      <xdr:row>865</xdr:row>
      <xdr:rowOff>9378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691678B3-99A7-4D30-A45E-99BBED68C0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4330295" y="297305088"/>
          <a:ext cx="4453294" cy="3160890"/>
        </a:xfrm>
        <a:prstGeom prst="rect">
          <a:avLst/>
        </a:prstGeom>
      </xdr:spPr>
    </xdr:pic>
    <xdr:clientData/>
  </xdr:twoCellAnchor>
  <xdr:twoCellAnchor editAs="oneCell">
    <xdr:from>
      <xdr:col>4</xdr:col>
      <xdr:colOff>3664704</xdr:colOff>
      <xdr:row>849</xdr:row>
      <xdr:rowOff>28679</xdr:rowOff>
    </xdr:from>
    <xdr:to>
      <xdr:col>9</xdr:col>
      <xdr:colOff>994855</xdr:colOff>
      <xdr:row>864</xdr:row>
      <xdr:rowOff>175476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id="{F7EAD308-57A2-4B03-8B8B-0DBA1D67F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9532104" y="297437279"/>
          <a:ext cx="5683576" cy="3004297"/>
        </a:xfrm>
        <a:prstGeom prst="rect">
          <a:avLst/>
        </a:prstGeom>
      </xdr:spPr>
    </xdr:pic>
    <xdr:clientData/>
  </xdr:twoCellAnchor>
  <xdr:twoCellAnchor editAs="oneCell">
    <xdr:from>
      <xdr:col>3</xdr:col>
      <xdr:colOff>2622766</xdr:colOff>
      <xdr:row>878</xdr:row>
      <xdr:rowOff>156921</xdr:rowOff>
    </xdr:from>
    <xdr:to>
      <xdr:col>4</xdr:col>
      <xdr:colOff>1889341</xdr:colOff>
      <xdr:row>896</xdr:row>
      <xdr:rowOff>126718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D8DF064E-C03E-4AC7-B265-AF604B9C2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5061166" y="304499721"/>
          <a:ext cx="2695575" cy="3398797"/>
        </a:xfrm>
        <a:prstGeom prst="rect">
          <a:avLst/>
        </a:prstGeom>
      </xdr:spPr>
    </xdr:pic>
    <xdr:clientData/>
  </xdr:twoCellAnchor>
  <xdr:twoCellAnchor editAs="oneCell">
    <xdr:from>
      <xdr:col>4</xdr:col>
      <xdr:colOff>2446311</xdr:colOff>
      <xdr:row>881</xdr:row>
      <xdr:rowOff>48916</xdr:rowOff>
    </xdr:from>
    <xdr:to>
      <xdr:col>6</xdr:col>
      <xdr:colOff>460190</xdr:colOff>
      <xdr:row>894</xdr:row>
      <xdr:rowOff>108793</xdr:rowOff>
    </xdr:to>
    <xdr:pic>
      <xdr:nvPicPr>
        <xdr:cNvPr id="102" name="Imagen 101">
          <a:extLst>
            <a:ext uri="{FF2B5EF4-FFF2-40B4-BE49-F238E27FC236}">
              <a16:creationId xmlns:a16="http://schemas.microsoft.com/office/drawing/2014/main" id="{45FFE9E7-A23F-4612-8CF8-4145611775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8313711" y="304963216"/>
          <a:ext cx="3519329" cy="2536377"/>
        </a:xfrm>
        <a:prstGeom prst="rect">
          <a:avLst/>
        </a:prstGeom>
      </xdr:spPr>
    </xdr:pic>
    <xdr:clientData/>
  </xdr:twoCellAnchor>
  <xdr:twoCellAnchor editAs="oneCell">
    <xdr:from>
      <xdr:col>4</xdr:col>
      <xdr:colOff>190176</xdr:colOff>
      <xdr:row>897</xdr:row>
      <xdr:rowOff>125986</xdr:rowOff>
    </xdr:from>
    <xdr:to>
      <xdr:col>5</xdr:col>
      <xdr:colOff>721032</xdr:colOff>
      <xdr:row>898</xdr:row>
      <xdr:rowOff>3065242</xdr:rowOff>
    </xdr:to>
    <xdr:pic>
      <xdr:nvPicPr>
        <xdr:cNvPr id="103" name="Imagen 102">
          <a:extLst>
            <a:ext uri="{FF2B5EF4-FFF2-40B4-BE49-F238E27FC236}">
              <a16:creationId xmlns:a16="http://schemas.microsoft.com/office/drawing/2014/main" id="{EC7246C3-6851-42DC-90AE-70DD15E5EE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6057576" y="308088286"/>
          <a:ext cx="5274306" cy="3129756"/>
        </a:xfrm>
        <a:prstGeom prst="rect">
          <a:avLst/>
        </a:prstGeom>
      </xdr:spPr>
    </xdr:pic>
    <xdr:clientData/>
  </xdr:twoCellAnchor>
  <xdr:twoCellAnchor editAs="oneCell">
    <xdr:from>
      <xdr:col>3</xdr:col>
      <xdr:colOff>2480052</xdr:colOff>
      <xdr:row>909</xdr:row>
      <xdr:rowOff>141584</xdr:rowOff>
    </xdr:from>
    <xdr:to>
      <xdr:col>4</xdr:col>
      <xdr:colOff>1695934</xdr:colOff>
      <xdr:row>927</xdr:row>
      <xdr:rowOff>44697</xdr:rowOff>
    </xdr:to>
    <xdr:pic>
      <xdr:nvPicPr>
        <xdr:cNvPr id="104" name="Imagen 103">
          <a:extLst>
            <a:ext uri="{FF2B5EF4-FFF2-40B4-BE49-F238E27FC236}">
              <a16:creationId xmlns:a16="http://schemas.microsoft.com/office/drawing/2014/main" id="{DDA36465-49A4-4971-A385-B5CCDEB81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4918452" y="314714234"/>
          <a:ext cx="2644882" cy="3332113"/>
        </a:xfrm>
        <a:prstGeom prst="rect">
          <a:avLst/>
        </a:prstGeom>
      </xdr:spPr>
    </xdr:pic>
    <xdr:clientData/>
  </xdr:twoCellAnchor>
  <xdr:twoCellAnchor editAs="oneCell">
    <xdr:from>
      <xdr:col>4</xdr:col>
      <xdr:colOff>2333626</xdr:colOff>
      <xdr:row>911</xdr:row>
      <xdr:rowOff>36748</xdr:rowOff>
    </xdr:from>
    <xdr:to>
      <xdr:col>6</xdr:col>
      <xdr:colOff>460592</xdr:colOff>
      <xdr:row>924</xdr:row>
      <xdr:rowOff>186604</xdr:rowOff>
    </xdr:to>
    <xdr:pic>
      <xdr:nvPicPr>
        <xdr:cNvPr id="105" name="Imagen 104">
          <a:extLst>
            <a:ext uri="{FF2B5EF4-FFF2-40B4-BE49-F238E27FC236}">
              <a16:creationId xmlns:a16="http://schemas.microsoft.com/office/drawing/2014/main" id="{30BCF69C-C0F9-4682-BD0A-3B4335F2EC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8201026" y="314990398"/>
          <a:ext cx="3632416" cy="2626356"/>
        </a:xfrm>
        <a:prstGeom prst="rect">
          <a:avLst/>
        </a:prstGeom>
      </xdr:spPr>
    </xdr:pic>
    <xdr:clientData/>
  </xdr:twoCellAnchor>
  <xdr:twoCellAnchor editAs="oneCell">
    <xdr:from>
      <xdr:col>3</xdr:col>
      <xdr:colOff>3300171</xdr:colOff>
      <xdr:row>928</xdr:row>
      <xdr:rowOff>75894</xdr:rowOff>
    </xdr:from>
    <xdr:to>
      <xdr:col>5</xdr:col>
      <xdr:colOff>725515</xdr:colOff>
      <xdr:row>929</xdr:row>
      <xdr:rowOff>2890603</xdr:rowOff>
    </xdr:to>
    <xdr:pic>
      <xdr:nvPicPr>
        <xdr:cNvPr id="106" name="Imagen 105">
          <a:extLst>
            <a:ext uri="{FF2B5EF4-FFF2-40B4-BE49-F238E27FC236}">
              <a16:creationId xmlns:a16="http://schemas.microsoft.com/office/drawing/2014/main" id="{2B5F21E2-93B4-42F5-8AE3-E436DD663F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5738571" y="318268044"/>
          <a:ext cx="5597794" cy="3005209"/>
        </a:xfrm>
        <a:prstGeom prst="rect">
          <a:avLst/>
        </a:prstGeom>
      </xdr:spPr>
    </xdr:pic>
    <xdr:clientData/>
  </xdr:twoCellAnchor>
  <xdr:twoCellAnchor editAs="oneCell">
    <xdr:from>
      <xdr:col>4</xdr:col>
      <xdr:colOff>1432462</xdr:colOff>
      <xdr:row>941</xdr:row>
      <xdr:rowOff>3390</xdr:rowOff>
    </xdr:from>
    <xdr:to>
      <xdr:col>4</xdr:col>
      <xdr:colOff>4236272</xdr:colOff>
      <xdr:row>956</xdr:row>
      <xdr:rowOff>102301</xdr:rowOff>
    </xdr:to>
    <xdr:pic>
      <xdr:nvPicPr>
        <xdr:cNvPr id="107" name="Imagen 106">
          <a:extLst>
            <a:ext uri="{FF2B5EF4-FFF2-40B4-BE49-F238E27FC236}">
              <a16:creationId xmlns:a16="http://schemas.microsoft.com/office/drawing/2014/main" id="{65F27EE5-D75B-4B7E-B6C0-FCBFA30F19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7299862" y="324377265"/>
          <a:ext cx="2803810" cy="2956411"/>
        </a:xfrm>
        <a:prstGeom prst="rect">
          <a:avLst/>
        </a:prstGeom>
      </xdr:spPr>
    </xdr:pic>
    <xdr:clientData/>
  </xdr:twoCellAnchor>
  <xdr:twoCellAnchor editAs="oneCell">
    <xdr:from>
      <xdr:col>3</xdr:col>
      <xdr:colOff>1012718</xdr:colOff>
      <xdr:row>957</xdr:row>
      <xdr:rowOff>55927</xdr:rowOff>
    </xdr:from>
    <xdr:to>
      <xdr:col>8</xdr:col>
      <xdr:colOff>25275</xdr:colOff>
      <xdr:row>960</xdr:row>
      <xdr:rowOff>1709331</xdr:rowOff>
    </xdr:to>
    <xdr:pic>
      <xdr:nvPicPr>
        <xdr:cNvPr id="108" name="Imagen 107">
          <a:extLst>
            <a:ext uri="{FF2B5EF4-FFF2-40B4-BE49-F238E27FC236}">
              <a16:creationId xmlns:a16="http://schemas.microsoft.com/office/drawing/2014/main" id="{36B8FDC6-9C2C-496E-B605-47FB4B40A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3451118" y="327477802"/>
          <a:ext cx="9737707" cy="2224904"/>
        </a:xfrm>
        <a:prstGeom prst="rect">
          <a:avLst/>
        </a:prstGeom>
      </xdr:spPr>
    </xdr:pic>
    <xdr:clientData/>
  </xdr:twoCellAnchor>
  <xdr:twoCellAnchor editAs="oneCell">
    <xdr:from>
      <xdr:col>4</xdr:col>
      <xdr:colOff>1406793</xdr:colOff>
      <xdr:row>971</xdr:row>
      <xdr:rowOff>143681</xdr:rowOff>
    </xdr:from>
    <xdr:to>
      <xdr:col>4</xdr:col>
      <xdr:colOff>4210603</xdr:colOff>
      <xdr:row>987</xdr:row>
      <xdr:rowOff>48864</xdr:rowOff>
    </xdr:to>
    <xdr:pic>
      <xdr:nvPicPr>
        <xdr:cNvPr id="109" name="Imagen 108">
          <a:extLst>
            <a:ext uri="{FF2B5EF4-FFF2-40B4-BE49-F238E27FC236}">
              <a16:creationId xmlns:a16="http://schemas.microsoft.com/office/drawing/2014/main" id="{7381ABAE-FB5D-4986-BBDE-E945E09FD6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7282779" y="332928399"/>
          <a:ext cx="2803810" cy="2910254"/>
        </a:xfrm>
        <a:prstGeom prst="rect">
          <a:avLst/>
        </a:prstGeom>
      </xdr:spPr>
    </xdr:pic>
    <xdr:clientData/>
  </xdr:twoCellAnchor>
  <xdr:twoCellAnchor editAs="oneCell">
    <xdr:from>
      <xdr:col>3</xdr:col>
      <xdr:colOff>1452319</xdr:colOff>
      <xdr:row>987</xdr:row>
      <xdr:rowOff>159886</xdr:rowOff>
    </xdr:from>
    <xdr:to>
      <xdr:col>8</xdr:col>
      <xdr:colOff>626801</xdr:colOff>
      <xdr:row>991</xdr:row>
      <xdr:rowOff>1657995</xdr:rowOff>
    </xdr:to>
    <xdr:pic>
      <xdr:nvPicPr>
        <xdr:cNvPr id="110" name="Imagen 109">
          <a:extLst>
            <a:ext uri="{FF2B5EF4-FFF2-40B4-BE49-F238E27FC236}">
              <a16:creationId xmlns:a16="http://schemas.microsoft.com/office/drawing/2014/main" id="{38CF8095-64DE-43AD-ABE3-486D966F4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3890719" y="336878161"/>
          <a:ext cx="9899632" cy="2260109"/>
        </a:xfrm>
        <a:prstGeom prst="rect">
          <a:avLst/>
        </a:prstGeom>
      </xdr:spPr>
    </xdr:pic>
    <xdr:clientData/>
  </xdr:twoCellAnchor>
  <xdr:twoCellAnchor editAs="oneCell">
    <xdr:from>
      <xdr:col>3</xdr:col>
      <xdr:colOff>2500877</xdr:colOff>
      <xdr:row>1016</xdr:row>
      <xdr:rowOff>154822</xdr:rowOff>
    </xdr:from>
    <xdr:to>
      <xdr:col>4</xdr:col>
      <xdr:colOff>230715</xdr:colOff>
      <xdr:row>1026</xdr:row>
      <xdr:rowOff>132297</xdr:rowOff>
    </xdr:to>
    <xdr:pic>
      <xdr:nvPicPr>
        <xdr:cNvPr id="111" name="Imagen 110">
          <a:extLst>
            <a:ext uri="{FF2B5EF4-FFF2-40B4-BE49-F238E27FC236}">
              <a16:creationId xmlns:a16="http://schemas.microsoft.com/office/drawing/2014/main" id="{E052A5F2-E145-4787-9260-A2364D282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4939277" y="345769447"/>
          <a:ext cx="1158838" cy="1882475"/>
        </a:xfrm>
        <a:prstGeom prst="rect">
          <a:avLst/>
        </a:prstGeom>
      </xdr:spPr>
    </xdr:pic>
    <xdr:clientData/>
  </xdr:twoCellAnchor>
  <xdr:twoCellAnchor editAs="oneCell">
    <xdr:from>
      <xdr:col>4</xdr:col>
      <xdr:colOff>1601491</xdr:colOff>
      <xdr:row>1010</xdr:row>
      <xdr:rowOff>24054</xdr:rowOff>
    </xdr:from>
    <xdr:to>
      <xdr:col>6</xdr:col>
      <xdr:colOff>137526</xdr:colOff>
      <xdr:row>1029</xdr:row>
      <xdr:rowOff>633261</xdr:rowOff>
    </xdr:to>
    <xdr:pic>
      <xdr:nvPicPr>
        <xdr:cNvPr id="112" name="Imagen 111">
          <a:extLst>
            <a:ext uri="{FF2B5EF4-FFF2-40B4-BE49-F238E27FC236}">
              <a16:creationId xmlns:a16="http://schemas.microsoft.com/office/drawing/2014/main" id="{4D513B86-3762-4BDD-B3BE-0967211108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7468891" y="344495679"/>
          <a:ext cx="4041485" cy="4228707"/>
        </a:xfrm>
        <a:prstGeom prst="rect">
          <a:avLst/>
        </a:prstGeom>
      </xdr:spPr>
    </xdr:pic>
    <xdr:clientData/>
  </xdr:twoCellAnchor>
  <xdr:twoCellAnchor editAs="oneCell">
    <xdr:from>
      <xdr:col>3</xdr:col>
      <xdr:colOff>313679</xdr:colOff>
      <xdr:row>1041</xdr:row>
      <xdr:rowOff>103968</xdr:rowOff>
    </xdr:from>
    <xdr:to>
      <xdr:col>3</xdr:col>
      <xdr:colOff>3342406</xdr:colOff>
      <xdr:row>1055</xdr:row>
      <xdr:rowOff>75394</xdr:rowOff>
    </xdr:to>
    <xdr:pic>
      <xdr:nvPicPr>
        <xdr:cNvPr id="113" name="Imagen 112">
          <a:extLst>
            <a:ext uri="{FF2B5EF4-FFF2-40B4-BE49-F238E27FC236}">
              <a16:creationId xmlns:a16="http://schemas.microsoft.com/office/drawing/2014/main" id="{D826BBE0-35C3-41C5-93F9-BC02416445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5"/>
        <a:srcRect b="23633"/>
        <a:stretch>
          <a:fillRect/>
        </a:stretch>
      </xdr:blipFill>
      <xdr:spPr>
        <a:xfrm>
          <a:off x="2752079" y="352195593"/>
          <a:ext cx="3028727" cy="2638426"/>
        </a:xfrm>
        <a:prstGeom prst="rect">
          <a:avLst/>
        </a:prstGeom>
      </xdr:spPr>
    </xdr:pic>
    <xdr:clientData/>
  </xdr:twoCellAnchor>
  <xdr:twoCellAnchor editAs="oneCell">
    <xdr:from>
      <xdr:col>4</xdr:col>
      <xdr:colOff>4021003</xdr:colOff>
      <xdr:row>1041</xdr:row>
      <xdr:rowOff>64577</xdr:rowOff>
    </xdr:from>
    <xdr:to>
      <xdr:col>9</xdr:col>
      <xdr:colOff>220851</xdr:colOff>
      <xdr:row>1054</xdr:row>
      <xdr:rowOff>188402</xdr:rowOff>
    </xdr:to>
    <xdr:pic>
      <xdr:nvPicPr>
        <xdr:cNvPr id="114" name="Imagen 113">
          <a:extLst>
            <a:ext uri="{FF2B5EF4-FFF2-40B4-BE49-F238E27FC236}">
              <a16:creationId xmlns:a16="http://schemas.microsoft.com/office/drawing/2014/main" id="{8AA4A04C-5D02-45CF-9C1A-4CDB26173D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9888403" y="352156202"/>
          <a:ext cx="4553273" cy="2600325"/>
        </a:xfrm>
        <a:prstGeom prst="rect">
          <a:avLst/>
        </a:prstGeom>
      </xdr:spPr>
    </xdr:pic>
    <xdr:clientData/>
  </xdr:twoCellAnchor>
  <xdr:twoCellAnchor editAs="oneCell">
    <xdr:from>
      <xdr:col>4</xdr:col>
      <xdr:colOff>596684</xdr:colOff>
      <xdr:row>1041</xdr:row>
      <xdr:rowOff>89312</xdr:rowOff>
    </xdr:from>
    <xdr:to>
      <xdr:col>4</xdr:col>
      <xdr:colOff>3295327</xdr:colOff>
      <xdr:row>1055</xdr:row>
      <xdr:rowOff>49725</xdr:rowOff>
    </xdr:to>
    <xdr:pic>
      <xdr:nvPicPr>
        <xdr:cNvPr id="115" name="Imagen 114">
          <a:extLst>
            <a:ext uri="{FF2B5EF4-FFF2-40B4-BE49-F238E27FC236}">
              <a16:creationId xmlns:a16="http://schemas.microsoft.com/office/drawing/2014/main" id="{8B33EF91-7689-43A7-B116-DB0D848FD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6464084" y="352180937"/>
          <a:ext cx="2698643" cy="2627413"/>
        </a:xfrm>
        <a:prstGeom prst="rect">
          <a:avLst/>
        </a:prstGeom>
      </xdr:spPr>
    </xdr:pic>
    <xdr:clientData/>
  </xdr:twoCellAnchor>
  <xdr:twoCellAnchor editAs="oneCell">
    <xdr:from>
      <xdr:col>4</xdr:col>
      <xdr:colOff>216975</xdr:colOff>
      <xdr:row>1057</xdr:row>
      <xdr:rowOff>52629</xdr:rowOff>
    </xdr:from>
    <xdr:to>
      <xdr:col>5</xdr:col>
      <xdr:colOff>683210</xdr:colOff>
      <xdr:row>1060</xdr:row>
      <xdr:rowOff>2513561</xdr:rowOff>
    </xdr:to>
    <xdr:pic>
      <xdr:nvPicPr>
        <xdr:cNvPr id="116" name="Imagen 115">
          <a:extLst>
            <a:ext uri="{FF2B5EF4-FFF2-40B4-BE49-F238E27FC236}">
              <a16:creationId xmlns:a16="http://schemas.microsoft.com/office/drawing/2014/main" id="{4050302A-D31D-4943-86B0-DA6328B278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6084375" y="355192254"/>
          <a:ext cx="5209685" cy="3032432"/>
        </a:xfrm>
        <a:prstGeom prst="rect">
          <a:avLst/>
        </a:prstGeom>
      </xdr:spPr>
    </xdr:pic>
    <xdr:clientData/>
  </xdr:twoCellAnchor>
  <xdr:twoCellAnchor editAs="oneCell">
    <xdr:from>
      <xdr:col>4</xdr:col>
      <xdr:colOff>6295</xdr:colOff>
      <xdr:row>1071</xdr:row>
      <xdr:rowOff>134157</xdr:rowOff>
    </xdr:from>
    <xdr:to>
      <xdr:col>4</xdr:col>
      <xdr:colOff>4543263</xdr:colOff>
      <xdr:row>1085</xdr:row>
      <xdr:rowOff>57956</xdr:rowOff>
    </xdr:to>
    <xdr:pic>
      <xdr:nvPicPr>
        <xdr:cNvPr id="117" name="Imagen 116">
          <a:extLst>
            <a:ext uri="{FF2B5EF4-FFF2-40B4-BE49-F238E27FC236}">
              <a16:creationId xmlns:a16="http://schemas.microsoft.com/office/drawing/2014/main" id="{9688AD34-A609-4794-86AA-6B00DA597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5873695" y="362331807"/>
          <a:ext cx="4536968" cy="2590799"/>
        </a:xfrm>
        <a:prstGeom prst="rect">
          <a:avLst/>
        </a:prstGeom>
      </xdr:spPr>
    </xdr:pic>
    <xdr:clientData/>
  </xdr:twoCellAnchor>
  <xdr:twoCellAnchor editAs="oneCell">
    <xdr:from>
      <xdr:col>3</xdr:col>
      <xdr:colOff>2969217</xdr:colOff>
      <xdr:row>1086</xdr:row>
      <xdr:rowOff>58441</xdr:rowOff>
    </xdr:from>
    <xdr:to>
      <xdr:col>5</xdr:col>
      <xdr:colOff>12909</xdr:colOff>
      <xdr:row>1091</xdr:row>
      <xdr:rowOff>2131915</xdr:rowOff>
    </xdr:to>
    <xdr:pic>
      <xdr:nvPicPr>
        <xdr:cNvPr id="118" name="Imagen 117">
          <a:extLst>
            <a:ext uri="{FF2B5EF4-FFF2-40B4-BE49-F238E27FC236}">
              <a16:creationId xmlns:a16="http://schemas.microsoft.com/office/drawing/2014/main" id="{EF1AAF5C-19B0-4307-A918-A0D8BBEF86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5407617" y="365113591"/>
          <a:ext cx="5216142" cy="3025974"/>
        </a:xfrm>
        <a:prstGeom prst="rect">
          <a:avLst/>
        </a:prstGeom>
      </xdr:spPr>
    </xdr:pic>
    <xdr:clientData/>
  </xdr:twoCellAnchor>
  <xdr:twoCellAnchor editAs="oneCell">
    <xdr:from>
      <xdr:col>4</xdr:col>
      <xdr:colOff>119304</xdr:colOff>
      <xdr:row>1102</xdr:row>
      <xdr:rowOff>182589</xdr:rowOff>
    </xdr:from>
    <xdr:to>
      <xdr:col>4</xdr:col>
      <xdr:colOff>4656272</xdr:colOff>
      <xdr:row>1116</xdr:row>
      <xdr:rowOff>106387</xdr:rowOff>
    </xdr:to>
    <xdr:pic>
      <xdr:nvPicPr>
        <xdr:cNvPr id="119" name="Imagen 118">
          <a:extLst>
            <a:ext uri="{FF2B5EF4-FFF2-40B4-BE49-F238E27FC236}">
              <a16:creationId xmlns:a16="http://schemas.microsoft.com/office/drawing/2014/main" id="{B08017B0-78B8-44ED-A640-E26A26DA7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5986704" y="371838564"/>
          <a:ext cx="4536968" cy="2590798"/>
        </a:xfrm>
        <a:prstGeom prst="rect">
          <a:avLst/>
        </a:prstGeom>
      </xdr:spPr>
    </xdr:pic>
    <xdr:clientData/>
  </xdr:twoCellAnchor>
  <xdr:twoCellAnchor editAs="oneCell">
    <xdr:from>
      <xdr:col>3</xdr:col>
      <xdr:colOff>3160040</xdr:colOff>
      <xdr:row>1117</xdr:row>
      <xdr:rowOff>74101</xdr:rowOff>
    </xdr:from>
    <xdr:to>
      <xdr:col>5</xdr:col>
      <xdr:colOff>203732</xdr:colOff>
      <xdr:row>1122</xdr:row>
      <xdr:rowOff>2153871</xdr:rowOff>
    </xdr:to>
    <xdr:pic>
      <xdr:nvPicPr>
        <xdr:cNvPr id="120" name="Imagen 119">
          <a:extLst>
            <a:ext uri="{FF2B5EF4-FFF2-40B4-BE49-F238E27FC236}">
              <a16:creationId xmlns:a16="http://schemas.microsoft.com/office/drawing/2014/main" id="{949BD80C-E2C9-46D5-A058-C4E0A84E3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5598440" y="374587576"/>
          <a:ext cx="5216142" cy="3032270"/>
        </a:xfrm>
        <a:prstGeom prst="rect">
          <a:avLst/>
        </a:prstGeom>
      </xdr:spPr>
    </xdr:pic>
    <xdr:clientData/>
  </xdr:twoCellAnchor>
  <xdr:twoCellAnchor editAs="oneCell">
    <xdr:from>
      <xdr:col>3</xdr:col>
      <xdr:colOff>1849949</xdr:colOff>
      <xdr:row>1134</xdr:row>
      <xdr:rowOff>168544</xdr:rowOff>
    </xdr:from>
    <xdr:to>
      <xdr:col>4</xdr:col>
      <xdr:colOff>1112948</xdr:colOff>
      <xdr:row>1152</xdr:row>
      <xdr:rowOff>149495</xdr:rowOff>
    </xdr:to>
    <xdr:pic>
      <xdr:nvPicPr>
        <xdr:cNvPr id="121" name="Imagen 120">
          <a:extLst>
            <a:ext uri="{FF2B5EF4-FFF2-40B4-BE49-F238E27FC236}">
              <a16:creationId xmlns:a16="http://schemas.microsoft.com/office/drawing/2014/main" id="{0559A8AD-4EF2-4874-8C14-6CA727F833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4288349" y="381435244"/>
          <a:ext cx="2691999" cy="3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1658480</xdr:colOff>
      <xdr:row>1134</xdr:row>
      <xdr:rowOff>111936</xdr:rowOff>
    </xdr:from>
    <xdr:to>
      <xdr:col>7</xdr:col>
      <xdr:colOff>894382</xdr:colOff>
      <xdr:row>1152</xdr:row>
      <xdr:rowOff>155388</xdr:rowOff>
    </xdr:to>
    <xdr:pic>
      <xdr:nvPicPr>
        <xdr:cNvPr id="122" name="Imagen 121">
          <a:extLst>
            <a:ext uri="{FF2B5EF4-FFF2-40B4-BE49-F238E27FC236}">
              <a16:creationId xmlns:a16="http://schemas.microsoft.com/office/drawing/2014/main" id="{3D00A153-75A6-43E1-9341-945C13681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7525880" y="381378636"/>
          <a:ext cx="5446202" cy="3472452"/>
        </a:xfrm>
        <a:prstGeom prst="rect">
          <a:avLst/>
        </a:prstGeom>
      </xdr:spPr>
    </xdr:pic>
    <xdr:clientData/>
  </xdr:twoCellAnchor>
  <xdr:twoCellAnchor editAs="oneCell">
    <xdr:from>
      <xdr:col>3</xdr:col>
      <xdr:colOff>526136</xdr:colOff>
      <xdr:row>1169</xdr:row>
      <xdr:rowOff>120113</xdr:rowOff>
    </xdr:from>
    <xdr:to>
      <xdr:col>3</xdr:col>
      <xdr:colOff>3211678</xdr:colOff>
      <xdr:row>1187</xdr:row>
      <xdr:rowOff>117206</xdr:rowOff>
    </xdr:to>
    <xdr:pic>
      <xdr:nvPicPr>
        <xdr:cNvPr id="123" name="Imagen 122">
          <a:extLst>
            <a:ext uri="{FF2B5EF4-FFF2-40B4-BE49-F238E27FC236}">
              <a16:creationId xmlns:a16="http://schemas.microsoft.com/office/drawing/2014/main" id="{5542DA4E-9E80-4473-B959-84B5BA06E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2964536" y="389521163"/>
          <a:ext cx="2685542" cy="3597543"/>
        </a:xfrm>
        <a:prstGeom prst="rect">
          <a:avLst/>
        </a:prstGeom>
      </xdr:spPr>
    </xdr:pic>
    <xdr:clientData/>
  </xdr:twoCellAnchor>
  <xdr:twoCellAnchor editAs="oneCell">
    <xdr:from>
      <xdr:col>4</xdr:col>
      <xdr:colOff>496106</xdr:colOff>
      <xdr:row>1169</xdr:row>
      <xdr:rowOff>95793</xdr:rowOff>
    </xdr:from>
    <xdr:to>
      <xdr:col>6</xdr:col>
      <xdr:colOff>442347</xdr:colOff>
      <xdr:row>1187</xdr:row>
      <xdr:rowOff>155387</xdr:rowOff>
    </xdr:to>
    <xdr:pic>
      <xdr:nvPicPr>
        <xdr:cNvPr id="124" name="Imagen 123">
          <a:extLst>
            <a:ext uri="{FF2B5EF4-FFF2-40B4-BE49-F238E27FC236}">
              <a16:creationId xmlns:a16="http://schemas.microsoft.com/office/drawing/2014/main" id="{23A600F2-F2C1-4A99-999D-BF7B49FF7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6363506" y="389496843"/>
          <a:ext cx="5451691" cy="3660044"/>
        </a:xfrm>
        <a:prstGeom prst="rect">
          <a:avLst/>
        </a:prstGeom>
      </xdr:spPr>
    </xdr:pic>
    <xdr:clientData/>
  </xdr:twoCellAnchor>
  <xdr:twoCellAnchor editAs="oneCell">
    <xdr:from>
      <xdr:col>3</xdr:col>
      <xdr:colOff>656681</xdr:colOff>
      <xdr:row>1188</xdr:row>
      <xdr:rowOff>33986</xdr:rowOff>
    </xdr:from>
    <xdr:to>
      <xdr:col>6</xdr:col>
      <xdr:colOff>92364</xdr:colOff>
      <xdr:row>1193</xdr:row>
      <xdr:rowOff>1440397</xdr:rowOff>
    </xdr:to>
    <xdr:pic>
      <xdr:nvPicPr>
        <xdr:cNvPr id="125" name="Imagen 124">
          <a:extLst>
            <a:ext uri="{FF2B5EF4-FFF2-40B4-BE49-F238E27FC236}">
              <a16:creationId xmlns:a16="http://schemas.microsoft.com/office/drawing/2014/main" id="{092109A8-24AD-4C58-95DA-E32066599A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3095081" y="393235511"/>
          <a:ext cx="8370133" cy="2406535"/>
        </a:xfrm>
        <a:prstGeom prst="rect">
          <a:avLst/>
        </a:prstGeom>
      </xdr:spPr>
    </xdr:pic>
    <xdr:clientData/>
  </xdr:twoCellAnchor>
  <xdr:twoCellAnchor editAs="oneCell">
    <xdr:from>
      <xdr:col>1</xdr:col>
      <xdr:colOff>394365</xdr:colOff>
      <xdr:row>1193</xdr:row>
      <xdr:rowOff>1520942</xdr:rowOff>
    </xdr:from>
    <xdr:to>
      <xdr:col>8</xdr:col>
      <xdr:colOff>882558</xdr:colOff>
      <xdr:row>1193</xdr:row>
      <xdr:rowOff>5030264</xdr:rowOff>
    </xdr:to>
    <xdr:pic>
      <xdr:nvPicPr>
        <xdr:cNvPr id="126" name="Imagen 125">
          <a:extLst>
            <a:ext uri="{FF2B5EF4-FFF2-40B4-BE49-F238E27FC236}">
              <a16:creationId xmlns:a16="http://schemas.microsoft.com/office/drawing/2014/main" id="{65029813-3CBF-43F8-9B19-5942B1566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1156365" y="395722592"/>
          <a:ext cx="12889743" cy="3509322"/>
        </a:xfrm>
        <a:prstGeom prst="rect">
          <a:avLst/>
        </a:prstGeom>
      </xdr:spPr>
    </xdr:pic>
    <xdr:clientData/>
  </xdr:twoCellAnchor>
  <xdr:twoCellAnchor editAs="oneCell">
    <xdr:from>
      <xdr:col>3</xdr:col>
      <xdr:colOff>865161</xdr:colOff>
      <xdr:row>1209</xdr:row>
      <xdr:rowOff>7105</xdr:rowOff>
    </xdr:from>
    <xdr:to>
      <xdr:col>4</xdr:col>
      <xdr:colOff>128160</xdr:colOff>
      <xdr:row>1227</xdr:row>
      <xdr:rowOff>4201</xdr:rowOff>
    </xdr:to>
    <xdr:pic>
      <xdr:nvPicPr>
        <xdr:cNvPr id="127" name="Imagen 126">
          <a:extLst>
            <a:ext uri="{FF2B5EF4-FFF2-40B4-BE49-F238E27FC236}">
              <a16:creationId xmlns:a16="http://schemas.microsoft.com/office/drawing/2014/main" id="{2C6E274B-08AA-4A9D-B11D-CBB7FC7091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3303561" y="403762330"/>
          <a:ext cx="2691999" cy="3597545"/>
        </a:xfrm>
        <a:prstGeom prst="rect">
          <a:avLst/>
        </a:prstGeom>
      </xdr:spPr>
    </xdr:pic>
    <xdr:clientData/>
  </xdr:twoCellAnchor>
  <xdr:twoCellAnchor editAs="oneCell">
    <xdr:from>
      <xdr:col>4</xdr:col>
      <xdr:colOff>560682</xdr:colOff>
      <xdr:row>1208</xdr:row>
      <xdr:rowOff>128081</xdr:rowOff>
    </xdr:from>
    <xdr:to>
      <xdr:col>6</xdr:col>
      <xdr:colOff>506923</xdr:colOff>
      <xdr:row>1226</xdr:row>
      <xdr:rowOff>187678</xdr:rowOff>
    </xdr:to>
    <xdr:pic>
      <xdr:nvPicPr>
        <xdr:cNvPr id="128" name="Imagen 127">
          <a:extLst>
            <a:ext uri="{FF2B5EF4-FFF2-40B4-BE49-F238E27FC236}">
              <a16:creationId xmlns:a16="http://schemas.microsoft.com/office/drawing/2014/main" id="{9F700544-8FCA-430F-BF30-1F91311A5E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6428082" y="403683281"/>
          <a:ext cx="5451691" cy="3660046"/>
        </a:xfrm>
        <a:prstGeom prst="rect">
          <a:avLst/>
        </a:prstGeom>
      </xdr:spPr>
    </xdr:pic>
    <xdr:clientData/>
  </xdr:twoCellAnchor>
  <xdr:twoCellAnchor editAs="oneCell">
    <xdr:from>
      <xdr:col>3</xdr:col>
      <xdr:colOff>670683</xdr:colOff>
      <xdr:row>1228</xdr:row>
      <xdr:rowOff>33022</xdr:rowOff>
    </xdr:from>
    <xdr:to>
      <xdr:col>6</xdr:col>
      <xdr:colOff>106366</xdr:colOff>
      <xdr:row>1232</xdr:row>
      <xdr:rowOff>1710449</xdr:rowOff>
    </xdr:to>
    <xdr:pic>
      <xdr:nvPicPr>
        <xdr:cNvPr id="129" name="Imagen 128">
          <a:extLst>
            <a:ext uri="{FF2B5EF4-FFF2-40B4-BE49-F238E27FC236}">
              <a16:creationId xmlns:a16="http://schemas.microsoft.com/office/drawing/2014/main" id="{D37A2898-67C0-4789-B950-B08B01453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3109083" y="407588722"/>
          <a:ext cx="8370133" cy="2477528"/>
        </a:xfrm>
        <a:prstGeom prst="rect">
          <a:avLst/>
        </a:prstGeom>
      </xdr:spPr>
    </xdr:pic>
    <xdr:clientData/>
  </xdr:twoCellAnchor>
  <xdr:twoCellAnchor editAs="oneCell">
    <xdr:from>
      <xdr:col>3</xdr:col>
      <xdr:colOff>252068</xdr:colOff>
      <xdr:row>1232</xdr:row>
      <xdr:rowOff>1925379</xdr:rowOff>
    </xdr:from>
    <xdr:to>
      <xdr:col>7</xdr:col>
      <xdr:colOff>142479</xdr:colOff>
      <xdr:row>1232</xdr:row>
      <xdr:rowOff>4546724</xdr:rowOff>
    </xdr:to>
    <xdr:pic>
      <xdr:nvPicPr>
        <xdr:cNvPr id="130" name="Imagen 129">
          <a:extLst>
            <a:ext uri="{FF2B5EF4-FFF2-40B4-BE49-F238E27FC236}">
              <a16:creationId xmlns:a16="http://schemas.microsoft.com/office/drawing/2014/main" id="{5F10D8FA-82AE-4134-81EA-3939F608E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2690468" y="410281179"/>
          <a:ext cx="9529711" cy="2621345"/>
        </a:xfrm>
        <a:prstGeom prst="rect">
          <a:avLst/>
        </a:prstGeom>
      </xdr:spPr>
    </xdr:pic>
    <xdr:clientData/>
  </xdr:twoCellAnchor>
  <xdr:twoCellAnchor editAs="oneCell">
    <xdr:from>
      <xdr:col>1</xdr:col>
      <xdr:colOff>574569</xdr:colOff>
      <xdr:row>1248</xdr:row>
      <xdr:rowOff>120113</xdr:rowOff>
    </xdr:from>
    <xdr:to>
      <xdr:col>3</xdr:col>
      <xdr:colOff>1581128</xdr:colOff>
      <xdr:row>1266</xdr:row>
      <xdr:rowOff>101062</xdr:rowOff>
    </xdr:to>
    <xdr:pic>
      <xdr:nvPicPr>
        <xdr:cNvPr id="131" name="Imagen 130">
          <a:extLst>
            <a:ext uri="{FF2B5EF4-FFF2-40B4-BE49-F238E27FC236}">
              <a16:creationId xmlns:a16="http://schemas.microsoft.com/office/drawing/2014/main" id="{CD921F14-C10A-41C1-A0AE-E53A6FAD5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1336569" y="417753263"/>
          <a:ext cx="2682959" cy="3409949"/>
        </a:xfrm>
        <a:prstGeom prst="rect">
          <a:avLst/>
        </a:prstGeom>
      </xdr:spPr>
    </xdr:pic>
    <xdr:clientData/>
  </xdr:twoCellAnchor>
  <xdr:twoCellAnchor editAs="oneCell">
    <xdr:from>
      <xdr:col>3</xdr:col>
      <xdr:colOff>3353607</xdr:colOff>
      <xdr:row>1247</xdr:row>
      <xdr:rowOff>192657</xdr:rowOff>
    </xdr:from>
    <xdr:to>
      <xdr:col>5</xdr:col>
      <xdr:colOff>636076</xdr:colOff>
      <xdr:row>1266</xdr:row>
      <xdr:rowOff>42378</xdr:rowOff>
    </xdr:to>
    <xdr:pic>
      <xdr:nvPicPr>
        <xdr:cNvPr id="132" name="Imagen 131">
          <a:extLst>
            <a:ext uri="{FF2B5EF4-FFF2-40B4-BE49-F238E27FC236}">
              <a16:creationId xmlns:a16="http://schemas.microsoft.com/office/drawing/2014/main" id="{C0A03F69-39F6-4A0F-B254-E6B4D2EA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5792007" y="417635307"/>
          <a:ext cx="5454919" cy="3469221"/>
        </a:xfrm>
        <a:prstGeom prst="rect">
          <a:avLst/>
        </a:prstGeom>
      </xdr:spPr>
    </xdr:pic>
    <xdr:clientData/>
  </xdr:twoCellAnchor>
  <xdr:twoCellAnchor editAs="oneCell">
    <xdr:from>
      <xdr:col>3</xdr:col>
      <xdr:colOff>884820</xdr:colOff>
      <xdr:row>1270</xdr:row>
      <xdr:rowOff>2240919</xdr:rowOff>
    </xdr:from>
    <xdr:to>
      <xdr:col>6</xdr:col>
      <xdr:colOff>325184</xdr:colOff>
      <xdr:row>1270</xdr:row>
      <xdr:rowOff>4845827</xdr:rowOff>
    </xdr:to>
    <xdr:pic>
      <xdr:nvPicPr>
        <xdr:cNvPr id="133" name="Imagen 132">
          <a:extLst>
            <a:ext uri="{FF2B5EF4-FFF2-40B4-BE49-F238E27FC236}">
              <a16:creationId xmlns:a16="http://schemas.microsoft.com/office/drawing/2014/main" id="{F101177D-C4FB-4057-A859-106DC37E6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3323220" y="424065069"/>
          <a:ext cx="8374814" cy="2604908"/>
        </a:xfrm>
        <a:prstGeom prst="rect">
          <a:avLst/>
        </a:prstGeom>
      </xdr:spPr>
    </xdr:pic>
    <xdr:clientData/>
  </xdr:twoCellAnchor>
  <xdr:twoCellAnchor editAs="oneCell">
    <xdr:from>
      <xdr:col>2</xdr:col>
      <xdr:colOff>918352</xdr:colOff>
      <xdr:row>1266</xdr:row>
      <xdr:rowOff>168853</xdr:rowOff>
    </xdr:from>
    <xdr:to>
      <xdr:col>6</xdr:col>
      <xdr:colOff>603572</xdr:colOff>
      <xdr:row>1270</xdr:row>
      <xdr:rowOff>2052060</xdr:rowOff>
    </xdr:to>
    <xdr:pic>
      <xdr:nvPicPr>
        <xdr:cNvPr id="134" name="Imagen 133">
          <a:extLst>
            <a:ext uri="{FF2B5EF4-FFF2-40B4-BE49-F238E27FC236}">
              <a16:creationId xmlns:a16="http://schemas.microsoft.com/office/drawing/2014/main" id="{2173CC93-FFD6-4361-8E35-D2A0172939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2442352" y="421231003"/>
          <a:ext cx="9534070" cy="2645207"/>
        </a:xfrm>
        <a:prstGeom prst="rect">
          <a:avLst/>
        </a:prstGeom>
      </xdr:spPr>
    </xdr:pic>
    <xdr:clientData/>
  </xdr:twoCellAnchor>
  <xdr:twoCellAnchor editAs="oneCell">
    <xdr:from>
      <xdr:col>3</xdr:col>
      <xdr:colOff>589905</xdr:colOff>
      <xdr:row>1286</xdr:row>
      <xdr:rowOff>7106</xdr:rowOff>
    </xdr:from>
    <xdr:to>
      <xdr:col>3</xdr:col>
      <xdr:colOff>3272218</xdr:colOff>
      <xdr:row>1303</xdr:row>
      <xdr:rowOff>181786</xdr:rowOff>
    </xdr:to>
    <xdr:pic>
      <xdr:nvPicPr>
        <xdr:cNvPr id="135" name="Imagen 134">
          <a:extLst>
            <a:ext uri="{FF2B5EF4-FFF2-40B4-BE49-F238E27FC236}">
              <a16:creationId xmlns:a16="http://schemas.microsoft.com/office/drawing/2014/main" id="{B1307ECE-0893-4CE4-9C24-ACA906D0EB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3028305" y="431146706"/>
          <a:ext cx="2682313" cy="3575104"/>
        </a:xfrm>
        <a:prstGeom prst="rect">
          <a:avLst/>
        </a:prstGeom>
      </xdr:spPr>
    </xdr:pic>
    <xdr:clientData/>
  </xdr:twoCellAnchor>
  <xdr:twoCellAnchor editAs="oneCell">
    <xdr:from>
      <xdr:col>4</xdr:col>
      <xdr:colOff>658354</xdr:colOff>
      <xdr:row>1285</xdr:row>
      <xdr:rowOff>124369</xdr:rowOff>
    </xdr:from>
    <xdr:to>
      <xdr:col>6</xdr:col>
      <xdr:colOff>604595</xdr:colOff>
      <xdr:row>1303</xdr:row>
      <xdr:rowOff>167821</xdr:rowOff>
    </xdr:to>
    <xdr:pic>
      <xdr:nvPicPr>
        <xdr:cNvPr id="136" name="Imagen 135">
          <a:extLst>
            <a:ext uri="{FF2B5EF4-FFF2-40B4-BE49-F238E27FC236}">
              <a16:creationId xmlns:a16="http://schemas.microsoft.com/office/drawing/2014/main" id="{989F68DF-6E79-45ED-8D82-B6A2C812A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6525754" y="431063944"/>
          <a:ext cx="5451691" cy="3643901"/>
        </a:xfrm>
        <a:prstGeom prst="rect">
          <a:avLst/>
        </a:prstGeom>
      </xdr:spPr>
    </xdr:pic>
    <xdr:clientData/>
  </xdr:twoCellAnchor>
  <xdr:twoCellAnchor editAs="oneCell">
    <xdr:from>
      <xdr:col>3</xdr:col>
      <xdr:colOff>136648</xdr:colOff>
      <xdr:row>1305</xdr:row>
      <xdr:rowOff>31938</xdr:rowOff>
    </xdr:from>
    <xdr:to>
      <xdr:col>5</xdr:col>
      <xdr:colOff>326420</xdr:colOff>
      <xdr:row>1308</xdr:row>
      <xdr:rowOff>2007831</xdr:rowOff>
    </xdr:to>
    <xdr:pic>
      <xdr:nvPicPr>
        <xdr:cNvPr id="137" name="Imagen 136">
          <a:extLst>
            <a:ext uri="{FF2B5EF4-FFF2-40B4-BE49-F238E27FC236}">
              <a16:creationId xmlns:a16="http://schemas.microsoft.com/office/drawing/2014/main" id="{4D87F31D-8ED7-4976-80FB-4A3D5DF1C6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2575048" y="434972013"/>
          <a:ext cx="8362222" cy="2575968"/>
        </a:xfrm>
        <a:prstGeom prst="rect">
          <a:avLst/>
        </a:prstGeom>
      </xdr:spPr>
    </xdr:pic>
    <xdr:clientData/>
  </xdr:twoCellAnchor>
  <xdr:twoCellAnchor editAs="oneCell">
    <xdr:from>
      <xdr:col>2</xdr:col>
      <xdr:colOff>489333</xdr:colOff>
      <xdr:row>1308</xdr:row>
      <xdr:rowOff>2142248</xdr:rowOff>
    </xdr:from>
    <xdr:to>
      <xdr:col>6</xdr:col>
      <xdr:colOff>165189</xdr:colOff>
      <xdr:row>1308</xdr:row>
      <xdr:rowOff>4787950</xdr:rowOff>
    </xdr:to>
    <xdr:pic>
      <xdr:nvPicPr>
        <xdr:cNvPr id="138" name="Imagen 137">
          <a:extLst>
            <a:ext uri="{FF2B5EF4-FFF2-40B4-BE49-F238E27FC236}">
              <a16:creationId xmlns:a16="http://schemas.microsoft.com/office/drawing/2014/main" id="{4A4CEAFA-2132-43B1-94FA-A657E0CEB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2013333" y="437682398"/>
          <a:ext cx="9524706" cy="2645702"/>
        </a:xfrm>
        <a:prstGeom prst="rect">
          <a:avLst/>
        </a:prstGeom>
      </xdr:spPr>
    </xdr:pic>
    <xdr:clientData/>
  </xdr:twoCellAnchor>
  <xdr:twoCellAnchor editAs="oneCell">
    <xdr:from>
      <xdr:col>3</xdr:col>
      <xdr:colOff>1800711</xdr:colOff>
      <xdr:row>1324</xdr:row>
      <xdr:rowOff>39392</xdr:rowOff>
    </xdr:from>
    <xdr:to>
      <xdr:col>4</xdr:col>
      <xdr:colOff>1060481</xdr:colOff>
      <xdr:row>1342</xdr:row>
      <xdr:rowOff>20343</xdr:rowOff>
    </xdr:to>
    <xdr:pic>
      <xdr:nvPicPr>
        <xdr:cNvPr id="139" name="Imagen 138">
          <a:extLst>
            <a:ext uri="{FF2B5EF4-FFF2-40B4-BE49-F238E27FC236}">
              <a16:creationId xmlns:a16="http://schemas.microsoft.com/office/drawing/2014/main" id="{CAF4F703-23FB-42B0-93C1-0491349AD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4239111" y="444933092"/>
          <a:ext cx="2688770" cy="3581400"/>
        </a:xfrm>
        <a:prstGeom prst="rect">
          <a:avLst/>
        </a:prstGeom>
      </xdr:spPr>
    </xdr:pic>
    <xdr:clientData/>
  </xdr:twoCellAnchor>
  <xdr:twoCellAnchor editAs="oneCell">
    <xdr:from>
      <xdr:col>4</xdr:col>
      <xdr:colOff>1255685</xdr:colOff>
      <xdr:row>1324</xdr:row>
      <xdr:rowOff>11361</xdr:rowOff>
    </xdr:from>
    <xdr:to>
      <xdr:col>7</xdr:col>
      <xdr:colOff>491587</xdr:colOff>
      <xdr:row>1342</xdr:row>
      <xdr:rowOff>54813</xdr:rowOff>
    </xdr:to>
    <xdr:pic>
      <xdr:nvPicPr>
        <xdr:cNvPr id="140" name="Imagen 139">
          <a:extLst>
            <a:ext uri="{FF2B5EF4-FFF2-40B4-BE49-F238E27FC236}">
              <a16:creationId xmlns:a16="http://schemas.microsoft.com/office/drawing/2014/main" id="{CC0CD793-D793-48AE-8DAA-CEAABAE68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7123085" y="444905061"/>
          <a:ext cx="5446202" cy="3643901"/>
        </a:xfrm>
        <a:prstGeom prst="rect">
          <a:avLst/>
        </a:prstGeom>
      </xdr:spPr>
    </xdr:pic>
    <xdr:clientData/>
  </xdr:twoCellAnchor>
  <xdr:twoCellAnchor editAs="oneCell">
    <xdr:from>
      <xdr:col>3</xdr:col>
      <xdr:colOff>1428592</xdr:colOff>
      <xdr:row>1343</xdr:row>
      <xdr:rowOff>72173</xdr:rowOff>
    </xdr:from>
    <xdr:to>
      <xdr:col>7</xdr:col>
      <xdr:colOff>157164</xdr:colOff>
      <xdr:row>1349</xdr:row>
      <xdr:rowOff>1461196</xdr:rowOff>
    </xdr:to>
    <xdr:pic>
      <xdr:nvPicPr>
        <xdr:cNvPr id="141" name="Imagen 140">
          <a:extLst>
            <a:ext uri="{FF2B5EF4-FFF2-40B4-BE49-F238E27FC236}">
              <a16:creationId xmlns:a16="http://schemas.microsoft.com/office/drawing/2014/main" id="{EA117ED4-9A1B-4AAD-B9ED-550454F44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3866992" y="448766348"/>
          <a:ext cx="8367872" cy="2589173"/>
        </a:xfrm>
        <a:prstGeom prst="rect">
          <a:avLst/>
        </a:prstGeom>
      </xdr:spPr>
    </xdr:pic>
    <xdr:clientData/>
  </xdr:twoCellAnchor>
  <xdr:twoCellAnchor editAs="oneCell">
    <xdr:from>
      <xdr:col>3</xdr:col>
      <xdr:colOff>679001</xdr:colOff>
      <xdr:row>1349</xdr:row>
      <xdr:rowOff>1664421</xdr:rowOff>
    </xdr:from>
    <xdr:to>
      <xdr:col>7</xdr:col>
      <xdr:colOff>562863</xdr:colOff>
      <xdr:row>1349</xdr:row>
      <xdr:rowOff>4308499</xdr:rowOff>
    </xdr:to>
    <xdr:pic>
      <xdr:nvPicPr>
        <xdr:cNvPr id="142" name="Imagen 141">
          <a:extLst>
            <a:ext uri="{FF2B5EF4-FFF2-40B4-BE49-F238E27FC236}">
              <a16:creationId xmlns:a16="http://schemas.microsoft.com/office/drawing/2014/main" id="{F1B1AF7F-178B-439B-9318-64E88F30FA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3117401" y="451558746"/>
          <a:ext cx="9523162" cy="2644078"/>
        </a:xfrm>
        <a:prstGeom prst="rect">
          <a:avLst/>
        </a:prstGeom>
      </xdr:spPr>
    </xdr:pic>
    <xdr:clientData/>
  </xdr:twoCellAnchor>
  <xdr:twoCellAnchor editAs="oneCell">
    <xdr:from>
      <xdr:col>4</xdr:col>
      <xdr:colOff>787992</xdr:colOff>
      <xdr:row>1361</xdr:row>
      <xdr:rowOff>13723</xdr:rowOff>
    </xdr:from>
    <xdr:to>
      <xdr:col>5</xdr:col>
      <xdr:colOff>82798</xdr:colOff>
      <xdr:row>1380</xdr:row>
      <xdr:rowOff>622931</xdr:rowOff>
    </xdr:to>
    <xdr:pic>
      <xdr:nvPicPr>
        <xdr:cNvPr id="143" name="Imagen 142">
          <a:extLst>
            <a:ext uri="{FF2B5EF4-FFF2-40B4-BE49-F238E27FC236}">
              <a16:creationId xmlns:a16="http://schemas.microsoft.com/office/drawing/2014/main" id="{9A850662-8450-4CB4-9F8D-97DAC3657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6655392" y="457642348"/>
          <a:ext cx="4038256" cy="422870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8048135</xdr:colOff>
      <xdr:row>8</xdr:row>
      <xdr:rowOff>186006</xdr:rowOff>
    </xdr:from>
    <xdr:to>
      <xdr:col>5</xdr:col>
      <xdr:colOff>11699385</xdr:colOff>
      <xdr:row>8</xdr:row>
      <xdr:rowOff>2934970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1A3A9C9-49EA-4877-BE28-D9CB3CB48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107285" y="3576906"/>
          <a:ext cx="3651250" cy="2748964"/>
        </a:xfrm>
        <a:prstGeom prst="rect">
          <a:avLst/>
        </a:prstGeom>
      </xdr:spPr>
    </xdr:pic>
    <xdr:clientData/>
  </xdr:twoCellAnchor>
  <xdr:twoCellAnchor editAs="oneCell">
    <xdr:from>
      <xdr:col>5</xdr:col>
      <xdr:colOff>6231880</xdr:colOff>
      <xdr:row>10</xdr:row>
      <xdr:rowOff>324998</xdr:rowOff>
    </xdr:from>
    <xdr:to>
      <xdr:col>5</xdr:col>
      <xdr:colOff>10348347</xdr:colOff>
      <xdr:row>11</xdr:row>
      <xdr:rowOff>2984208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F1A6037-7491-4A9D-884A-FE483D3EB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291030" y="11164448"/>
          <a:ext cx="4116467" cy="4783285"/>
        </a:xfrm>
        <a:prstGeom prst="rect">
          <a:avLst/>
        </a:prstGeom>
      </xdr:spPr>
    </xdr:pic>
    <xdr:clientData/>
  </xdr:twoCellAnchor>
  <xdr:twoCellAnchor editAs="oneCell">
    <xdr:from>
      <xdr:col>5</xdr:col>
      <xdr:colOff>10668075</xdr:colOff>
      <xdr:row>10</xdr:row>
      <xdr:rowOff>393657</xdr:rowOff>
    </xdr:from>
    <xdr:to>
      <xdr:col>5</xdr:col>
      <xdr:colOff>14233425</xdr:colOff>
      <xdr:row>11</xdr:row>
      <xdr:rowOff>3056993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86F6B81-A7FB-432F-98AC-917FC6CAA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727225" y="11233107"/>
          <a:ext cx="3565350" cy="4787411"/>
        </a:xfrm>
        <a:prstGeom prst="rect">
          <a:avLst/>
        </a:prstGeom>
      </xdr:spPr>
    </xdr:pic>
    <xdr:clientData/>
  </xdr:twoCellAnchor>
  <xdr:twoCellAnchor editAs="oneCell">
    <xdr:from>
      <xdr:col>5</xdr:col>
      <xdr:colOff>6923180</xdr:colOff>
      <xdr:row>12</xdr:row>
      <xdr:rowOff>231367</xdr:rowOff>
    </xdr:from>
    <xdr:to>
      <xdr:col>5</xdr:col>
      <xdr:colOff>13183501</xdr:colOff>
      <xdr:row>12</xdr:row>
      <xdr:rowOff>4972721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174E325-040F-4B00-B86A-AB982F6808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982330" y="16300042"/>
          <a:ext cx="6260321" cy="4741354"/>
        </a:xfrm>
        <a:prstGeom prst="rect">
          <a:avLst/>
        </a:prstGeom>
      </xdr:spPr>
    </xdr:pic>
    <xdr:clientData/>
  </xdr:twoCellAnchor>
  <xdr:twoCellAnchor editAs="oneCell">
    <xdr:from>
      <xdr:col>5</xdr:col>
      <xdr:colOff>6444392</xdr:colOff>
      <xdr:row>13</xdr:row>
      <xdr:rowOff>794799</xdr:rowOff>
    </xdr:from>
    <xdr:to>
      <xdr:col>5</xdr:col>
      <xdr:colOff>12202298</xdr:colOff>
      <xdr:row>13</xdr:row>
      <xdr:rowOff>5125125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2F1997E-55BE-4B30-A018-D690AA5D0B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503542" y="22054599"/>
          <a:ext cx="5757906" cy="4330326"/>
        </a:xfrm>
        <a:prstGeom prst="rect">
          <a:avLst/>
        </a:prstGeom>
      </xdr:spPr>
    </xdr:pic>
    <xdr:clientData/>
  </xdr:twoCellAnchor>
  <xdr:twoCellAnchor editAs="oneCell">
    <xdr:from>
      <xdr:col>5</xdr:col>
      <xdr:colOff>502852</xdr:colOff>
      <xdr:row>13</xdr:row>
      <xdr:rowOff>792585</xdr:rowOff>
    </xdr:from>
    <xdr:to>
      <xdr:col>5</xdr:col>
      <xdr:colOff>6288340</xdr:colOff>
      <xdr:row>13</xdr:row>
      <xdr:rowOff>5089632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9E15655-64B7-4627-97FF-ED553CDFA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6562002" y="22052385"/>
          <a:ext cx="5785488" cy="4297047"/>
        </a:xfrm>
        <a:prstGeom prst="rect">
          <a:avLst/>
        </a:prstGeom>
      </xdr:spPr>
    </xdr:pic>
    <xdr:clientData/>
  </xdr:twoCellAnchor>
  <xdr:twoCellAnchor editAs="oneCell">
    <xdr:from>
      <xdr:col>5</xdr:col>
      <xdr:colOff>12806345</xdr:colOff>
      <xdr:row>13</xdr:row>
      <xdr:rowOff>798040</xdr:rowOff>
    </xdr:from>
    <xdr:to>
      <xdr:col>5</xdr:col>
      <xdr:colOff>16158117</xdr:colOff>
      <xdr:row>13</xdr:row>
      <xdr:rowOff>5071418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233A5AB4-D917-4BAE-BB30-3F0D0B06C3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8865495" y="22057840"/>
          <a:ext cx="3351772" cy="4273378"/>
        </a:xfrm>
        <a:prstGeom prst="rect">
          <a:avLst/>
        </a:prstGeom>
      </xdr:spPr>
    </xdr:pic>
    <xdr:clientData/>
  </xdr:twoCellAnchor>
  <xdr:twoCellAnchor editAs="oneCell">
    <xdr:from>
      <xdr:col>5</xdr:col>
      <xdr:colOff>6480433</xdr:colOff>
      <xdr:row>14</xdr:row>
      <xdr:rowOff>337237</xdr:rowOff>
    </xdr:from>
    <xdr:to>
      <xdr:col>5</xdr:col>
      <xdr:colOff>12328052</xdr:colOff>
      <xdr:row>14</xdr:row>
      <xdr:rowOff>4613427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BE5427EB-E47F-48AF-A921-A8CB51F538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539583" y="26797687"/>
          <a:ext cx="5847619" cy="4276190"/>
        </a:xfrm>
        <a:prstGeom prst="rect">
          <a:avLst/>
        </a:prstGeom>
      </xdr:spPr>
    </xdr:pic>
    <xdr:clientData/>
  </xdr:twoCellAnchor>
  <xdr:twoCellAnchor editAs="oneCell">
    <xdr:from>
      <xdr:col>5</xdr:col>
      <xdr:colOff>1411966</xdr:colOff>
      <xdr:row>15</xdr:row>
      <xdr:rowOff>65268</xdr:rowOff>
    </xdr:from>
    <xdr:to>
      <xdr:col>5</xdr:col>
      <xdr:colOff>7835763</xdr:colOff>
      <xdr:row>15</xdr:row>
      <xdr:rowOff>4923911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72B287CD-DFD3-4F3B-A848-56CD9EC2B5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7471116" y="31726368"/>
          <a:ext cx="6423797" cy="4858643"/>
        </a:xfrm>
        <a:prstGeom prst="rect">
          <a:avLst/>
        </a:prstGeom>
      </xdr:spPr>
    </xdr:pic>
    <xdr:clientData/>
  </xdr:twoCellAnchor>
  <xdr:twoCellAnchor editAs="oneCell">
    <xdr:from>
      <xdr:col>5</xdr:col>
      <xdr:colOff>9434286</xdr:colOff>
      <xdr:row>15</xdr:row>
      <xdr:rowOff>114008</xdr:rowOff>
    </xdr:from>
    <xdr:to>
      <xdr:col>5</xdr:col>
      <xdr:colOff>15835302</xdr:colOff>
      <xdr:row>15</xdr:row>
      <xdr:rowOff>4932591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E1C76F70-3EBF-4878-B94C-B20F30EEA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493436" y="31775108"/>
          <a:ext cx="6401016" cy="4818583"/>
        </a:xfrm>
        <a:prstGeom prst="rect">
          <a:avLst/>
        </a:prstGeom>
      </xdr:spPr>
    </xdr:pic>
    <xdr:clientData/>
  </xdr:twoCellAnchor>
  <xdr:twoCellAnchor editAs="oneCell">
    <xdr:from>
      <xdr:col>5</xdr:col>
      <xdr:colOff>6739457</xdr:colOff>
      <xdr:row>16</xdr:row>
      <xdr:rowOff>391236</xdr:rowOff>
    </xdr:from>
    <xdr:to>
      <xdr:col>5</xdr:col>
      <xdr:colOff>12576231</xdr:colOff>
      <xdr:row>16</xdr:row>
      <xdr:rowOff>4761581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4B401FC2-E6CA-4B66-8877-6A888A178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798607" y="37252986"/>
          <a:ext cx="5836774" cy="4370345"/>
        </a:xfrm>
        <a:prstGeom prst="rect">
          <a:avLst/>
        </a:prstGeom>
      </xdr:spPr>
    </xdr:pic>
    <xdr:clientData/>
  </xdr:twoCellAnchor>
  <xdr:twoCellAnchor editAs="oneCell">
    <xdr:from>
      <xdr:col>5</xdr:col>
      <xdr:colOff>5660081</xdr:colOff>
      <xdr:row>17</xdr:row>
      <xdr:rowOff>228257</xdr:rowOff>
    </xdr:from>
    <xdr:to>
      <xdr:col>5</xdr:col>
      <xdr:colOff>11479129</xdr:colOff>
      <xdr:row>17</xdr:row>
      <xdr:rowOff>4552066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EA93A6A1-FB83-4645-AB15-64C91342E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1719231" y="42290657"/>
          <a:ext cx="5819048" cy="4323809"/>
        </a:xfrm>
        <a:prstGeom prst="rect">
          <a:avLst/>
        </a:prstGeom>
      </xdr:spPr>
    </xdr:pic>
    <xdr:clientData/>
  </xdr:twoCellAnchor>
  <xdr:twoCellAnchor editAs="oneCell">
    <xdr:from>
      <xdr:col>5</xdr:col>
      <xdr:colOff>4306374</xdr:colOff>
      <xdr:row>9</xdr:row>
      <xdr:rowOff>201233</xdr:rowOff>
    </xdr:from>
    <xdr:to>
      <xdr:col>5</xdr:col>
      <xdr:colOff>8451762</xdr:colOff>
      <xdr:row>9</xdr:row>
      <xdr:rowOff>3323159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F4C2B693-39D8-4CA1-A445-89AEDFD9E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0365524" y="6792533"/>
          <a:ext cx="4145388" cy="3121926"/>
        </a:xfrm>
        <a:prstGeom prst="rect">
          <a:avLst/>
        </a:prstGeom>
      </xdr:spPr>
    </xdr:pic>
    <xdr:clientData/>
  </xdr:twoCellAnchor>
  <xdr:twoCellAnchor editAs="oneCell">
    <xdr:from>
      <xdr:col>5</xdr:col>
      <xdr:colOff>10289684</xdr:colOff>
      <xdr:row>9</xdr:row>
      <xdr:rowOff>120739</xdr:rowOff>
    </xdr:from>
    <xdr:to>
      <xdr:col>5</xdr:col>
      <xdr:colOff>13337303</xdr:colOff>
      <xdr:row>9</xdr:row>
      <xdr:rowOff>4168358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DA2C599D-B814-4131-892D-F29D35C7AF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6348834" y="6712039"/>
          <a:ext cx="3047619" cy="4047619"/>
        </a:xfrm>
        <a:prstGeom prst="rect">
          <a:avLst/>
        </a:prstGeom>
      </xdr:spPr>
    </xdr:pic>
    <xdr:clientData/>
  </xdr:twoCellAnchor>
  <xdr:twoCellAnchor editAs="oneCell">
    <xdr:from>
      <xdr:col>4</xdr:col>
      <xdr:colOff>2984792</xdr:colOff>
      <xdr:row>26</xdr:row>
      <xdr:rowOff>34018</xdr:rowOff>
    </xdr:from>
    <xdr:to>
      <xdr:col>5</xdr:col>
      <xdr:colOff>8313944</xdr:colOff>
      <xdr:row>43</xdr:row>
      <xdr:rowOff>50204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C0490BAE-3321-4D98-AE08-3C8335693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852192" y="48925843"/>
          <a:ext cx="15520902" cy="7045636"/>
        </a:xfrm>
        <a:prstGeom prst="rect">
          <a:avLst/>
        </a:prstGeom>
      </xdr:spPr>
    </xdr:pic>
    <xdr:clientData/>
  </xdr:twoCellAnchor>
  <xdr:twoCellAnchor editAs="oneCell">
    <xdr:from>
      <xdr:col>4</xdr:col>
      <xdr:colOff>2553957</xdr:colOff>
      <xdr:row>54</xdr:row>
      <xdr:rowOff>81447</xdr:rowOff>
    </xdr:from>
    <xdr:to>
      <xdr:col>4</xdr:col>
      <xdr:colOff>5304054</xdr:colOff>
      <xdr:row>54</xdr:row>
      <xdr:rowOff>3518665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3F2CDC86-3799-42FC-A522-75786A4C0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8421357" y="62470197"/>
          <a:ext cx="2750097" cy="3437218"/>
        </a:xfrm>
        <a:prstGeom prst="rect">
          <a:avLst/>
        </a:prstGeom>
      </xdr:spPr>
    </xdr:pic>
    <xdr:clientData/>
  </xdr:twoCellAnchor>
  <xdr:twoCellAnchor editAs="oneCell">
    <xdr:from>
      <xdr:col>4</xdr:col>
      <xdr:colOff>376815</xdr:colOff>
      <xdr:row>53</xdr:row>
      <xdr:rowOff>209476</xdr:rowOff>
    </xdr:from>
    <xdr:to>
      <xdr:col>4</xdr:col>
      <xdr:colOff>2522557</xdr:colOff>
      <xdr:row>53</xdr:row>
      <xdr:rowOff>2929716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240F197E-66CE-47F8-98AB-7F9389889D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244215" y="59045401"/>
          <a:ext cx="2145742" cy="2720240"/>
        </a:xfrm>
        <a:prstGeom prst="rect">
          <a:avLst/>
        </a:prstGeom>
      </xdr:spPr>
    </xdr:pic>
    <xdr:clientData/>
  </xdr:twoCellAnchor>
  <xdr:twoCellAnchor editAs="oneCell">
    <xdr:from>
      <xdr:col>4</xdr:col>
      <xdr:colOff>3129642</xdr:colOff>
      <xdr:row>53</xdr:row>
      <xdr:rowOff>200350</xdr:rowOff>
    </xdr:from>
    <xdr:to>
      <xdr:col>4</xdr:col>
      <xdr:colOff>6819812</xdr:colOff>
      <xdr:row>53</xdr:row>
      <xdr:rowOff>2898143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CCF11D31-44B3-41A3-8469-305D6598C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997042" y="59036275"/>
          <a:ext cx="3690170" cy="2697793"/>
        </a:xfrm>
        <a:prstGeom prst="rect">
          <a:avLst/>
        </a:prstGeom>
      </xdr:spPr>
    </xdr:pic>
    <xdr:clientData/>
  </xdr:twoCellAnchor>
  <xdr:twoCellAnchor editAs="oneCell">
    <xdr:from>
      <xdr:col>4</xdr:col>
      <xdr:colOff>1019343</xdr:colOff>
      <xdr:row>55</xdr:row>
      <xdr:rowOff>116974</xdr:rowOff>
    </xdr:from>
    <xdr:to>
      <xdr:col>4</xdr:col>
      <xdr:colOff>6796545</xdr:colOff>
      <xdr:row>55</xdr:row>
      <xdr:rowOff>4156774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D909A25D-2C54-4F34-BCBD-31846386B0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6886743" y="66287149"/>
          <a:ext cx="5777202" cy="4039800"/>
        </a:xfrm>
        <a:prstGeom prst="rect">
          <a:avLst/>
        </a:prstGeom>
      </xdr:spPr>
    </xdr:pic>
    <xdr:clientData/>
  </xdr:twoCellAnchor>
  <xdr:twoCellAnchor editAs="oneCell">
    <xdr:from>
      <xdr:col>2</xdr:col>
      <xdr:colOff>83344</xdr:colOff>
      <xdr:row>59</xdr:row>
      <xdr:rowOff>-1</xdr:rowOff>
    </xdr:from>
    <xdr:to>
      <xdr:col>4</xdr:col>
      <xdr:colOff>2718515</xdr:colOff>
      <xdr:row>76</xdr:row>
      <xdr:rowOff>118621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C50AA178-4D36-4AF8-8627-93C9625D5C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607344" y="71046974"/>
          <a:ext cx="6978571" cy="3357122"/>
        </a:xfrm>
        <a:prstGeom prst="rect">
          <a:avLst/>
        </a:prstGeom>
      </xdr:spPr>
    </xdr:pic>
    <xdr:clientData/>
  </xdr:twoCellAnchor>
  <xdr:twoCellAnchor editAs="oneCell">
    <xdr:from>
      <xdr:col>4</xdr:col>
      <xdr:colOff>4738687</xdr:colOff>
      <xdr:row>57</xdr:row>
      <xdr:rowOff>178595</xdr:rowOff>
    </xdr:from>
    <xdr:to>
      <xdr:col>4</xdr:col>
      <xdr:colOff>7885201</xdr:colOff>
      <xdr:row>77</xdr:row>
      <xdr:rowOff>245952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69757A3F-871C-4C47-8C1D-C2F9535C3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0606087" y="70844570"/>
          <a:ext cx="3146514" cy="3877357"/>
        </a:xfrm>
        <a:prstGeom prst="rect">
          <a:avLst/>
        </a:prstGeom>
      </xdr:spPr>
    </xdr:pic>
    <xdr:clientData/>
  </xdr:twoCellAnchor>
  <xdr:twoCellAnchor editAs="oneCell">
    <xdr:from>
      <xdr:col>4</xdr:col>
      <xdr:colOff>1150939</xdr:colOff>
      <xdr:row>88</xdr:row>
      <xdr:rowOff>436562</xdr:rowOff>
    </xdr:from>
    <xdr:to>
      <xdr:col>4</xdr:col>
      <xdr:colOff>5953124</xdr:colOff>
      <xdr:row>88</xdr:row>
      <xdr:rowOff>4035407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F81716FC-AD87-4F1C-9E8D-CC70445E3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7018339" y="78465362"/>
          <a:ext cx="4802185" cy="3598845"/>
        </a:xfrm>
        <a:prstGeom prst="rect">
          <a:avLst/>
        </a:prstGeom>
      </xdr:spPr>
    </xdr:pic>
    <xdr:clientData/>
  </xdr:twoCellAnchor>
  <xdr:twoCellAnchor editAs="oneCell">
    <xdr:from>
      <xdr:col>4</xdr:col>
      <xdr:colOff>5534422</xdr:colOff>
      <xdr:row>90</xdr:row>
      <xdr:rowOff>114101</xdr:rowOff>
    </xdr:from>
    <xdr:to>
      <xdr:col>4</xdr:col>
      <xdr:colOff>10022525</xdr:colOff>
      <xdr:row>90</xdr:row>
      <xdr:rowOff>3457855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47A0BDA3-D8D9-48E7-B5E9-F95061DC4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1401822" y="87153551"/>
          <a:ext cx="4488103" cy="3343754"/>
        </a:xfrm>
        <a:prstGeom prst="rect">
          <a:avLst/>
        </a:prstGeom>
      </xdr:spPr>
    </xdr:pic>
    <xdr:clientData/>
  </xdr:twoCellAnchor>
  <xdr:twoCellAnchor editAs="oneCell">
    <xdr:from>
      <xdr:col>4</xdr:col>
      <xdr:colOff>292695</xdr:colOff>
      <xdr:row>90</xdr:row>
      <xdr:rowOff>61783</xdr:rowOff>
    </xdr:from>
    <xdr:to>
      <xdr:col>4</xdr:col>
      <xdr:colOff>4817070</xdr:colOff>
      <xdr:row>90</xdr:row>
      <xdr:rowOff>3425877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5D0605D3-3A00-4392-A816-DE329E832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160095" y="87101233"/>
          <a:ext cx="4524375" cy="3364094"/>
        </a:xfrm>
        <a:prstGeom prst="rect">
          <a:avLst/>
        </a:prstGeom>
      </xdr:spPr>
    </xdr:pic>
    <xdr:clientData/>
  </xdr:twoCellAnchor>
  <xdr:twoCellAnchor editAs="oneCell">
    <xdr:from>
      <xdr:col>4</xdr:col>
      <xdr:colOff>6875860</xdr:colOff>
      <xdr:row>88</xdr:row>
      <xdr:rowOff>235148</xdr:rowOff>
    </xdr:from>
    <xdr:to>
      <xdr:col>4</xdr:col>
      <xdr:colOff>9988768</xdr:colOff>
      <xdr:row>88</xdr:row>
      <xdr:rowOff>4130149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64B680D-978F-4C17-8FE3-82BBD40BD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2743260" y="78263948"/>
          <a:ext cx="3112908" cy="3895001"/>
        </a:xfrm>
        <a:prstGeom prst="rect">
          <a:avLst/>
        </a:prstGeom>
      </xdr:spPr>
    </xdr:pic>
    <xdr:clientData/>
  </xdr:twoCellAnchor>
  <xdr:twoCellAnchor editAs="oneCell">
    <xdr:from>
      <xdr:col>4</xdr:col>
      <xdr:colOff>4202206</xdr:colOff>
      <xdr:row>89</xdr:row>
      <xdr:rowOff>56029</xdr:rowOff>
    </xdr:from>
    <xdr:to>
      <xdr:col>4</xdr:col>
      <xdr:colOff>7293670</xdr:colOff>
      <xdr:row>89</xdr:row>
      <xdr:rowOff>4358271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5EB631A7-7E77-41E7-9F0A-5FA3008EE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69606" y="82456804"/>
          <a:ext cx="3091464" cy="4302242"/>
        </a:xfrm>
        <a:prstGeom prst="rect">
          <a:avLst/>
        </a:prstGeom>
      </xdr:spPr>
    </xdr:pic>
    <xdr:clientData/>
  </xdr:twoCellAnchor>
  <xdr:twoCellAnchor editAs="oneCell">
    <xdr:from>
      <xdr:col>1</xdr:col>
      <xdr:colOff>700367</xdr:colOff>
      <xdr:row>93</xdr:row>
      <xdr:rowOff>168088</xdr:rowOff>
    </xdr:from>
    <xdr:to>
      <xdr:col>3</xdr:col>
      <xdr:colOff>3166825</xdr:colOff>
      <xdr:row>112</xdr:row>
      <xdr:rowOff>686161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930B831E-2C28-462B-843B-7906238B6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462367" y="91350913"/>
          <a:ext cx="4142858" cy="4318548"/>
        </a:xfrm>
        <a:prstGeom prst="rect">
          <a:avLst/>
        </a:prstGeom>
      </xdr:spPr>
    </xdr:pic>
    <xdr:clientData/>
  </xdr:twoCellAnchor>
  <xdr:twoCellAnchor editAs="oneCell">
    <xdr:from>
      <xdr:col>4</xdr:col>
      <xdr:colOff>476249</xdr:colOff>
      <xdr:row>94</xdr:row>
      <xdr:rowOff>14007</xdr:rowOff>
    </xdr:from>
    <xdr:to>
      <xdr:col>4</xdr:col>
      <xdr:colOff>4881362</xdr:colOff>
      <xdr:row>112</xdr:row>
      <xdr:rowOff>626024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E60D1CA5-2B3E-44EE-BD32-F436C971A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343649" y="91396857"/>
          <a:ext cx="4405113" cy="4212467"/>
        </a:xfrm>
        <a:prstGeom prst="rect">
          <a:avLst/>
        </a:prstGeom>
      </xdr:spPr>
    </xdr:pic>
    <xdr:clientData/>
  </xdr:twoCellAnchor>
  <xdr:twoCellAnchor editAs="oneCell">
    <xdr:from>
      <xdr:col>4</xdr:col>
      <xdr:colOff>6023162</xdr:colOff>
      <xdr:row>95</xdr:row>
      <xdr:rowOff>84043</xdr:rowOff>
    </xdr:from>
    <xdr:to>
      <xdr:col>5</xdr:col>
      <xdr:colOff>1294980</xdr:colOff>
      <xdr:row>111</xdr:row>
      <xdr:rowOff>121725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6F074581-00DD-4ECB-9B45-815651A76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1890562" y="91666918"/>
          <a:ext cx="5463568" cy="3238082"/>
        </a:xfrm>
        <a:prstGeom prst="rect">
          <a:avLst/>
        </a:prstGeom>
      </xdr:spPr>
    </xdr:pic>
    <xdr:clientData/>
  </xdr:twoCellAnchor>
  <xdr:twoCellAnchor editAs="oneCell">
    <xdr:from>
      <xdr:col>4</xdr:col>
      <xdr:colOff>3911202</xdr:colOff>
      <xdr:row>122</xdr:row>
      <xdr:rowOff>190500</xdr:rowOff>
    </xdr:from>
    <xdr:to>
      <xdr:col>4</xdr:col>
      <xdr:colOff>6328171</xdr:colOff>
      <xdr:row>122</xdr:row>
      <xdr:rowOff>3715940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26944B8B-EB0B-40F7-8F55-0E2A1AB598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9778602" y="99717225"/>
          <a:ext cx="2416969" cy="3525440"/>
        </a:xfrm>
        <a:prstGeom prst="rect">
          <a:avLst/>
        </a:prstGeom>
      </xdr:spPr>
    </xdr:pic>
    <xdr:clientData/>
  </xdr:twoCellAnchor>
  <xdr:twoCellAnchor editAs="oneCell">
    <xdr:from>
      <xdr:col>4</xdr:col>
      <xdr:colOff>7508876</xdr:colOff>
      <xdr:row>127</xdr:row>
      <xdr:rowOff>107157</xdr:rowOff>
    </xdr:from>
    <xdr:to>
      <xdr:col>5</xdr:col>
      <xdr:colOff>3246490</xdr:colOff>
      <xdr:row>140</xdr:row>
      <xdr:rowOff>183021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711D6D52-466B-473B-9B8E-A40CCF6E4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3376276" y="104424957"/>
          <a:ext cx="5929364" cy="2676189"/>
        </a:xfrm>
        <a:prstGeom prst="rect">
          <a:avLst/>
        </a:prstGeom>
      </xdr:spPr>
    </xdr:pic>
    <xdr:clientData/>
  </xdr:twoCellAnchor>
  <xdr:twoCellAnchor editAs="oneCell">
    <xdr:from>
      <xdr:col>4</xdr:col>
      <xdr:colOff>796086</xdr:colOff>
      <xdr:row>156</xdr:row>
      <xdr:rowOff>343179</xdr:rowOff>
    </xdr:from>
    <xdr:to>
      <xdr:col>4</xdr:col>
      <xdr:colOff>5598271</xdr:colOff>
      <xdr:row>156</xdr:row>
      <xdr:rowOff>4004798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10185B61-0915-4340-8665-BB07E521B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663486" y="111023679"/>
          <a:ext cx="4802185" cy="3661619"/>
        </a:xfrm>
        <a:prstGeom prst="rect">
          <a:avLst/>
        </a:prstGeom>
      </xdr:spPr>
    </xdr:pic>
    <xdr:clientData/>
  </xdr:twoCellAnchor>
  <xdr:twoCellAnchor editAs="oneCell">
    <xdr:from>
      <xdr:col>4</xdr:col>
      <xdr:colOff>5316903</xdr:colOff>
      <xdr:row>158</xdr:row>
      <xdr:rowOff>671635</xdr:rowOff>
    </xdr:from>
    <xdr:to>
      <xdr:col>4</xdr:col>
      <xdr:colOff>9797801</xdr:colOff>
      <xdr:row>158</xdr:row>
      <xdr:rowOff>3787287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62A1C163-A642-476B-8783-337BFD1713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1184303" y="120391360"/>
          <a:ext cx="4480898" cy="3115652"/>
        </a:xfrm>
        <a:prstGeom prst="rect">
          <a:avLst/>
        </a:prstGeom>
      </xdr:spPr>
    </xdr:pic>
    <xdr:clientData/>
  </xdr:twoCellAnchor>
  <xdr:twoCellAnchor editAs="oneCell">
    <xdr:from>
      <xdr:col>4</xdr:col>
      <xdr:colOff>305288</xdr:colOff>
      <xdr:row>158</xdr:row>
      <xdr:rowOff>539178</xdr:rowOff>
    </xdr:from>
    <xdr:to>
      <xdr:col>4</xdr:col>
      <xdr:colOff>4829663</xdr:colOff>
      <xdr:row>158</xdr:row>
      <xdr:rowOff>3675170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A0FBD9E9-C0A9-4DA4-87FB-B7A3FD0B0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172688" y="120258903"/>
          <a:ext cx="4524375" cy="3135992"/>
        </a:xfrm>
        <a:prstGeom prst="rect">
          <a:avLst/>
        </a:prstGeom>
      </xdr:spPr>
    </xdr:pic>
    <xdr:clientData/>
  </xdr:twoCellAnchor>
  <xdr:twoCellAnchor editAs="oneCell">
    <xdr:from>
      <xdr:col>4</xdr:col>
      <xdr:colOff>6751545</xdr:colOff>
      <xdr:row>156</xdr:row>
      <xdr:rowOff>227852</xdr:rowOff>
    </xdr:from>
    <xdr:to>
      <xdr:col>4</xdr:col>
      <xdr:colOff>9873830</xdr:colOff>
      <xdr:row>156</xdr:row>
      <xdr:rowOff>4189172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7421417D-A18B-4D2E-9C0E-606532FBEE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2618945" y="110908352"/>
          <a:ext cx="3122285" cy="3961320"/>
        </a:xfrm>
        <a:prstGeom prst="rect">
          <a:avLst/>
        </a:prstGeom>
      </xdr:spPr>
    </xdr:pic>
    <xdr:clientData/>
  </xdr:twoCellAnchor>
  <xdr:twoCellAnchor editAs="oneCell">
    <xdr:from>
      <xdr:col>4</xdr:col>
      <xdr:colOff>4179093</xdr:colOff>
      <xdr:row>157</xdr:row>
      <xdr:rowOff>59532</xdr:rowOff>
    </xdr:from>
    <xdr:to>
      <xdr:col>4</xdr:col>
      <xdr:colOff>7274331</xdr:colOff>
      <xdr:row>157</xdr:row>
      <xdr:rowOff>4431636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BAB8F006-C9BD-4E9C-885D-88A1DDF05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46493" y="115131057"/>
          <a:ext cx="3095238" cy="4372104"/>
        </a:xfrm>
        <a:prstGeom prst="rect">
          <a:avLst/>
        </a:prstGeom>
      </xdr:spPr>
    </xdr:pic>
    <xdr:clientData/>
  </xdr:twoCellAnchor>
  <xdr:twoCellAnchor editAs="oneCell">
    <xdr:from>
      <xdr:col>4</xdr:col>
      <xdr:colOff>8869886</xdr:colOff>
      <xdr:row>165</xdr:row>
      <xdr:rowOff>168088</xdr:rowOff>
    </xdr:from>
    <xdr:to>
      <xdr:col>5</xdr:col>
      <xdr:colOff>2837113</xdr:colOff>
      <xdr:row>180</xdr:row>
      <xdr:rowOff>1389455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6FED87C9-EA16-4D0B-9866-EC67827BE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4737286" y="126060013"/>
          <a:ext cx="4158977" cy="4221742"/>
        </a:xfrm>
        <a:prstGeom prst="rect">
          <a:avLst/>
        </a:prstGeom>
      </xdr:spPr>
    </xdr:pic>
    <xdr:clientData/>
  </xdr:twoCellAnchor>
  <xdr:twoCellAnchor editAs="oneCell">
    <xdr:from>
      <xdr:col>5</xdr:col>
      <xdr:colOff>4542692</xdr:colOff>
      <xdr:row>164</xdr:row>
      <xdr:rowOff>14006</xdr:rowOff>
    </xdr:from>
    <xdr:to>
      <xdr:col>5</xdr:col>
      <xdr:colOff>8947805</xdr:colOff>
      <xdr:row>180</xdr:row>
      <xdr:rowOff>954041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8E1D842C-C447-4542-AD58-BE2DEF922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0601842" y="125705906"/>
          <a:ext cx="4405113" cy="4140435"/>
        </a:xfrm>
        <a:prstGeom prst="rect">
          <a:avLst/>
        </a:prstGeom>
      </xdr:spPr>
    </xdr:pic>
    <xdr:clientData/>
  </xdr:twoCellAnchor>
  <xdr:twoCellAnchor editAs="oneCell">
    <xdr:from>
      <xdr:col>5</xdr:col>
      <xdr:colOff>10675758</xdr:colOff>
      <xdr:row>165</xdr:row>
      <xdr:rowOff>84042</xdr:rowOff>
    </xdr:from>
    <xdr:to>
      <xdr:col>5</xdr:col>
      <xdr:colOff>16135098</xdr:colOff>
      <xdr:row>180</xdr:row>
      <xdr:rowOff>304899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CD4888F5-308C-4D6C-8CFA-859F466301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6734908" y="125975967"/>
          <a:ext cx="5459340" cy="322123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5B520E4-77B4-4B40-A03D-DBC0D6FECC33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B1CD447-D6B2-480F-82F2-F501C4FC8C64}"/>
            </a:ext>
          </a:extLst>
        </xdr:cNvPr>
        <xdr:cNvSpPr/>
      </xdr:nvSpPr>
      <xdr:spPr bwMode="auto">
        <a:xfrm>
          <a:off x="101155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6</xdr:col>
      <xdr:colOff>152400</xdr:colOff>
      <xdr:row>109</xdr:row>
      <xdr:rowOff>142875</xdr:rowOff>
    </xdr:from>
    <xdr:ext cx="295275" cy="227694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5A86A11-C5D3-46B5-AB2A-043EB11DD7E0}"/>
            </a:ext>
          </a:extLst>
        </xdr:cNvPr>
        <xdr:cNvSpPr/>
      </xdr:nvSpPr>
      <xdr:spPr bwMode="auto">
        <a:xfrm>
          <a:off x="4171950" y="210978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109</xdr:row>
      <xdr:rowOff>142875</xdr:rowOff>
    </xdr:from>
    <xdr:ext cx="295275" cy="227694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8A479F1-CDAA-4FE7-8134-692CCC25CF30}"/>
            </a:ext>
          </a:extLst>
        </xdr:cNvPr>
        <xdr:cNvSpPr/>
      </xdr:nvSpPr>
      <xdr:spPr bwMode="auto">
        <a:xfrm>
          <a:off x="10115550" y="210978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203</xdr:row>
      <xdr:rowOff>142875</xdr:rowOff>
    </xdr:from>
    <xdr:ext cx="295275" cy="227694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9555343-5DBE-4261-BDB4-2B0DD5EC0757}"/>
            </a:ext>
          </a:extLst>
        </xdr:cNvPr>
        <xdr:cNvSpPr/>
      </xdr:nvSpPr>
      <xdr:spPr bwMode="auto">
        <a:xfrm>
          <a:off x="4171950" y="386238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203</xdr:row>
      <xdr:rowOff>142875</xdr:rowOff>
    </xdr:from>
    <xdr:ext cx="295275" cy="227694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D6701E0-1524-4183-AC9F-AE0EABB5E91F}"/>
            </a:ext>
          </a:extLst>
        </xdr:cNvPr>
        <xdr:cNvSpPr/>
      </xdr:nvSpPr>
      <xdr:spPr bwMode="auto">
        <a:xfrm>
          <a:off x="10115550" y="386238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297</xdr:row>
      <xdr:rowOff>142875</xdr:rowOff>
    </xdr:from>
    <xdr:ext cx="295275" cy="227694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1BB8576-393C-4D3E-B6DD-DA9D3F38D5FF}"/>
            </a:ext>
          </a:extLst>
        </xdr:cNvPr>
        <xdr:cNvSpPr/>
      </xdr:nvSpPr>
      <xdr:spPr bwMode="auto">
        <a:xfrm>
          <a:off x="4171950" y="561308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297</xdr:row>
      <xdr:rowOff>142875</xdr:rowOff>
    </xdr:from>
    <xdr:ext cx="295275" cy="227694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E186F36-1F10-403B-A12F-94522B52D79C}"/>
            </a:ext>
          </a:extLst>
        </xdr:cNvPr>
        <xdr:cNvSpPr/>
      </xdr:nvSpPr>
      <xdr:spPr bwMode="auto">
        <a:xfrm>
          <a:off x="10115550" y="561308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387</xdr:row>
      <xdr:rowOff>142875</xdr:rowOff>
    </xdr:from>
    <xdr:ext cx="295275" cy="227694"/>
    <xdr:sp macro="" textlink="">
      <xdr:nvSpPr>
        <xdr:cNvPr id="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A6D1246-EC76-4EC6-89EB-925B242E4A92}"/>
            </a:ext>
          </a:extLst>
        </xdr:cNvPr>
        <xdr:cNvSpPr/>
      </xdr:nvSpPr>
      <xdr:spPr bwMode="auto">
        <a:xfrm>
          <a:off x="4171950" y="7290435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387</xdr:row>
      <xdr:rowOff>142875</xdr:rowOff>
    </xdr:from>
    <xdr:ext cx="295275" cy="227694"/>
    <xdr:sp macro="" textlink="">
      <xdr:nvSpPr>
        <xdr:cNvPr id="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158E0AC-9AF2-49D0-A16A-511607C1310C}"/>
            </a:ext>
          </a:extLst>
        </xdr:cNvPr>
        <xdr:cNvSpPr/>
      </xdr:nvSpPr>
      <xdr:spPr bwMode="auto">
        <a:xfrm>
          <a:off x="10115550" y="7290435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478</xdr:row>
      <xdr:rowOff>142875</xdr:rowOff>
    </xdr:from>
    <xdr:ext cx="295275" cy="227694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688C5C2-A371-44C1-8E44-921ADD9A527F}"/>
            </a:ext>
          </a:extLst>
        </xdr:cNvPr>
        <xdr:cNvSpPr/>
      </xdr:nvSpPr>
      <xdr:spPr bwMode="auto">
        <a:xfrm>
          <a:off x="4171950" y="898874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478</xdr:row>
      <xdr:rowOff>142875</xdr:rowOff>
    </xdr:from>
    <xdr:ext cx="295275" cy="227694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6E5E6D7-AACE-4B40-9CF4-6CD994FC4A14}"/>
            </a:ext>
          </a:extLst>
        </xdr:cNvPr>
        <xdr:cNvSpPr/>
      </xdr:nvSpPr>
      <xdr:spPr bwMode="auto">
        <a:xfrm>
          <a:off x="10115550" y="898874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569</xdr:row>
      <xdr:rowOff>142875</xdr:rowOff>
    </xdr:from>
    <xdr:ext cx="295275" cy="227694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8484EC8-64A3-44E7-A29C-A717662CC1D3}"/>
            </a:ext>
          </a:extLst>
        </xdr:cNvPr>
        <xdr:cNvSpPr/>
      </xdr:nvSpPr>
      <xdr:spPr bwMode="auto">
        <a:xfrm>
          <a:off x="4171950" y="10685145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569</xdr:row>
      <xdr:rowOff>142875</xdr:rowOff>
    </xdr:from>
    <xdr:ext cx="295275" cy="227694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CC9A38D-99F9-437F-8759-D375F435744B}"/>
            </a:ext>
          </a:extLst>
        </xdr:cNvPr>
        <xdr:cNvSpPr/>
      </xdr:nvSpPr>
      <xdr:spPr bwMode="auto">
        <a:xfrm>
          <a:off x="10115550" y="10685145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649</xdr:row>
      <xdr:rowOff>142875</xdr:rowOff>
    </xdr:from>
    <xdr:ext cx="295275" cy="227694"/>
    <xdr:sp macro="" textlink="">
      <xdr:nvSpPr>
        <xdr:cNvPr id="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D060AEB-01FC-40C8-A5C9-C856E257A87B}"/>
            </a:ext>
          </a:extLst>
        </xdr:cNvPr>
        <xdr:cNvSpPr/>
      </xdr:nvSpPr>
      <xdr:spPr bwMode="auto">
        <a:xfrm>
          <a:off x="4171950" y="1218152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649</xdr:row>
      <xdr:rowOff>142875</xdr:rowOff>
    </xdr:from>
    <xdr:ext cx="295275" cy="227694"/>
    <xdr:sp macro="" textlink="">
      <xdr:nvSpPr>
        <xdr:cNvPr id="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EE54B74-578B-4C22-9CD3-4FBFBC9DA212}"/>
            </a:ext>
          </a:extLst>
        </xdr:cNvPr>
        <xdr:cNvSpPr/>
      </xdr:nvSpPr>
      <xdr:spPr bwMode="auto">
        <a:xfrm>
          <a:off x="10115550" y="1218152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730</xdr:row>
      <xdr:rowOff>142875</xdr:rowOff>
    </xdr:from>
    <xdr:ext cx="295275" cy="227694"/>
    <xdr:sp macro="" textlink="">
      <xdr:nvSpPr>
        <xdr:cNvPr id="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088775B-AC01-49F4-9B80-513B76EFF15D}"/>
            </a:ext>
          </a:extLst>
        </xdr:cNvPr>
        <xdr:cNvSpPr/>
      </xdr:nvSpPr>
      <xdr:spPr bwMode="auto">
        <a:xfrm>
          <a:off x="4171950" y="1369314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730</xdr:row>
      <xdr:rowOff>142875</xdr:rowOff>
    </xdr:from>
    <xdr:ext cx="295275" cy="227694"/>
    <xdr:sp macro="" textlink="">
      <xdr:nvSpPr>
        <xdr:cNvPr id="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4A9B94D-AD7E-412F-9A44-DCA81EFFD28A}"/>
            </a:ext>
          </a:extLst>
        </xdr:cNvPr>
        <xdr:cNvSpPr/>
      </xdr:nvSpPr>
      <xdr:spPr bwMode="auto">
        <a:xfrm>
          <a:off x="10115550" y="1369314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815</xdr:row>
      <xdr:rowOff>142875</xdr:rowOff>
    </xdr:from>
    <xdr:ext cx="295275" cy="227694"/>
    <xdr:sp macro="" textlink="">
      <xdr:nvSpPr>
        <xdr:cNvPr id="2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5D1A005-4571-4BCA-A324-7545EB6FC911}"/>
            </a:ext>
          </a:extLst>
        </xdr:cNvPr>
        <xdr:cNvSpPr/>
      </xdr:nvSpPr>
      <xdr:spPr bwMode="auto">
        <a:xfrm>
          <a:off x="4171950" y="15287625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815</xdr:row>
      <xdr:rowOff>142875</xdr:rowOff>
    </xdr:from>
    <xdr:ext cx="295275" cy="227694"/>
    <xdr:sp macro="" textlink="">
      <xdr:nvSpPr>
        <xdr:cNvPr id="2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437B0B9-F8B9-4975-A790-EEB66401CB06}"/>
            </a:ext>
          </a:extLst>
        </xdr:cNvPr>
        <xdr:cNvSpPr/>
      </xdr:nvSpPr>
      <xdr:spPr bwMode="auto">
        <a:xfrm>
          <a:off x="10115550" y="15287625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901</xdr:row>
      <xdr:rowOff>142875</xdr:rowOff>
    </xdr:from>
    <xdr:ext cx="295275" cy="227694"/>
    <xdr:sp macro="" textlink="">
      <xdr:nvSpPr>
        <xdr:cNvPr id="2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9D90E28-B220-41E4-9F6B-DFC426DBAD3E}"/>
            </a:ext>
          </a:extLst>
        </xdr:cNvPr>
        <xdr:cNvSpPr/>
      </xdr:nvSpPr>
      <xdr:spPr bwMode="auto">
        <a:xfrm>
          <a:off x="4171950" y="1688973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901</xdr:row>
      <xdr:rowOff>142875</xdr:rowOff>
    </xdr:from>
    <xdr:ext cx="295275" cy="227694"/>
    <xdr:sp macro="" textlink="">
      <xdr:nvSpPr>
        <xdr:cNvPr id="2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D200E13-CF13-4190-AFD1-2AD2FFE8B236}"/>
            </a:ext>
          </a:extLst>
        </xdr:cNvPr>
        <xdr:cNvSpPr/>
      </xdr:nvSpPr>
      <xdr:spPr bwMode="auto">
        <a:xfrm>
          <a:off x="10115550" y="1688973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987</xdr:row>
      <xdr:rowOff>142875</xdr:rowOff>
    </xdr:from>
    <xdr:ext cx="295275" cy="227694"/>
    <xdr:sp macro="" textlink="">
      <xdr:nvSpPr>
        <xdr:cNvPr id="2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D09AF97-55D8-4020-A7A0-4440B5671080}"/>
            </a:ext>
          </a:extLst>
        </xdr:cNvPr>
        <xdr:cNvSpPr/>
      </xdr:nvSpPr>
      <xdr:spPr bwMode="auto">
        <a:xfrm>
          <a:off x="4171950" y="1849469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987</xdr:row>
      <xdr:rowOff>142875</xdr:rowOff>
    </xdr:from>
    <xdr:ext cx="295275" cy="227694"/>
    <xdr:sp macro="" textlink="">
      <xdr:nvSpPr>
        <xdr:cNvPr id="2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3AB9485-3BC5-4D47-AEBC-6AE158E49B58}"/>
            </a:ext>
          </a:extLst>
        </xdr:cNvPr>
        <xdr:cNvSpPr/>
      </xdr:nvSpPr>
      <xdr:spPr bwMode="auto">
        <a:xfrm>
          <a:off x="10115550" y="1849469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1074</xdr:row>
      <xdr:rowOff>142875</xdr:rowOff>
    </xdr:from>
    <xdr:ext cx="295275" cy="227694"/>
    <xdr:sp macro="" textlink="">
      <xdr:nvSpPr>
        <xdr:cNvPr id="2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2F10B48-C87A-408A-9348-3B2936095621}"/>
            </a:ext>
          </a:extLst>
        </xdr:cNvPr>
        <xdr:cNvSpPr/>
      </xdr:nvSpPr>
      <xdr:spPr bwMode="auto">
        <a:xfrm>
          <a:off x="4171950" y="20114895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1074</xdr:row>
      <xdr:rowOff>142875</xdr:rowOff>
    </xdr:from>
    <xdr:ext cx="295275" cy="227694"/>
    <xdr:sp macro="" textlink="">
      <xdr:nvSpPr>
        <xdr:cNvPr id="2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7B96B13-1CB1-467D-A9C0-A2202A04176B}"/>
            </a:ext>
          </a:extLst>
        </xdr:cNvPr>
        <xdr:cNvSpPr/>
      </xdr:nvSpPr>
      <xdr:spPr bwMode="auto">
        <a:xfrm>
          <a:off x="10115550" y="20114895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1161</xdr:row>
      <xdr:rowOff>142875</xdr:rowOff>
    </xdr:from>
    <xdr:ext cx="295275" cy="227694"/>
    <xdr:sp macro="" textlink="">
      <xdr:nvSpPr>
        <xdr:cNvPr id="2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7E3FFC3-38CC-41EA-A03B-A210105E723D}"/>
            </a:ext>
          </a:extLst>
        </xdr:cNvPr>
        <xdr:cNvSpPr/>
      </xdr:nvSpPr>
      <xdr:spPr bwMode="auto">
        <a:xfrm>
          <a:off x="4171950" y="2173509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1161</xdr:row>
      <xdr:rowOff>142875</xdr:rowOff>
    </xdr:from>
    <xdr:ext cx="295275" cy="227694"/>
    <xdr:sp macro="" textlink="">
      <xdr:nvSpPr>
        <xdr:cNvPr id="2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F1AFFAE-DBED-4A66-8033-78D277F16D6A}"/>
            </a:ext>
          </a:extLst>
        </xdr:cNvPr>
        <xdr:cNvSpPr/>
      </xdr:nvSpPr>
      <xdr:spPr bwMode="auto">
        <a:xfrm>
          <a:off x="10115550" y="2173509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1248</xdr:row>
      <xdr:rowOff>142875</xdr:rowOff>
    </xdr:from>
    <xdr:ext cx="295275" cy="227694"/>
    <xdr:sp macro="" textlink="">
      <xdr:nvSpPr>
        <xdr:cNvPr id="3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E1995CB-5CCD-49DD-B963-F438824A48D7}"/>
            </a:ext>
          </a:extLst>
        </xdr:cNvPr>
        <xdr:cNvSpPr/>
      </xdr:nvSpPr>
      <xdr:spPr bwMode="auto">
        <a:xfrm>
          <a:off x="4171950" y="2335530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1248</xdr:row>
      <xdr:rowOff>142875</xdr:rowOff>
    </xdr:from>
    <xdr:ext cx="295275" cy="227694"/>
    <xdr:sp macro="" textlink="">
      <xdr:nvSpPr>
        <xdr:cNvPr id="3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A078F8B-EDF2-42D3-8787-8CC3515097D8}"/>
            </a:ext>
          </a:extLst>
        </xdr:cNvPr>
        <xdr:cNvSpPr/>
      </xdr:nvSpPr>
      <xdr:spPr bwMode="auto">
        <a:xfrm>
          <a:off x="10115550" y="2335530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1335</xdr:row>
      <xdr:rowOff>142875</xdr:rowOff>
    </xdr:from>
    <xdr:ext cx="295275" cy="227694"/>
    <xdr:sp macro="" textlink="">
      <xdr:nvSpPr>
        <xdr:cNvPr id="3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F53BF7D-9501-4D82-B2F7-7DBE5EBEEA23}"/>
            </a:ext>
          </a:extLst>
        </xdr:cNvPr>
        <xdr:cNvSpPr/>
      </xdr:nvSpPr>
      <xdr:spPr bwMode="auto">
        <a:xfrm>
          <a:off x="4171950" y="2497550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1335</xdr:row>
      <xdr:rowOff>142875</xdr:rowOff>
    </xdr:from>
    <xdr:ext cx="295275" cy="227694"/>
    <xdr:sp macro="" textlink="">
      <xdr:nvSpPr>
        <xdr:cNvPr id="3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0540ECE-40BB-408F-9200-6CBFD1A4ADB5}"/>
            </a:ext>
          </a:extLst>
        </xdr:cNvPr>
        <xdr:cNvSpPr/>
      </xdr:nvSpPr>
      <xdr:spPr bwMode="auto">
        <a:xfrm>
          <a:off x="10115550" y="2497550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1423</xdr:row>
      <xdr:rowOff>142875</xdr:rowOff>
    </xdr:from>
    <xdr:ext cx="295275" cy="227694"/>
    <xdr:sp macro="" textlink="">
      <xdr:nvSpPr>
        <xdr:cNvPr id="3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482E2AD-AD8C-42A3-B45E-EE1734BBE190}"/>
            </a:ext>
          </a:extLst>
        </xdr:cNvPr>
        <xdr:cNvSpPr/>
      </xdr:nvSpPr>
      <xdr:spPr bwMode="auto">
        <a:xfrm>
          <a:off x="4171950" y="2661380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1423</xdr:row>
      <xdr:rowOff>142875</xdr:rowOff>
    </xdr:from>
    <xdr:ext cx="295275" cy="227694"/>
    <xdr:sp macro="" textlink="">
      <xdr:nvSpPr>
        <xdr:cNvPr id="3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C8DB7C4-8A60-4798-AC88-1F151402AF0D}"/>
            </a:ext>
          </a:extLst>
        </xdr:cNvPr>
        <xdr:cNvSpPr/>
      </xdr:nvSpPr>
      <xdr:spPr bwMode="auto">
        <a:xfrm>
          <a:off x="10115550" y="2661380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1510</xdr:row>
      <xdr:rowOff>142875</xdr:rowOff>
    </xdr:from>
    <xdr:ext cx="295275" cy="227694"/>
    <xdr:sp macro="" textlink="">
      <xdr:nvSpPr>
        <xdr:cNvPr id="3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90C4718-8933-450B-83D7-DA7445D72E91}"/>
            </a:ext>
          </a:extLst>
        </xdr:cNvPr>
        <xdr:cNvSpPr/>
      </xdr:nvSpPr>
      <xdr:spPr bwMode="auto">
        <a:xfrm>
          <a:off x="4171950" y="28234005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1510</xdr:row>
      <xdr:rowOff>142875</xdr:rowOff>
    </xdr:from>
    <xdr:ext cx="295275" cy="227694"/>
    <xdr:sp macro="" textlink="">
      <xdr:nvSpPr>
        <xdr:cNvPr id="3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26EC6F2-2569-427D-858F-9A558D2D564F}"/>
            </a:ext>
          </a:extLst>
        </xdr:cNvPr>
        <xdr:cNvSpPr/>
      </xdr:nvSpPr>
      <xdr:spPr bwMode="auto">
        <a:xfrm>
          <a:off x="10115550" y="28234005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1597</xdr:row>
      <xdr:rowOff>142875</xdr:rowOff>
    </xdr:from>
    <xdr:ext cx="295275" cy="227694"/>
    <xdr:sp macro="" textlink="">
      <xdr:nvSpPr>
        <xdr:cNvPr id="3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AB9A316-3C84-41ED-9367-B5E715ACD6D1}"/>
            </a:ext>
          </a:extLst>
        </xdr:cNvPr>
        <xdr:cNvSpPr/>
      </xdr:nvSpPr>
      <xdr:spPr bwMode="auto">
        <a:xfrm>
          <a:off x="4171950" y="2985420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1597</xdr:row>
      <xdr:rowOff>142875</xdr:rowOff>
    </xdr:from>
    <xdr:ext cx="295275" cy="227694"/>
    <xdr:sp macro="" textlink="">
      <xdr:nvSpPr>
        <xdr:cNvPr id="3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2ECAEEE-10F2-441C-8690-276F760BDDCA}"/>
            </a:ext>
          </a:extLst>
        </xdr:cNvPr>
        <xdr:cNvSpPr/>
      </xdr:nvSpPr>
      <xdr:spPr bwMode="auto">
        <a:xfrm>
          <a:off x="10115550" y="2985420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1683</xdr:row>
      <xdr:rowOff>142875</xdr:rowOff>
    </xdr:from>
    <xdr:ext cx="295275" cy="227694"/>
    <xdr:sp macro="" textlink="">
      <xdr:nvSpPr>
        <xdr:cNvPr id="4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3690A5C-3737-4357-803A-EF1FAB313201}"/>
            </a:ext>
          </a:extLst>
        </xdr:cNvPr>
        <xdr:cNvSpPr/>
      </xdr:nvSpPr>
      <xdr:spPr bwMode="auto">
        <a:xfrm>
          <a:off x="4171950" y="3145631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1683</xdr:row>
      <xdr:rowOff>142875</xdr:rowOff>
    </xdr:from>
    <xdr:ext cx="295275" cy="227694"/>
    <xdr:sp macro="" textlink="">
      <xdr:nvSpPr>
        <xdr:cNvPr id="4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4A36C66-1EC2-4646-9EBC-EFA67CFDA404}"/>
            </a:ext>
          </a:extLst>
        </xdr:cNvPr>
        <xdr:cNvSpPr/>
      </xdr:nvSpPr>
      <xdr:spPr bwMode="auto">
        <a:xfrm>
          <a:off x="10115550" y="3145631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1769</xdr:row>
      <xdr:rowOff>142875</xdr:rowOff>
    </xdr:from>
    <xdr:ext cx="295275" cy="227694"/>
    <xdr:sp macro="" textlink="">
      <xdr:nvSpPr>
        <xdr:cNvPr id="4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E9D23CC-9336-4AA3-BCC1-CCDDD4CA02AF}"/>
            </a:ext>
          </a:extLst>
        </xdr:cNvPr>
        <xdr:cNvSpPr/>
      </xdr:nvSpPr>
      <xdr:spPr bwMode="auto">
        <a:xfrm>
          <a:off x="4171950" y="3305841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1769</xdr:row>
      <xdr:rowOff>142875</xdr:rowOff>
    </xdr:from>
    <xdr:ext cx="295275" cy="227694"/>
    <xdr:sp macro="" textlink="">
      <xdr:nvSpPr>
        <xdr:cNvPr id="4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BA2ECBA-7CDA-402F-A923-CE657D6629A3}"/>
            </a:ext>
          </a:extLst>
        </xdr:cNvPr>
        <xdr:cNvSpPr/>
      </xdr:nvSpPr>
      <xdr:spPr bwMode="auto">
        <a:xfrm>
          <a:off x="10115550" y="3305841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1855</xdr:row>
      <xdr:rowOff>142875</xdr:rowOff>
    </xdr:from>
    <xdr:ext cx="295275" cy="227694"/>
    <xdr:sp macro="" textlink="">
      <xdr:nvSpPr>
        <xdr:cNvPr id="4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9D685F2-5FE1-48FB-AAEB-5300BEA8E84C}"/>
            </a:ext>
          </a:extLst>
        </xdr:cNvPr>
        <xdr:cNvSpPr/>
      </xdr:nvSpPr>
      <xdr:spPr bwMode="auto">
        <a:xfrm>
          <a:off x="4171950" y="3466052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1855</xdr:row>
      <xdr:rowOff>142875</xdr:rowOff>
    </xdr:from>
    <xdr:ext cx="295275" cy="227694"/>
    <xdr:sp macro="" textlink="">
      <xdr:nvSpPr>
        <xdr:cNvPr id="4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E0E8CAD-011C-4A31-A339-3999B50EBEF1}"/>
            </a:ext>
          </a:extLst>
        </xdr:cNvPr>
        <xdr:cNvSpPr/>
      </xdr:nvSpPr>
      <xdr:spPr bwMode="auto">
        <a:xfrm>
          <a:off x="10115550" y="3466052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1941</xdr:row>
      <xdr:rowOff>142875</xdr:rowOff>
    </xdr:from>
    <xdr:ext cx="295275" cy="227694"/>
    <xdr:sp macro="" textlink="">
      <xdr:nvSpPr>
        <xdr:cNvPr id="4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337B8A9-C522-46B8-BAF3-E2AA478ABCBB}"/>
            </a:ext>
          </a:extLst>
        </xdr:cNvPr>
        <xdr:cNvSpPr/>
      </xdr:nvSpPr>
      <xdr:spPr bwMode="auto">
        <a:xfrm>
          <a:off x="4171950" y="3626262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1941</xdr:row>
      <xdr:rowOff>142875</xdr:rowOff>
    </xdr:from>
    <xdr:ext cx="295275" cy="227694"/>
    <xdr:sp macro="" textlink="">
      <xdr:nvSpPr>
        <xdr:cNvPr id="4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BD01D61-3073-48EF-AE75-F846AB5D1592}"/>
            </a:ext>
          </a:extLst>
        </xdr:cNvPr>
        <xdr:cNvSpPr/>
      </xdr:nvSpPr>
      <xdr:spPr bwMode="auto">
        <a:xfrm>
          <a:off x="10115550" y="3626262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2027</xdr:row>
      <xdr:rowOff>142875</xdr:rowOff>
    </xdr:from>
    <xdr:ext cx="295275" cy="227694"/>
    <xdr:sp macro="" textlink="">
      <xdr:nvSpPr>
        <xdr:cNvPr id="4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45FB2BB-4B5F-4E25-B6FB-B401FD6D63CB}"/>
            </a:ext>
          </a:extLst>
        </xdr:cNvPr>
        <xdr:cNvSpPr/>
      </xdr:nvSpPr>
      <xdr:spPr bwMode="auto">
        <a:xfrm>
          <a:off x="4171950" y="3786473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2027</xdr:row>
      <xdr:rowOff>142875</xdr:rowOff>
    </xdr:from>
    <xdr:ext cx="295275" cy="227694"/>
    <xdr:sp macro="" textlink="">
      <xdr:nvSpPr>
        <xdr:cNvPr id="4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5D9B770-0F11-4EF4-9FF1-E126BAC18090}"/>
            </a:ext>
          </a:extLst>
        </xdr:cNvPr>
        <xdr:cNvSpPr/>
      </xdr:nvSpPr>
      <xdr:spPr bwMode="auto">
        <a:xfrm>
          <a:off x="10115550" y="3786473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2114</xdr:row>
      <xdr:rowOff>142875</xdr:rowOff>
    </xdr:from>
    <xdr:ext cx="295275" cy="227694"/>
    <xdr:sp macro="" textlink="">
      <xdr:nvSpPr>
        <xdr:cNvPr id="5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677565F-120B-4362-AF9D-06A3A0D1291A}"/>
            </a:ext>
          </a:extLst>
        </xdr:cNvPr>
        <xdr:cNvSpPr/>
      </xdr:nvSpPr>
      <xdr:spPr bwMode="auto">
        <a:xfrm>
          <a:off x="4171950" y="39484935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2114</xdr:row>
      <xdr:rowOff>142875</xdr:rowOff>
    </xdr:from>
    <xdr:ext cx="295275" cy="227694"/>
    <xdr:sp macro="" textlink="">
      <xdr:nvSpPr>
        <xdr:cNvPr id="5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6099983-BA1F-4DC8-8C4D-EEB885411B21}"/>
            </a:ext>
          </a:extLst>
        </xdr:cNvPr>
        <xdr:cNvSpPr/>
      </xdr:nvSpPr>
      <xdr:spPr bwMode="auto">
        <a:xfrm>
          <a:off x="10115550" y="39484935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2201</xdr:row>
      <xdr:rowOff>142875</xdr:rowOff>
    </xdr:from>
    <xdr:ext cx="295275" cy="227694"/>
    <xdr:sp macro="" textlink="">
      <xdr:nvSpPr>
        <xdr:cNvPr id="5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3819C13-F022-4D98-925B-CF8388C290DF}"/>
            </a:ext>
          </a:extLst>
        </xdr:cNvPr>
        <xdr:cNvSpPr/>
      </xdr:nvSpPr>
      <xdr:spPr bwMode="auto">
        <a:xfrm>
          <a:off x="4171950" y="4110513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2201</xdr:row>
      <xdr:rowOff>142875</xdr:rowOff>
    </xdr:from>
    <xdr:ext cx="295275" cy="227694"/>
    <xdr:sp macro="" textlink="">
      <xdr:nvSpPr>
        <xdr:cNvPr id="5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2156138-86FD-4499-AB00-8B6CD0B4EE4D}"/>
            </a:ext>
          </a:extLst>
        </xdr:cNvPr>
        <xdr:cNvSpPr/>
      </xdr:nvSpPr>
      <xdr:spPr bwMode="auto">
        <a:xfrm>
          <a:off x="10115550" y="4110513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2288</xdr:row>
      <xdr:rowOff>142875</xdr:rowOff>
    </xdr:from>
    <xdr:ext cx="295275" cy="227694"/>
    <xdr:sp macro="" textlink="">
      <xdr:nvSpPr>
        <xdr:cNvPr id="5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07CB525-020E-495B-9A36-BEAEF07C456B}"/>
            </a:ext>
          </a:extLst>
        </xdr:cNvPr>
        <xdr:cNvSpPr/>
      </xdr:nvSpPr>
      <xdr:spPr bwMode="auto">
        <a:xfrm>
          <a:off x="4171950" y="4272534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2288</xdr:row>
      <xdr:rowOff>142875</xdr:rowOff>
    </xdr:from>
    <xdr:ext cx="295275" cy="227694"/>
    <xdr:sp macro="" textlink="">
      <xdr:nvSpPr>
        <xdr:cNvPr id="5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20676A1-B143-4E0A-9A5A-390E8F5D722F}"/>
            </a:ext>
          </a:extLst>
        </xdr:cNvPr>
        <xdr:cNvSpPr/>
      </xdr:nvSpPr>
      <xdr:spPr bwMode="auto">
        <a:xfrm>
          <a:off x="10115550" y="4272534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2374</xdr:row>
      <xdr:rowOff>142875</xdr:rowOff>
    </xdr:from>
    <xdr:ext cx="295275" cy="227694"/>
    <xdr:sp macro="" textlink="">
      <xdr:nvSpPr>
        <xdr:cNvPr id="5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F3ED5A7-8977-411E-8666-557AC3CD1FCD}"/>
            </a:ext>
          </a:extLst>
        </xdr:cNvPr>
        <xdr:cNvSpPr/>
      </xdr:nvSpPr>
      <xdr:spPr bwMode="auto">
        <a:xfrm>
          <a:off x="4171950" y="44327445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2374</xdr:row>
      <xdr:rowOff>142875</xdr:rowOff>
    </xdr:from>
    <xdr:ext cx="295275" cy="227694"/>
    <xdr:sp macro="" textlink="">
      <xdr:nvSpPr>
        <xdr:cNvPr id="5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D71355A-6A22-45FB-A423-66B0F05CA8F3}"/>
            </a:ext>
          </a:extLst>
        </xdr:cNvPr>
        <xdr:cNvSpPr/>
      </xdr:nvSpPr>
      <xdr:spPr bwMode="auto">
        <a:xfrm>
          <a:off x="10115550" y="44327445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2460</xdr:row>
      <xdr:rowOff>142875</xdr:rowOff>
    </xdr:from>
    <xdr:ext cx="295275" cy="227694"/>
    <xdr:sp macro="" textlink="">
      <xdr:nvSpPr>
        <xdr:cNvPr id="5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E0F9571-27DB-457C-9AD5-6986F39F0DCB}"/>
            </a:ext>
          </a:extLst>
        </xdr:cNvPr>
        <xdr:cNvSpPr/>
      </xdr:nvSpPr>
      <xdr:spPr bwMode="auto">
        <a:xfrm>
          <a:off x="4171950" y="4592955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2460</xdr:row>
      <xdr:rowOff>142875</xdr:rowOff>
    </xdr:from>
    <xdr:ext cx="295275" cy="227694"/>
    <xdr:sp macro="" textlink="">
      <xdr:nvSpPr>
        <xdr:cNvPr id="5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42385B7-EC6F-4E0A-9359-DF9F60FD7D25}"/>
            </a:ext>
          </a:extLst>
        </xdr:cNvPr>
        <xdr:cNvSpPr/>
      </xdr:nvSpPr>
      <xdr:spPr bwMode="auto">
        <a:xfrm>
          <a:off x="10115550" y="4592955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2546</xdr:row>
      <xdr:rowOff>142875</xdr:rowOff>
    </xdr:from>
    <xdr:ext cx="295275" cy="227694"/>
    <xdr:sp macro="" textlink="">
      <xdr:nvSpPr>
        <xdr:cNvPr id="6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E05AACF-58AF-4555-B75D-83F29C3CD25E}"/>
            </a:ext>
          </a:extLst>
        </xdr:cNvPr>
        <xdr:cNvSpPr/>
      </xdr:nvSpPr>
      <xdr:spPr bwMode="auto">
        <a:xfrm>
          <a:off x="4171950" y="47531655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2546</xdr:row>
      <xdr:rowOff>142875</xdr:rowOff>
    </xdr:from>
    <xdr:ext cx="295275" cy="227694"/>
    <xdr:sp macro="" textlink="">
      <xdr:nvSpPr>
        <xdr:cNvPr id="6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839E70C-52AD-46F5-9111-823AEA3C82C9}"/>
            </a:ext>
          </a:extLst>
        </xdr:cNvPr>
        <xdr:cNvSpPr/>
      </xdr:nvSpPr>
      <xdr:spPr bwMode="auto">
        <a:xfrm>
          <a:off x="10115550" y="47531655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2633</xdr:row>
      <xdr:rowOff>142875</xdr:rowOff>
    </xdr:from>
    <xdr:ext cx="295275" cy="227694"/>
    <xdr:sp macro="" textlink="">
      <xdr:nvSpPr>
        <xdr:cNvPr id="6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AD1FC57-2D04-47B3-B8F7-89A327A72896}"/>
            </a:ext>
          </a:extLst>
        </xdr:cNvPr>
        <xdr:cNvSpPr/>
      </xdr:nvSpPr>
      <xdr:spPr bwMode="auto">
        <a:xfrm>
          <a:off x="4171950" y="4915185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2633</xdr:row>
      <xdr:rowOff>142875</xdr:rowOff>
    </xdr:from>
    <xdr:ext cx="295275" cy="227694"/>
    <xdr:sp macro="" textlink="">
      <xdr:nvSpPr>
        <xdr:cNvPr id="6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50663A2-7851-41AF-B6AA-5459709B04A8}"/>
            </a:ext>
          </a:extLst>
        </xdr:cNvPr>
        <xdr:cNvSpPr/>
      </xdr:nvSpPr>
      <xdr:spPr bwMode="auto">
        <a:xfrm>
          <a:off x="10115550" y="4915185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2720</xdr:row>
      <xdr:rowOff>142875</xdr:rowOff>
    </xdr:from>
    <xdr:ext cx="295275" cy="227694"/>
    <xdr:sp macro="" textlink="">
      <xdr:nvSpPr>
        <xdr:cNvPr id="6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F69D12C-D651-4DAF-8089-B658F0DF5889}"/>
            </a:ext>
          </a:extLst>
        </xdr:cNvPr>
        <xdr:cNvSpPr/>
      </xdr:nvSpPr>
      <xdr:spPr bwMode="auto">
        <a:xfrm>
          <a:off x="4171950" y="5077206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2720</xdr:row>
      <xdr:rowOff>142875</xdr:rowOff>
    </xdr:from>
    <xdr:ext cx="295275" cy="227694"/>
    <xdr:sp macro="" textlink="">
      <xdr:nvSpPr>
        <xdr:cNvPr id="6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C4C4A64-DE2D-4A53-8B74-6883A4D6EB1C}"/>
            </a:ext>
          </a:extLst>
        </xdr:cNvPr>
        <xdr:cNvSpPr/>
      </xdr:nvSpPr>
      <xdr:spPr bwMode="auto">
        <a:xfrm>
          <a:off x="10115550" y="5077206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2808</xdr:row>
      <xdr:rowOff>142875</xdr:rowOff>
    </xdr:from>
    <xdr:ext cx="295275" cy="227694"/>
    <xdr:sp macro="" textlink="">
      <xdr:nvSpPr>
        <xdr:cNvPr id="6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D58BAC3-2F0B-402A-9C53-77DE95378C65}"/>
            </a:ext>
          </a:extLst>
        </xdr:cNvPr>
        <xdr:cNvSpPr/>
      </xdr:nvSpPr>
      <xdr:spPr bwMode="auto">
        <a:xfrm>
          <a:off x="4171950" y="5241036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2808</xdr:row>
      <xdr:rowOff>142875</xdr:rowOff>
    </xdr:from>
    <xdr:ext cx="295275" cy="227694"/>
    <xdr:sp macro="" textlink="">
      <xdr:nvSpPr>
        <xdr:cNvPr id="6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807AB4D-49A9-4C14-BAFC-7CAB69E359AD}"/>
            </a:ext>
          </a:extLst>
        </xdr:cNvPr>
        <xdr:cNvSpPr/>
      </xdr:nvSpPr>
      <xdr:spPr bwMode="auto">
        <a:xfrm>
          <a:off x="10115550" y="5241036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2896</xdr:row>
      <xdr:rowOff>142875</xdr:rowOff>
    </xdr:from>
    <xdr:ext cx="295275" cy="227694"/>
    <xdr:sp macro="" textlink="">
      <xdr:nvSpPr>
        <xdr:cNvPr id="6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5E97176-0622-495E-B4E3-D9513B17A298}"/>
            </a:ext>
          </a:extLst>
        </xdr:cNvPr>
        <xdr:cNvSpPr/>
      </xdr:nvSpPr>
      <xdr:spPr bwMode="auto">
        <a:xfrm>
          <a:off x="4171950" y="5404866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2896</xdr:row>
      <xdr:rowOff>142875</xdr:rowOff>
    </xdr:from>
    <xdr:ext cx="295275" cy="227694"/>
    <xdr:sp macro="" textlink="">
      <xdr:nvSpPr>
        <xdr:cNvPr id="6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1B2A4D2-0F24-46AE-B875-265363C06C10}"/>
            </a:ext>
          </a:extLst>
        </xdr:cNvPr>
        <xdr:cNvSpPr/>
      </xdr:nvSpPr>
      <xdr:spPr bwMode="auto">
        <a:xfrm>
          <a:off x="10115550" y="5404866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2984</xdr:row>
      <xdr:rowOff>142875</xdr:rowOff>
    </xdr:from>
    <xdr:ext cx="295275" cy="227694"/>
    <xdr:sp macro="" textlink="">
      <xdr:nvSpPr>
        <xdr:cNvPr id="7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39B97C7-54F2-46F7-A2D5-C6F3B685CCC1}"/>
            </a:ext>
          </a:extLst>
        </xdr:cNvPr>
        <xdr:cNvSpPr/>
      </xdr:nvSpPr>
      <xdr:spPr bwMode="auto">
        <a:xfrm>
          <a:off x="4171950" y="5568696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2984</xdr:row>
      <xdr:rowOff>142875</xdr:rowOff>
    </xdr:from>
    <xdr:ext cx="295275" cy="227694"/>
    <xdr:sp macro="" textlink="">
      <xdr:nvSpPr>
        <xdr:cNvPr id="7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9370C5A-9F65-4B0B-B932-EE2FF374B40D}"/>
            </a:ext>
          </a:extLst>
        </xdr:cNvPr>
        <xdr:cNvSpPr/>
      </xdr:nvSpPr>
      <xdr:spPr bwMode="auto">
        <a:xfrm>
          <a:off x="10115550" y="5568696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3072</xdr:row>
      <xdr:rowOff>142875</xdr:rowOff>
    </xdr:from>
    <xdr:ext cx="295275" cy="227694"/>
    <xdr:sp macro="" textlink="">
      <xdr:nvSpPr>
        <xdr:cNvPr id="7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6144EAB-D269-421D-A223-C8411AAD7926}"/>
            </a:ext>
          </a:extLst>
        </xdr:cNvPr>
        <xdr:cNvSpPr/>
      </xdr:nvSpPr>
      <xdr:spPr bwMode="auto">
        <a:xfrm>
          <a:off x="4171950" y="5732526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3072</xdr:row>
      <xdr:rowOff>142875</xdr:rowOff>
    </xdr:from>
    <xdr:ext cx="295275" cy="227694"/>
    <xdr:sp macro="" textlink="">
      <xdr:nvSpPr>
        <xdr:cNvPr id="7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1816D3C-19B9-455B-B09A-0D7F93B265DB}"/>
            </a:ext>
          </a:extLst>
        </xdr:cNvPr>
        <xdr:cNvSpPr/>
      </xdr:nvSpPr>
      <xdr:spPr bwMode="auto">
        <a:xfrm>
          <a:off x="10115550" y="5732526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3160</xdr:row>
      <xdr:rowOff>142875</xdr:rowOff>
    </xdr:from>
    <xdr:ext cx="295275" cy="227694"/>
    <xdr:sp macro="" textlink="">
      <xdr:nvSpPr>
        <xdr:cNvPr id="7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8B679B6-D3E4-45CB-8044-A5467A9E9793}"/>
            </a:ext>
          </a:extLst>
        </xdr:cNvPr>
        <xdr:cNvSpPr/>
      </xdr:nvSpPr>
      <xdr:spPr bwMode="auto">
        <a:xfrm>
          <a:off x="4171950" y="5896356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3160</xdr:row>
      <xdr:rowOff>142875</xdr:rowOff>
    </xdr:from>
    <xdr:ext cx="295275" cy="227694"/>
    <xdr:sp macro="" textlink="">
      <xdr:nvSpPr>
        <xdr:cNvPr id="7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897F61D-B1A3-4D9F-8071-3D4FD5CBCDAE}"/>
            </a:ext>
          </a:extLst>
        </xdr:cNvPr>
        <xdr:cNvSpPr/>
      </xdr:nvSpPr>
      <xdr:spPr bwMode="auto">
        <a:xfrm>
          <a:off x="10115550" y="5896356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2629</xdr:row>
      <xdr:rowOff>0</xdr:rowOff>
    </xdr:from>
    <xdr:ext cx="295275" cy="227694"/>
    <xdr:sp macro="" textlink="">
      <xdr:nvSpPr>
        <xdr:cNvPr id="7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91D13BC-E6C7-4AAD-B1D8-31BECC41BE7E}"/>
            </a:ext>
          </a:extLst>
        </xdr:cNvPr>
        <xdr:cNvSpPr/>
      </xdr:nvSpPr>
      <xdr:spPr bwMode="auto">
        <a:xfrm>
          <a:off x="4156997" y="484473762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2629</xdr:row>
      <xdr:rowOff>0</xdr:rowOff>
    </xdr:from>
    <xdr:ext cx="295275" cy="227694"/>
    <xdr:sp macro="" textlink="">
      <xdr:nvSpPr>
        <xdr:cNvPr id="7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212C8B4-F2DD-44C9-AF51-FF7D59A8AB1B}"/>
            </a:ext>
          </a:extLst>
        </xdr:cNvPr>
        <xdr:cNvSpPr/>
      </xdr:nvSpPr>
      <xdr:spPr bwMode="auto">
        <a:xfrm>
          <a:off x="10097319" y="484473762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C773138-D934-47D9-9061-C42996B2698C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C73EB37-4EBD-4D20-A3D8-3729B886CB14}"/>
            </a:ext>
          </a:extLst>
        </xdr:cNvPr>
        <xdr:cNvSpPr/>
      </xdr:nvSpPr>
      <xdr:spPr bwMode="auto">
        <a:xfrm>
          <a:off x="7839075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6</xdr:col>
      <xdr:colOff>152400</xdr:colOff>
      <xdr:row>113</xdr:row>
      <xdr:rowOff>142875</xdr:rowOff>
    </xdr:from>
    <xdr:ext cx="295275" cy="227694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A3659B7-40C6-40D9-8308-85AAAEAD4729}"/>
            </a:ext>
          </a:extLst>
        </xdr:cNvPr>
        <xdr:cNvSpPr/>
      </xdr:nvSpPr>
      <xdr:spPr bwMode="auto">
        <a:xfrm>
          <a:off x="4171950" y="217551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113</xdr:row>
      <xdr:rowOff>142875</xdr:rowOff>
    </xdr:from>
    <xdr:ext cx="295275" cy="227694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86A919E-383C-433D-9851-80F9BBCF0086}"/>
            </a:ext>
          </a:extLst>
        </xdr:cNvPr>
        <xdr:cNvSpPr/>
      </xdr:nvSpPr>
      <xdr:spPr bwMode="auto">
        <a:xfrm>
          <a:off x="7839075" y="217551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210</xdr:row>
      <xdr:rowOff>142875</xdr:rowOff>
    </xdr:from>
    <xdr:ext cx="295275" cy="227694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89C8018-6A92-4E00-82C9-DA8E72E60006}"/>
            </a:ext>
          </a:extLst>
        </xdr:cNvPr>
        <xdr:cNvSpPr/>
      </xdr:nvSpPr>
      <xdr:spPr bwMode="auto">
        <a:xfrm>
          <a:off x="4171950" y="398240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210</xdr:row>
      <xdr:rowOff>142875</xdr:rowOff>
    </xdr:from>
    <xdr:ext cx="295275" cy="227694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475DEF4-17D0-4BCB-AC40-1C1713AD559C}"/>
            </a:ext>
          </a:extLst>
        </xdr:cNvPr>
        <xdr:cNvSpPr/>
      </xdr:nvSpPr>
      <xdr:spPr bwMode="auto">
        <a:xfrm>
          <a:off x="7839075" y="3982402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306</xdr:row>
      <xdr:rowOff>142875</xdr:rowOff>
    </xdr:from>
    <xdr:ext cx="295275" cy="227694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FD10662-DE03-4A1A-9EB9-1708D008491F}"/>
            </a:ext>
          </a:extLst>
        </xdr:cNvPr>
        <xdr:cNvSpPr/>
      </xdr:nvSpPr>
      <xdr:spPr bwMode="auto">
        <a:xfrm>
          <a:off x="4171950" y="576834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306</xdr:row>
      <xdr:rowOff>142875</xdr:rowOff>
    </xdr:from>
    <xdr:ext cx="295275" cy="227694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40B4AA4-9645-46CD-A11C-832D43CF754E}"/>
            </a:ext>
          </a:extLst>
        </xdr:cNvPr>
        <xdr:cNvSpPr/>
      </xdr:nvSpPr>
      <xdr:spPr bwMode="auto">
        <a:xfrm>
          <a:off x="7839075" y="57683400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402</xdr:row>
      <xdr:rowOff>142875</xdr:rowOff>
    </xdr:from>
    <xdr:ext cx="295275" cy="227694"/>
    <xdr:sp macro="" textlink="">
      <xdr:nvSpPr>
        <xdr:cNvPr id="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F75A781-5704-40D5-8D8D-5F1230DD4FC8}"/>
            </a:ext>
          </a:extLst>
        </xdr:cNvPr>
        <xdr:cNvSpPr/>
      </xdr:nvSpPr>
      <xdr:spPr bwMode="auto">
        <a:xfrm>
          <a:off x="4171950" y="755427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402</xdr:row>
      <xdr:rowOff>142875</xdr:rowOff>
    </xdr:from>
    <xdr:ext cx="295275" cy="227694"/>
    <xdr:sp macro="" textlink="">
      <xdr:nvSpPr>
        <xdr:cNvPr id="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4831074-2259-44F6-9D37-139771ECBCEC}"/>
            </a:ext>
          </a:extLst>
        </xdr:cNvPr>
        <xdr:cNvSpPr/>
      </xdr:nvSpPr>
      <xdr:spPr bwMode="auto">
        <a:xfrm>
          <a:off x="7839075" y="75542775"/>
          <a:ext cx="295275" cy="227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B809B6F-4FEA-41D9-B344-F3E33F204075}"/>
            </a:ext>
          </a:extLst>
        </xdr:cNvPr>
        <xdr:cNvSpPr/>
      </xdr:nvSpPr>
      <xdr:spPr bwMode="auto">
        <a:xfrm>
          <a:off x="417195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2494AE9-AFEC-4186-BADF-FFA3DB189BE4}"/>
            </a:ext>
          </a:extLst>
        </xdr:cNvPr>
        <xdr:cNvSpPr/>
      </xdr:nvSpPr>
      <xdr:spPr bwMode="auto">
        <a:xfrm>
          <a:off x="7886700" y="3267075"/>
          <a:ext cx="295275" cy="2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6</xdr:col>
      <xdr:colOff>152400</xdr:colOff>
      <xdr:row>123</xdr:row>
      <xdr:rowOff>142875</xdr:rowOff>
    </xdr:from>
    <xdr:ext cx="295275" cy="229395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7B257C3-D8D3-46E1-ABAC-6340F34EAA8A}"/>
            </a:ext>
          </a:extLst>
        </xdr:cNvPr>
        <xdr:cNvSpPr/>
      </xdr:nvSpPr>
      <xdr:spPr bwMode="auto">
        <a:xfrm>
          <a:off x="4171950" y="23412450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123</xdr:row>
      <xdr:rowOff>142875</xdr:rowOff>
    </xdr:from>
    <xdr:ext cx="295275" cy="229395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575E4F2-4E8E-4670-8B15-2A2BCC54B7A2}"/>
            </a:ext>
          </a:extLst>
        </xdr:cNvPr>
        <xdr:cNvSpPr/>
      </xdr:nvSpPr>
      <xdr:spPr bwMode="auto">
        <a:xfrm>
          <a:off x="7886700" y="23412450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231</xdr:row>
      <xdr:rowOff>142875</xdr:rowOff>
    </xdr:from>
    <xdr:ext cx="295275" cy="229395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44323AA-0BDB-4D12-90AB-BF3BA874E436}"/>
            </a:ext>
          </a:extLst>
        </xdr:cNvPr>
        <xdr:cNvSpPr/>
      </xdr:nvSpPr>
      <xdr:spPr bwMode="auto">
        <a:xfrm>
          <a:off x="4171950" y="43262550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231</xdr:row>
      <xdr:rowOff>142875</xdr:rowOff>
    </xdr:from>
    <xdr:ext cx="295275" cy="229395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5A003D4-6AC0-41BF-9AFD-FE89506D8D6A}"/>
            </a:ext>
          </a:extLst>
        </xdr:cNvPr>
        <xdr:cNvSpPr/>
      </xdr:nvSpPr>
      <xdr:spPr bwMode="auto">
        <a:xfrm>
          <a:off x="7886700" y="43262550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339</xdr:row>
      <xdr:rowOff>142875</xdr:rowOff>
    </xdr:from>
    <xdr:ext cx="295275" cy="229395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186FAF6-26A2-470F-B9AD-F3F4F318D834}"/>
            </a:ext>
          </a:extLst>
        </xdr:cNvPr>
        <xdr:cNvSpPr/>
      </xdr:nvSpPr>
      <xdr:spPr bwMode="auto">
        <a:xfrm>
          <a:off x="4171950" y="63284100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339</xdr:row>
      <xdr:rowOff>142875</xdr:rowOff>
    </xdr:from>
    <xdr:ext cx="295275" cy="229395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724EDDF-046D-4550-9B27-E565BBCA92DD}"/>
            </a:ext>
          </a:extLst>
        </xdr:cNvPr>
        <xdr:cNvSpPr/>
      </xdr:nvSpPr>
      <xdr:spPr bwMode="auto">
        <a:xfrm>
          <a:off x="7886700" y="63284100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447</xdr:row>
      <xdr:rowOff>142875</xdr:rowOff>
    </xdr:from>
    <xdr:ext cx="295275" cy="229395"/>
    <xdr:sp macro="" textlink="">
      <xdr:nvSpPr>
        <xdr:cNvPr id="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A9966A7-01E4-435B-9508-44DADD849C3F}"/>
            </a:ext>
          </a:extLst>
        </xdr:cNvPr>
        <xdr:cNvSpPr/>
      </xdr:nvSpPr>
      <xdr:spPr bwMode="auto">
        <a:xfrm>
          <a:off x="4171950" y="83134200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447</xdr:row>
      <xdr:rowOff>142875</xdr:rowOff>
    </xdr:from>
    <xdr:ext cx="295275" cy="229395"/>
    <xdr:sp macro="" textlink="">
      <xdr:nvSpPr>
        <xdr:cNvPr id="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16276A8-AB80-4847-8B77-C66F87923EF2}"/>
            </a:ext>
          </a:extLst>
        </xdr:cNvPr>
        <xdr:cNvSpPr/>
      </xdr:nvSpPr>
      <xdr:spPr bwMode="auto">
        <a:xfrm>
          <a:off x="7886700" y="83134200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746</xdr:row>
      <xdr:rowOff>142875</xdr:rowOff>
    </xdr:from>
    <xdr:ext cx="295275" cy="229395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BC257E2-D060-476C-8B7B-39C3DB86A73F}"/>
            </a:ext>
          </a:extLst>
        </xdr:cNvPr>
        <xdr:cNvSpPr/>
      </xdr:nvSpPr>
      <xdr:spPr bwMode="auto">
        <a:xfrm>
          <a:off x="4171950" y="138160125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746</xdr:row>
      <xdr:rowOff>142875</xdr:rowOff>
    </xdr:from>
    <xdr:ext cx="295275" cy="229395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F3FB104-054A-4349-9FD7-0DD9664E6F08}"/>
            </a:ext>
          </a:extLst>
        </xdr:cNvPr>
        <xdr:cNvSpPr/>
      </xdr:nvSpPr>
      <xdr:spPr bwMode="auto">
        <a:xfrm>
          <a:off x="7886700" y="138160125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854</xdr:row>
      <xdr:rowOff>142875</xdr:rowOff>
    </xdr:from>
    <xdr:ext cx="295275" cy="229395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39537AE-10B1-4FF2-A723-66D11BC1DE3C}"/>
            </a:ext>
          </a:extLst>
        </xdr:cNvPr>
        <xdr:cNvSpPr/>
      </xdr:nvSpPr>
      <xdr:spPr bwMode="auto">
        <a:xfrm>
          <a:off x="4171950" y="158000700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854</xdr:row>
      <xdr:rowOff>142875</xdr:rowOff>
    </xdr:from>
    <xdr:ext cx="295275" cy="229395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A14509A-59B8-49C7-9388-ECB83ACA1435}"/>
            </a:ext>
          </a:extLst>
        </xdr:cNvPr>
        <xdr:cNvSpPr/>
      </xdr:nvSpPr>
      <xdr:spPr bwMode="auto">
        <a:xfrm>
          <a:off x="7886700" y="158000700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962</xdr:row>
      <xdr:rowOff>142875</xdr:rowOff>
    </xdr:from>
    <xdr:ext cx="295275" cy="229395"/>
    <xdr:sp macro="" textlink="">
      <xdr:nvSpPr>
        <xdr:cNvPr id="1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D647539-E5BA-4BB2-A153-69D308E71AC0}"/>
            </a:ext>
          </a:extLst>
        </xdr:cNvPr>
        <xdr:cNvSpPr/>
      </xdr:nvSpPr>
      <xdr:spPr bwMode="auto">
        <a:xfrm>
          <a:off x="4171950" y="177850800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962</xdr:row>
      <xdr:rowOff>142875</xdr:rowOff>
    </xdr:from>
    <xdr:ext cx="295275" cy="229395"/>
    <xdr:sp macro="" textlink="">
      <xdr:nvSpPr>
        <xdr:cNvPr id="1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E4C2D9D-96FC-4AE0-A1B2-B7EF56C7E1AC}"/>
            </a:ext>
          </a:extLst>
        </xdr:cNvPr>
        <xdr:cNvSpPr/>
      </xdr:nvSpPr>
      <xdr:spPr bwMode="auto">
        <a:xfrm>
          <a:off x="7886700" y="177850800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555</xdr:row>
      <xdr:rowOff>142875</xdr:rowOff>
    </xdr:from>
    <xdr:ext cx="295275" cy="229395"/>
    <xdr:sp macro="" textlink="">
      <xdr:nvSpPr>
        <xdr:cNvPr id="1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B358792-3E98-4CAD-AA9F-A3AAFB9E4D80}"/>
            </a:ext>
          </a:extLst>
        </xdr:cNvPr>
        <xdr:cNvSpPr/>
      </xdr:nvSpPr>
      <xdr:spPr bwMode="auto">
        <a:xfrm>
          <a:off x="4171950" y="102984300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555</xdr:row>
      <xdr:rowOff>142875</xdr:rowOff>
    </xdr:from>
    <xdr:ext cx="295275" cy="229395"/>
    <xdr:sp macro="" textlink="">
      <xdr:nvSpPr>
        <xdr:cNvPr id="1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B7BD949-3053-4EDC-8CEF-28C177C24378}"/>
            </a:ext>
          </a:extLst>
        </xdr:cNvPr>
        <xdr:cNvSpPr/>
      </xdr:nvSpPr>
      <xdr:spPr bwMode="auto">
        <a:xfrm>
          <a:off x="7886700" y="102984300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651</xdr:row>
      <xdr:rowOff>142875</xdr:rowOff>
    </xdr:from>
    <xdr:ext cx="295275" cy="229395"/>
    <xdr:sp macro="" textlink="">
      <xdr:nvSpPr>
        <xdr:cNvPr id="2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D8E650F-C171-4BE4-B842-1870B71FBA3C}"/>
            </a:ext>
          </a:extLst>
        </xdr:cNvPr>
        <xdr:cNvSpPr/>
      </xdr:nvSpPr>
      <xdr:spPr bwMode="auto">
        <a:xfrm>
          <a:off x="4171950" y="120662700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651</xdr:row>
      <xdr:rowOff>142875</xdr:rowOff>
    </xdr:from>
    <xdr:ext cx="295275" cy="229395"/>
    <xdr:sp macro="" textlink="">
      <xdr:nvSpPr>
        <xdr:cNvPr id="2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00A3382-B0DB-4C4E-97B6-5B947CD960D0}"/>
            </a:ext>
          </a:extLst>
        </xdr:cNvPr>
        <xdr:cNvSpPr/>
      </xdr:nvSpPr>
      <xdr:spPr bwMode="auto">
        <a:xfrm>
          <a:off x="7886700" y="120662700"/>
          <a:ext cx="295275" cy="229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2" Type="http://schemas.microsoft.com/office/2019/04/relationships/externalLinkLongPath" Target="CDI%20BOSQUES%20DE%20SAN%20LUIS/Formulario%201&#8211;%20Formulario%20de%20Presupuesto%20Oficial%20CDI%20BOSQUES%20.xlsx?D01F8991" TargetMode="External"/><Relationship Id="rId1" Type="http://schemas.openxmlformats.org/officeDocument/2006/relationships/externalLinkPath" Target="file:///\\D01F8991\Formulario%201&#8211;%20Formulario%20de%20Presupuesto%20Oficial%20CDI%20BOSQUES%20.xlsx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microsoft.com/office/2019/04/relationships/externalLinkLongPath" Target="CDI%20ORO%20NEGRO/Formulario%201&#8211;%20Formulario%20de%20Presupuesto%20Oficial%20CDI%20ORO%20NEGRO%202026.xlsx?BD6961F6" TargetMode="External"/><Relationship Id="rId1" Type="http://schemas.openxmlformats.org/officeDocument/2006/relationships/externalLinkPath" Target="file:///\\BD6961F6\Formulario%201&#8211;%20Formulario%20de%20Presupuesto%20Oficial%20CDI%20ORO%20NEGRO%202026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7.xml.rels><?xml version="1.0" encoding="UTF-8" standalone="yes"?>
<Relationships xmlns="http://schemas.openxmlformats.org/package/2006/relationships"><Relationship Id="rId2" Type="http://schemas.microsoft.com/office/2019/04/relationships/externalLinkLongPath" Target="/Users/Usuario/Desktop/DOCUMENTOS%20NICOLAS/DOCUMENTOS%20NICOLAS/SECRETARIA%20DE%20LA%20MUJER,%20INFANCIA%20Y%20DESARROLLO%20SOCIAL/CDI%20ELECTRICO/Formulario%201&#8211;%20Formulario%20de%20Presupuesto%20Oficial%20CDI%20SONRISAS%20DE%20COLORES%20-%20EL&#201;CTRICO%202026.xlsx?B572ACF0" TargetMode="External"/><Relationship Id="rId1" Type="http://schemas.openxmlformats.org/officeDocument/2006/relationships/externalLinkPath" Target="file:///\\B572ACF0\Formulario%201&#8211;%20Formulario%20de%20Presupuesto%20Oficial%20CDI%20SONRISAS%20DE%20COLORES%20-%20EL&#201;CTRIC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(Entidad)"/>
      <sheetName val="PROPUESTA ECONOMICA(Proponente)"/>
      <sheetName val="JUSTIFICACIÓN AIU"/>
      <sheetName val="MANO DE OBRA."/>
      <sheetName val="MEMORIAS DE CÁLCULO"/>
      <sheetName val="APUS"/>
    </sheetNames>
    <sheetDataSet>
      <sheetData sheetId="0">
        <row r="14">
          <cell r="I14">
            <v>217.5</v>
          </cell>
        </row>
        <row r="17">
          <cell r="I17">
            <v>63.61</v>
          </cell>
        </row>
        <row r="20">
          <cell r="I20">
            <v>108.34</v>
          </cell>
        </row>
        <row r="21">
          <cell r="I21">
            <v>29.7</v>
          </cell>
        </row>
        <row r="24">
          <cell r="I24">
            <v>108.34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(Entidad)"/>
      <sheetName val="PROPUESTA ECONOMICA(Proponente)"/>
      <sheetName val="JUSTIFICACIÓN AIU"/>
      <sheetName val="MANO DE OBRA "/>
      <sheetName val="MEMORIAS DE CÁLCULO"/>
      <sheetName val="APUS"/>
    </sheetNames>
    <sheetDataSet>
      <sheetData sheetId="0" refreshError="1">
        <row r="14">
          <cell r="I14">
            <v>59.57</v>
          </cell>
        </row>
        <row r="15">
          <cell r="I15">
            <v>1</v>
          </cell>
        </row>
        <row r="16">
          <cell r="I16">
            <v>0.47</v>
          </cell>
        </row>
        <row r="17">
          <cell r="I17">
            <v>53.33</v>
          </cell>
        </row>
        <row r="20">
          <cell r="I20">
            <v>59.57</v>
          </cell>
        </row>
        <row r="21">
          <cell r="I21">
            <v>65.91</v>
          </cell>
        </row>
        <row r="25">
          <cell r="I25">
            <v>3.46</v>
          </cell>
        </row>
        <row r="26">
          <cell r="I26">
            <v>0.47</v>
          </cell>
        </row>
        <row r="29">
          <cell r="I29">
            <v>59.57</v>
          </cell>
        </row>
        <row r="30">
          <cell r="I30">
            <v>35.58</v>
          </cell>
        </row>
        <row r="36">
          <cell r="I36">
            <v>127.92</v>
          </cell>
        </row>
        <row r="37">
          <cell r="I37">
            <v>24.96</v>
          </cell>
        </row>
        <row r="38">
          <cell r="I38">
            <v>57.28</v>
          </cell>
        </row>
        <row r="39">
          <cell r="I39">
            <v>127.92</v>
          </cell>
        </row>
        <row r="42">
          <cell r="I42">
            <v>9.1999999999999993</v>
          </cell>
        </row>
        <row r="45">
          <cell r="I45">
            <v>5.96</v>
          </cell>
        </row>
        <row r="46">
          <cell r="I46">
            <v>2.48</v>
          </cell>
        </row>
        <row r="49">
          <cell r="I49">
            <v>1</v>
          </cell>
        </row>
        <row r="50">
          <cell r="I50">
            <v>1</v>
          </cell>
        </row>
        <row r="51">
          <cell r="I51">
            <v>2</v>
          </cell>
        </row>
        <row r="52">
          <cell r="I52">
            <v>1</v>
          </cell>
        </row>
        <row r="53">
          <cell r="I53">
            <v>2</v>
          </cell>
        </row>
        <row r="56">
          <cell r="I56">
            <v>1</v>
          </cell>
        </row>
        <row r="57">
          <cell r="I57">
            <v>1</v>
          </cell>
        </row>
        <row r="58">
          <cell r="I58">
            <v>33</v>
          </cell>
        </row>
        <row r="61">
          <cell r="I61">
            <v>1</v>
          </cell>
        </row>
        <row r="62">
          <cell r="I62">
            <v>99.2</v>
          </cell>
        </row>
        <row r="63">
          <cell r="I63">
            <v>99.2</v>
          </cell>
        </row>
        <row r="66">
          <cell r="I66">
            <v>49.86</v>
          </cell>
        </row>
        <row r="67">
          <cell r="I67">
            <v>9.58</v>
          </cell>
        </row>
        <row r="70">
          <cell r="I70">
            <v>29.68</v>
          </cell>
        </row>
        <row r="71">
          <cell r="I71">
            <v>9.32</v>
          </cell>
        </row>
        <row r="72">
          <cell r="I72">
            <v>59.36</v>
          </cell>
        </row>
        <row r="73">
          <cell r="I73">
            <v>4.09</v>
          </cell>
        </row>
        <row r="76">
          <cell r="I76">
            <v>652.13</v>
          </cell>
        </row>
      </sheetData>
      <sheetData sheetId="1" refreshError="1"/>
      <sheetData sheetId="2" refreshError="1"/>
      <sheetData sheetId="3" refreshError="1"/>
      <sheetData sheetId="4" refreshError="1">
        <row r="12">
          <cell r="K12">
            <v>59.57</v>
          </cell>
        </row>
        <row r="54">
          <cell r="K54">
            <v>1</v>
          </cell>
        </row>
        <row r="126">
          <cell r="K126">
            <v>0.47</v>
          </cell>
        </row>
        <row r="169">
          <cell r="K169">
            <v>53.33</v>
          </cell>
        </row>
        <row r="213">
          <cell r="K213">
            <v>59.57</v>
          </cell>
        </row>
        <row r="244">
          <cell r="K244">
            <v>65.91</v>
          </cell>
        </row>
        <row r="277">
          <cell r="L277">
            <v>46.64</v>
          </cell>
        </row>
        <row r="308">
          <cell r="K308">
            <v>3.46</v>
          </cell>
        </row>
        <row r="339">
          <cell r="K339">
            <v>0.47</v>
          </cell>
        </row>
        <row r="373">
          <cell r="K373">
            <v>59.57</v>
          </cell>
        </row>
        <row r="416">
          <cell r="K416">
            <v>35.58</v>
          </cell>
        </row>
        <row r="546">
          <cell r="K546">
            <v>127.92</v>
          </cell>
        </row>
        <row r="577">
          <cell r="K577">
            <v>24.96</v>
          </cell>
        </row>
        <row r="610">
          <cell r="L610">
            <v>57.28</v>
          </cell>
        </row>
        <row r="641">
          <cell r="K641">
            <v>127.92</v>
          </cell>
        </row>
        <row r="673">
          <cell r="L673">
            <v>9.1999999999999993</v>
          </cell>
        </row>
        <row r="722">
          <cell r="M722">
            <v>5.96</v>
          </cell>
        </row>
        <row r="753">
          <cell r="M753">
            <v>2.48</v>
          </cell>
        </row>
        <row r="784">
          <cell r="K784">
            <v>1</v>
          </cell>
        </row>
        <row r="815">
          <cell r="L815">
            <v>1</v>
          </cell>
        </row>
        <row r="846">
          <cell r="L846">
            <v>2</v>
          </cell>
        </row>
        <row r="877">
          <cell r="L877">
            <v>1</v>
          </cell>
        </row>
        <row r="908">
          <cell r="K908">
            <v>2</v>
          </cell>
        </row>
        <row r="939">
          <cell r="K939">
            <v>1</v>
          </cell>
        </row>
        <row r="970">
          <cell r="K970">
            <v>1</v>
          </cell>
        </row>
        <row r="1008">
          <cell r="K1008">
            <v>33</v>
          </cell>
        </row>
        <row r="1039">
          <cell r="K1039">
            <v>1</v>
          </cell>
        </row>
        <row r="1070">
          <cell r="K1070">
            <v>99.2</v>
          </cell>
        </row>
        <row r="1101">
          <cell r="K1101">
            <v>99.2</v>
          </cell>
        </row>
        <row r="1132">
          <cell r="K1132">
            <v>49.86</v>
          </cell>
        </row>
        <row r="1167">
          <cell r="J1167">
            <v>9.58</v>
          </cell>
        </row>
        <row r="1207">
          <cell r="J1207">
            <v>29.68</v>
          </cell>
        </row>
        <row r="1246">
          <cell r="K1246">
            <v>9.32</v>
          </cell>
        </row>
        <row r="1284">
          <cell r="I1284">
            <v>59.36</v>
          </cell>
        </row>
        <row r="1322">
          <cell r="J1322">
            <v>4.09</v>
          </cell>
        </row>
        <row r="1359">
          <cell r="K1359">
            <v>652.13</v>
          </cell>
        </row>
      </sheetData>
      <sheetData sheetId="5" refreshError="1">
        <row r="67">
          <cell r="O67">
            <v>6540</v>
          </cell>
        </row>
        <row r="161">
          <cell r="O161">
            <v>39170</v>
          </cell>
        </row>
        <row r="255">
          <cell r="O255">
            <v>120722</v>
          </cell>
        </row>
        <row r="349">
          <cell r="O349">
            <v>24536</v>
          </cell>
        </row>
        <row r="440">
          <cell r="O440">
            <v>57583</v>
          </cell>
        </row>
        <row r="531">
          <cell r="O531">
            <v>29624</v>
          </cell>
        </row>
        <row r="622">
          <cell r="O622">
            <v>102688</v>
          </cell>
        </row>
        <row r="702">
          <cell r="O702">
            <v>96601</v>
          </cell>
        </row>
        <row r="787">
          <cell r="O787">
            <v>869781</v>
          </cell>
        </row>
        <row r="872">
          <cell r="O872">
            <v>9819</v>
          </cell>
        </row>
        <row r="958">
          <cell r="O958">
            <v>94268</v>
          </cell>
        </row>
        <row r="1044">
          <cell r="O1044">
            <v>147004</v>
          </cell>
        </row>
        <row r="1131">
          <cell r="O1131">
            <v>82677</v>
          </cell>
        </row>
        <row r="1218">
          <cell r="O1218">
            <v>62986</v>
          </cell>
        </row>
        <row r="1305">
          <cell r="O1305">
            <v>30725</v>
          </cell>
        </row>
        <row r="1392">
          <cell r="O1392">
            <v>32963</v>
          </cell>
        </row>
        <row r="1480">
          <cell r="O1480">
            <v>924301</v>
          </cell>
        </row>
        <row r="1567">
          <cell r="O1567">
            <v>15667</v>
          </cell>
        </row>
        <row r="1654">
          <cell r="O1654">
            <v>8231</v>
          </cell>
        </row>
        <row r="1740">
          <cell r="O1740">
            <v>36771</v>
          </cell>
        </row>
        <row r="1826">
          <cell r="O1826">
            <v>34358</v>
          </cell>
        </row>
        <row r="1912">
          <cell r="O1912">
            <v>48201</v>
          </cell>
        </row>
        <row r="1998">
          <cell r="O1998">
            <v>44391</v>
          </cell>
        </row>
        <row r="2084">
          <cell r="O2084">
            <v>29151</v>
          </cell>
        </row>
        <row r="2171">
          <cell r="O2171">
            <v>13149</v>
          </cell>
        </row>
        <row r="2258">
          <cell r="O2258">
            <v>20642</v>
          </cell>
        </row>
        <row r="2345">
          <cell r="O2345">
            <v>25341</v>
          </cell>
        </row>
        <row r="2431">
          <cell r="O2431">
            <v>761588</v>
          </cell>
        </row>
        <row r="2517">
          <cell r="O2517">
            <v>14055</v>
          </cell>
        </row>
        <row r="2603">
          <cell r="O2603">
            <v>45482</v>
          </cell>
        </row>
        <row r="2690">
          <cell r="O2690">
            <v>3998</v>
          </cell>
        </row>
        <row r="2777">
          <cell r="O2777">
            <v>82619</v>
          </cell>
        </row>
        <row r="2865">
          <cell r="O2865">
            <v>63197</v>
          </cell>
        </row>
        <row r="2953">
          <cell r="O2953">
            <v>189299</v>
          </cell>
        </row>
        <row r="3041">
          <cell r="O3041">
            <v>16582</v>
          </cell>
        </row>
        <row r="3129">
          <cell r="O3129">
            <v>111499</v>
          </cell>
        </row>
        <row r="3217">
          <cell r="O3217">
            <v>568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(Entidad)"/>
      <sheetName val="PROPUESTA ECONOMICA(Proponente)"/>
      <sheetName val="MANO DE OBRA "/>
      <sheetName val="JUSTIFICACIÓN AIU ."/>
      <sheetName val="APUS"/>
    </sheetNames>
    <sheetDataSet>
      <sheetData sheetId="0">
        <row r="13">
          <cell r="I13">
            <v>16</v>
          </cell>
        </row>
        <row r="14">
          <cell r="I14">
            <v>1</v>
          </cell>
        </row>
        <row r="15">
          <cell r="I15">
            <v>1</v>
          </cell>
        </row>
        <row r="16">
          <cell r="I16">
            <v>1</v>
          </cell>
        </row>
        <row r="17">
          <cell r="I17">
            <v>1</v>
          </cell>
        </row>
        <row r="18">
          <cell r="I18">
            <v>1</v>
          </cell>
        </row>
        <row r="19">
          <cell r="I19">
            <v>1</v>
          </cell>
        </row>
        <row r="20">
          <cell r="I20">
            <v>1</v>
          </cell>
        </row>
        <row r="21">
          <cell r="I21">
            <v>1</v>
          </cell>
        </row>
        <row r="22">
          <cell r="I22">
            <v>20.832000000000001</v>
          </cell>
        </row>
      </sheetData>
      <sheetData sheetId="1" refreshError="1"/>
      <sheetData sheetId="2" refreshError="1"/>
      <sheetData sheetId="3" refreshError="1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2829F-B785-4CCF-B423-3BE0D9032D6A}">
  <dimension ref="A1:P117"/>
  <sheetViews>
    <sheetView showGridLines="0" tabSelected="1" topLeftCell="A98" zoomScale="77" zoomScaleNormal="77" zoomScaleSheetLayoutView="100" zoomScalePageLayoutView="55" workbookViewId="0">
      <selection activeCell="G64" sqref="G64"/>
    </sheetView>
  </sheetViews>
  <sheetFormatPr baseColWidth="10" defaultColWidth="11.42578125" defaultRowHeight="14.25"/>
  <cols>
    <col min="1" max="2" width="3.42578125" style="1" customWidth="1"/>
    <col min="3" max="3" width="6.85546875" style="1" customWidth="1"/>
    <col min="4" max="4" width="15.28515625" style="1" customWidth="1"/>
    <col min="5" max="5" width="16.140625" style="2" customWidth="1"/>
    <col min="6" max="6" width="17.5703125" style="1" customWidth="1"/>
    <col min="7" max="7" width="143.8554687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4" width="0.42578125" style="1" customWidth="1"/>
    <col min="15" max="16" width="23" style="1" bestFit="1" customWidth="1"/>
    <col min="17" max="16384" width="11.42578125" style="1"/>
  </cols>
  <sheetData>
    <row r="1" spans="1:13">
      <c r="B1" s="567" t="s">
        <v>0</v>
      </c>
      <c r="C1" s="567"/>
      <c r="D1" s="567"/>
      <c r="E1" s="567"/>
      <c r="F1" s="567"/>
      <c r="G1" s="567"/>
    </row>
    <row r="2" spans="1:13">
      <c r="B2" s="1" t="s">
        <v>1</v>
      </c>
    </row>
    <row r="3" spans="1:13" ht="15.75" thickBot="1">
      <c r="A3" s="3"/>
      <c r="B3" s="3"/>
      <c r="C3" s="3"/>
      <c r="D3" s="3"/>
      <c r="E3" s="4"/>
      <c r="F3" s="3"/>
      <c r="G3" s="3"/>
      <c r="H3" s="3"/>
      <c r="I3" s="3"/>
      <c r="J3" s="3"/>
      <c r="K3" s="3"/>
      <c r="L3" s="3"/>
      <c r="M3" s="3"/>
    </row>
    <row r="4" spans="1:13" ht="15.75" thickTop="1">
      <c r="A4" s="3"/>
      <c r="B4" s="5"/>
      <c r="C4" s="6"/>
      <c r="D4" s="6"/>
      <c r="E4" s="7"/>
      <c r="F4" s="6"/>
      <c r="G4" s="6"/>
      <c r="H4" s="6"/>
      <c r="I4" s="6"/>
      <c r="J4" s="6"/>
      <c r="K4" s="6"/>
      <c r="L4" s="8"/>
      <c r="M4" s="3"/>
    </row>
    <row r="5" spans="1:13" ht="15">
      <c r="A5" s="3"/>
      <c r="B5" s="9"/>
      <c r="C5" s="568" t="s">
        <v>2</v>
      </c>
      <c r="D5" s="568"/>
      <c r="E5" s="568"/>
      <c r="F5" s="568"/>
      <c r="G5" s="568"/>
      <c r="H5" s="568"/>
      <c r="I5" s="568"/>
      <c r="J5" s="568"/>
      <c r="K5" s="568"/>
      <c r="L5" s="10"/>
      <c r="M5" s="3"/>
    </row>
    <row r="6" spans="1:13" ht="15.75" thickBot="1">
      <c r="A6" s="3"/>
      <c r="B6" s="9"/>
      <c r="C6" s="569" t="s">
        <v>3</v>
      </c>
      <c r="D6" s="569"/>
      <c r="E6" s="569"/>
      <c r="F6" s="569"/>
      <c r="G6" s="569"/>
      <c r="H6" s="569"/>
      <c r="I6" s="569"/>
      <c r="J6" s="569"/>
      <c r="K6" s="569"/>
      <c r="L6" s="10"/>
      <c r="M6" s="3"/>
    </row>
    <row r="7" spans="1:13" s="14" customFormat="1" ht="15">
      <c r="A7" s="11"/>
      <c r="B7" s="12"/>
      <c r="C7" s="570" t="s">
        <v>4</v>
      </c>
      <c r="D7" s="571"/>
      <c r="E7" s="571"/>
      <c r="F7" s="571"/>
      <c r="G7" s="571"/>
      <c r="H7" s="571"/>
      <c r="I7" s="571"/>
      <c r="J7" s="571"/>
      <c r="K7" s="572"/>
      <c r="L7" s="13"/>
      <c r="M7" s="11"/>
    </row>
    <row r="8" spans="1:13" ht="87.75" customHeight="1">
      <c r="A8" s="3"/>
      <c r="B8" s="9"/>
      <c r="C8" s="573"/>
      <c r="D8" s="574"/>
      <c r="E8" s="574"/>
      <c r="F8" s="574"/>
      <c r="G8" s="574"/>
      <c r="H8" s="574"/>
      <c r="I8" s="574"/>
      <c r="J8" s="574"/>
      <c r="K8" s="575"/>
      <c r="L8" s="10"/>
      <c r="M8" s="3"/>
    </row>
    <row r="9" spans="1:13" ht="44.25" customHeight="1">
      <c r="A9" s="3"/>
      <c r="B9" s="9"/>
      <c r="C9" s="576" t="s">
        <v>5</v>
      </c>
      <c r="D9" s="577"/>
      <c r="E9" s="577"/>
      <c r="F9" s="577"/>
      <c r="G9" s="577"/>
      <c r="H9" s="577"/>
      <c r="I9" s="577"/>
      <c r="J9" s="577"/>
      <c r="K9" s="578"/>
      <c r="L9" s="10"/>
      <c r="M9" s="3"/>
    </row>
    <row r="10" spans="1:13" ht="30" customHeight="1" thickBot="1">
      <c r="A10" s="3"/>
      <c r="B10" s="9"/>
      <c r="C10" s="557" t="s">
        <v>61</v>
      </c>
      <c r="D10" s="558"/>
      <c r="E10" s="558"/>
      <c r="F10" s="558"/>
      <c r="G10" s="558"/>
      <c r="H10" s="558"/>
      <c r="I10" s="558"/>
      <c r="J10" s="558"/>
      <c r="K10" s="559"/>
      <c r="L10" s="10"/>
      <c r="M10" s="3"/>
    </row>
    <row r="11" spans="1:13" ht="30" customHeight="1" thickBot="1">
      <c r="A11" s="3"/>
      <c r="B11" s="9"/>
      <c r="C11" s="544" t="s">
        <v>60</v>
      </c>
      <c r="D11" s="545"/>
      <c r="E11" s="545"/>
      <c r="F11" s="545"/>
      <c r="G11" s="545"/>
      <c r="H11" s="545"/>
      <c r="I11" s="545"/>
      <c r="J11" s="545"/>
      <c r="K11" s="546"/>
      <c r="L11" s="10"/>
      <c r="M11" s="3"/>
    </row>
    <row r="12" spans="1:13" ht="30" customHeight="1">
      <c r="A12" s="3"/>
      <c r="B12" s="9"/>
      <c r="C12" s="547" t="s">
        <v>6</v>
      </c>
      <c r="D12" s="549" t="s">
        <v>7</v>
      </c>
      <c r="E12" s="551" t="s">
        <v>8</v>
      </c>
      <c r="F12" s="552"/>
      <c r="G12" s="549" t="s">
        <v>9</v>
      </c>
      <c r="H12" s="549" t="s">
        <v>10</v>
      </c>
      <c r="I12" s="549" t="s">
        <v>11</v>
      </c>
      <c r="J12" s="553" t="s">
        <v>12</v>
      </c>
      <c r="K12" s="555" t="s">
        <v>13</v>
      </c>
      <c r="L12" s="10"/>
      <c r="M12" s="3"/>
    </row>
    <row r="13" spans="1:13" ht="30" customHeight="1" thickBot="1">
      <c r="A13" s="3"/>
      <c r="B13" s="9"/>
      <c r="C13" s="580"/>
      <c r="D13" s="579"/>
      <c r="E13" s="15" t="s">
        <v>14</v>
      </c>
      <c r="F13" s="16" t="s">
        <v>15</v>
      </c>
      <c r="G13" s="579"/>
      <c r="H13" s="579"/>
      <c r="I13" s="579"/>
      <c r="J13" s="565"/>
      <c r="K13" s="566"/>
      <c r="L13" s="10"/>
      <c r="M13" s="3"/>
    </row>
    <row r="14" spans="1:13" ht="30" customHeight="1" thickBot="1">
      <c r="A14" s="3"/>
      <c r="B14" s="9"/>
      <c r="C14" s="17"/>
      <c r="D14" s="18">
        <v>1</v>
      </c>
      <c r="E14" s="19"/>
      <c r="F14" s="19"/>
      <c r="G14" s="18" t="s">
        <v>16</v>
      </c>
      <c r="H14" s="19"/>
      <c r="I14" s="19"/>
      <c r="J14" s="19"/>
      <c r="K14" s="20"/>
      <c r="L14" s="10"/>
      <c r="M14" s="3"/>
    </row>
    <row r="15" spans="1:13" ht="30" customHeight="1">
      <c r="A15" s="3"/>
      <c r="B15" s="9"/>
      <c r="C15" s="21"/>
      <c r="D15" s="22">
        <v>1.1000000000000001</v>
      </c>
      <c r="E15" s="23"/>
      <c r="F15" s="23"/>
      <c r="G15" s="24" t="s">
        <v>17</v>
      </c>
      <c r="H15" s="23" t="s">
        <v>18</v>
      </c>
      <c r="I15" s="25">
        <f>'[23]MEMORIAS DE CÁLCULO'!K12</f>
        <v>59.57</v>
      </c>
      <c r="J15" s="26">
        <f>[23]APUS!O67</f>
        <v>6540</v>
      </c>
      <c r="K15" s="27">
        <f>ROUND(I15*J15,0)</f>
        <v>389588</v>
      </c>
      <c r="L15" s="10"/>
      <c r="M15" s="3"/>
    </row>
    <row r="16" spans="1:13" ht="30" customHeight="1">
      <c r="A16" s="3"/>
      <c r="B16" s="9"/>
      <c r="C16" s="28"/>
      <c r="D16" s="29">
        <v>1.2</v>
      </c>
      <c r="E16" s="30"/>
      <c r="F16" s="30"/>
      <c r="G16" s="31" t="s">
        <v>19</v>
      </c>
      <c r="H16" s="30" t="s">
        <v>20</v>
      </c>
      <c r="I16" s="32">
        <f>'[23]MEMORIAS DE CÁLCULO'!K54</f>
        <v>1</v>
      </c>
      <c r="J16" s="33">
        <f>[23]APUS!O161</f>
        <v>39170</v>
      </c>
      <c r="K16" s="27">
        <f>ROUND(I16*J16,0)</f>
        <v>39170</v>
      </c>
      <c r="L16" s="10"/>
      <c r="M16" s="3"/>
    </row>
    <row r="17" spans="1:13" ht="30" customHeight="1">
      <c r="A17" s="3"/>
      <c r="B17" s="9"/>
      <c r="C17" s="28"/>
      <c r="D17" s="29">
        <v>1.3</v>
      </c>
      <c r="E17" s="30"/>
      <c r="F17" s="30"/>
      <c r="G17" s="31" t="s">
        <v>503</v>
      </c>
      <c r="H17" s="30" t="s">
        <v>18</v>
      </c>
      <c r="I17" s="32">
        <f>'[23]MEMORIAS DE CÁLCULO'!K126</f>
        <v>0.47</v>
      </c>
      <c r="J17" s="33">
        <f>[23]APUS!O255</f>
        <v>120722</v>
      </c>
      <c r="K17" s="27">
        <f>ROUND(I17*J17,0)</f>
        <v>56739</v>
      </c>
      <c r="L17" s="10"/>
      <c r="M17" s="3"/>
    </row>
    <row r="18" spans="1:13" ht="67.5" customHeight="1">
      <c r="A18" s="3"/>
      <c r="B18" s="9"/>
      <c r="C18" s="28"/>
      <c r="D18" s="29">
        <v>1.4</v>
      </c>
      <c r="E18" s="30"/>
      <c r="F18" s="30"/>
      <c r="G18" s="31" t="s">
        <v>21</v>
      </c>
      <c r="H18" s="30" t="s">
        <v>18</v>
      </c>
      <c r="I18" s="32">
        <f>'[23]MEMORIAS DE CÁLCULO'!K169</f>
        <v>53.33</v>
      </c>
      <c r="J18" s="33">
        <f>[23]APUS!O349</f>
        <v>24536</v>
      </c>
      <c r="K18" s="27">
        <f>ROUND(I18*J18,0)</f>
        <v>1308505</v>
      </c>
      <c r="L18" s="10"/>
      <c r="M18" s="3"/>
    </row>
    <row r="19" spans="1:13" ht="30" customHeight="1" thickBot="1">
      <c r="A19" s="3"/>
      <c r="B19" s="9"/>
      <c r="C19" s="34" t="s">
        <v>22</v>
      </c>
      <c r="D19" s="35"/>
      <c r="E19" s="35"/>
      <c r="F19" s="35"/>
      <c r="G19" s="36"/>
      <c r="H19" s="35"/>
      <c r="I19" s="37"/>
      <c r="J19" s="38"/>
      <c r="K19" s="39">
        <f>SUM(K15:K18)</f>
        <v>1794002</v>
      </c>
      <c r="L19" s="10"/>
      <c r="M19" s="3"/>
    </row>
    <row r="20" spans="1:13" ht="30" customHeight="1" thickBot="1">
      <c r="A20" s="3"/>
      <c r="B20" s="9"/>
      <c r="C20" s="40"/>
      <c r="D20" s="18">
        <v>2</v>
      </c>
      <c r="E20" s="19"/>
      <c r="F20" s="19"/>
      <c r="G20" s="18" t="s">
        <v>23</v>
      </c>
      <c r="H20" s="19"/>
      <c r="I20" s="19"/>
      <c r="J20" s="19"/>
      <c r="K20" s="20"/>
      <c r="L20" s="10"/>
      <c r="M20" s="3"/>
    </row>
    <row r="21" spans="1:13" ht="30" customHeight="1">
      <c r="A21" s="3"/>
      <c r="B21" s="9"/>
      <c r="C21" s="21"/>
      <c r="D21" s="22">
        <v>2.1</v>
      </c>
      <c r="E21" s="23"/>
      <c r="F21" s="23"/>
      <c r="G21" s="41" t="s">
        <v>504</v>
      </c>
      <c r="H21" s="23" t="s">
        <v>18</v>
      </c>
      <c r="I21" s="25">
        <f>'[23]MEMORIAS DE CÁLCULO'!K213</f>
        <v>59.57</v>
      </c>
      <c r="J21" s="26">
        <f>[23]APUS!O440</f>
        <v>57583</v>
      </c>
      <c r="K21" s="27">
        <f>ROUND(I21*J21,0)</f>
        <v>3430219</v>
      </c>
      <c r="L21" s="10"/>
      <c r="M21" s="3"/>
    </row>
    <row r="22" spans="1:13" ht="30" customHeight="1">
      <c r="A22" s="3"/>
      <c r="B22" s="9"/>
      <c r="C22" s="28"/>
      <c r="D22" s="29">
        <v>2.2000000000000002</v>
      </c>
      <c r="E22" s="30"/>
      <c r="F22" s="30"/>
      <c r="G22" s="42" t="s">
        <v>505</v>
      </c>
      <c r="H22" s="30" t="s">
        <v>18</v>
      </c>
      <c r="I22" s="32">
        <f>'[23]MEMORIAS DE CÁLCULO'!K244</f>
        <v>65.91</v>
      </c>
      <c r="J22" s="33">
        <f>[23]APUS!O531</f>
        <v>29624</v>
      </c>
      <c r="K22" s="27">
        <f>ROUND(I22*J22,0)</f>
        <v>1952518</v>
      </c>
      <c r="L22" s="10"/>
      <c r="M22" s="3"/>
    </row>
    <row r="23" spans="1:13" s="3" customFormat="1" ht="30" customHeight="1">
      <c r="B23" s="9"/>
      <c r="C23" s="28"/>
      <c r="D23" s="29">
        <v>2.2999999999999998</v>
      </c>
      <c r="E23" s="43"/>
      <c r="F23" s="43"/>
      <c r="G23" s="44" t="s">
        <v>506</v>
      </c>
      <c r="H23" s="43" t="s">
        <v>18</v>
      </c>
      <c r="I23" s="32">
        <f>'[23]MEMORIAS DE CÁLCULO'!L277</f>
        <v>46.64</v>
      </c>
      <c r="J23" s="33">
        <f>[23]APUS!O622</f>
        <v>102688</v>
      </c>
      <c r="K23" s="27">
        <f>ROUND(I23*J23,0)</f>
        <v>4789368</v>
      </c>
      <c r="L23" s="10"/>
    </row>
    <row r="24" spans="1:13" ht="30" customHeight="1" thickBot="1">
      <c r="A24" s="3"/>
      <c r="B24" s="9"/>
      <c r="C24" s="34" t="s">
        <v>22</v>
      </c>
      <c r="I24" s="45"/>
      <c r="K24" s="39">
        <f>SUM(K21:K23)</f>
        <v>10172105</v>
      </c>
      <c r="L24" s="10"/>
      <c r="M24" s="3"/>
    </row>
    <row r="25" spans="1:13" ht="30" customHeight="1" thickBot="1">
      <c r="A25" s="3"/>
      <c r="B25" s="9"/>
      <c r="C25" s="40"/>
      <c r="D25" s="18">
        <v>3</v>
      </c>
      <c r="E25" s="19"/>
      <c r="F25" s="19"/>
      <c r="G25" s="18" t="s">
        <v>24</v>
      </c>
      <c r="H25" s="19"/>
      <c r="I25" s="19"/>
      <c r="J25" s="19"/>
      <c r="K25" s="20"/>
      <c r="L25" s="10"/>
      <c r="M25" s="3"/>
    </row>
    <row r="26" spans="1:13" ht="30" customHeight="1">
      <c r="A26" s="3"/>
      <c r="B26" s="9"/>
      <c r="C26" s="21"/>
      <c r="D26" s="22">
        <v>3.1</v>
      </c>
      <c r="E26" s="22"/>
      <c r="F26" s="22"/>
      <c r="G26" s="46" t="s">
        <v>25</v>
      </c>
      <c r="H26" s="22" t="s">
        <v>18</v>
      </c>
      <c r="I26" s="25">
        <f>'[23]MEMORIAS DE CÁLCULO'!K308</f>
        <v>3.46</v>
      </c>
      <c r="J26" s="47">
        <f>[23]APUS!O702</f>
        <v>96601</v>
      </c>
      <c r="K26" s="27">
        <f>ROUND(I26*J26,0)</f>
        <v>334239</v>
      </c>
      <c r="L26" s="10"/>
      <c r="M26" s="3"/>
    </row>
    <row r="27" spans="1:13" ht="30" customHeight="1">
      <c r="A27" s="3"/>
      <c r="B27" s="9"/>
      <c r="C27" s="28"/>
      <c r="D27" s="29">
        <v>3.2</v>
      </c>
      <c r="E27" s="48"/>
      <c r="F27" s="30"/>
      <c r="G27" s="49" t="s">
        <v>26</v>
      </c>
      <c r="H27" s="29" t="s">
        <v>27</v>
      </c>
      <c r="I27" s="32">
        <f>'[23]MEMORIAS DE CÁLCULO'!K339</f>
        <v>0.47</v>
      </c>
      <c r="J27" s="33">
        <f>[23]APUS!O787</f>
        <v>869781</v>
      </c>
      <c r="K27" s="27">
        <f>ROUND(I27*J27,0)</f>
        <v>408797</v>
      </c>
      <c r="L27" s="10"/>
      <c r="M27" s="3"/>
    </row>
    <row r="28" spans="1:13" ht="30" customHeight="1" thickBot="1">
      <c r="A28" s="3"/>
      <c r="B28" s="9"/>
      <c r="C28" s="50" t="s">
        <v>22</v>
      </c>
      <c r="D28" s="51"/>
      <c r="E28" s="52"/>
      <c r="F28" s="52"/>
      <c r="G28" s="53"/>
      <c r="H28" s="52"/>
      <c r="I28" s="45"/>
      <c r="J28" s="38"/>
      <c r="K28" s="39">
        <f>SUM(K26:K27)</f>
        <v>743036</v>
      </c>
      <c r="L28" s="10"/>
      <c r="M28" s="3"/>
    </row>
    <row r="29" spans="1:13" ht="30" customHeight="1" thickBot="1">
      <c r="A29" s="3"/>
      <c r="B29" s="9"/>
      <c r="C29" s="40"/>
      <c r="D29" s="18">
        <v>4</v>
      </c>
      <c r="E29" s="19"/>
      <c r="F29" s="19"/>
      <c r="G29" s="18" t="s">
        <v>28</v>
      </c>
      <c r="H29" s="19"/>
      <c r="I29" s="19"/>
      <c r="J29" s="19"/>
      <c r="K29" s="20"/>
      <c r="L29" s="10"/>
      <c r="M29" s="3"/>
    </row>
    <row r="30" spans="1:13" ht="30" customHeight="1">
      <c r="A30" s="3"/>
      <c r="B30" s="9"/>
      <c r="C30" s="21"/>
      <c r="D30" s="22">
        <v>4.0999999999999996</v>
      </c>
      <c r="E30" s="22"/>
      <c r="F30" s="22"/>
      <c r="G30" s="46" t="s">
        <v>29</v>
      </c>
      <c r="H30" s="22" t="s">
        <v>18</v>
      </c>
      <c r="I30" s="25">
        <f>'[23]MEMORIAS DE CÁLCULO'!K373</f>
        <v>59.57</v>
      </c>
      <c r="J30" s="26">
        <f>[23]APUS!O872</f>
        <v>9819</v>
      </c>
      <c r="K30" s="54">
        <f>ROUND(I30*J30,0)</f>
        <v>584918</v>
      </c>
      <c r="L30" s="10"/>
      <c r="M30" s="3"/>
    </row>
    <row r="31" spans="1:13" ht="30" customHeight="1">
      <c r="A31" s="3"/>
      <c r="B31" s="9"/>
      <c r="C31" s="28"/>
      <c r="D31" s="29">
        <v>4.2</v>
      </c>
      <c r="E31" s="29"/>
      <c r="F31" s="29"/>
      <c r="G31" s="49" t="s">
        <v>30</v>
      </c>
      <c r="H31" s="29" t="s">
        <v>18</v>
      </c>
      <c r="I31" s="32">
        <f>'[23]MEMORIAS DE CÁLCULO'!K416</f>
        <v>35.58</v>
      </c>
      <c r="J31" s="33">
        <f>[23]APUS!O958</f>
        <v>94268</v>
      </c>
      <c r="K31" s="54">
        <f>ROUND(I31*J31,0)</f>
        <v>3354055</v>
      </c>
      <c r="L31" s="10"/>
      <c r="M31" s="3"/>
    </row>
    <row r="32" spans="1:13" ht="30" customHeight="1" thickBot="1">
      <c r="A32" s="3"/>
      <c r="B32" s="9"/>
      <c r="C32" s="34" t="s">
        <v>22</v>
      </c>
      <c r="D32" s="55"/>
      <c r="E32" s="55"/>
      <c r="F32" s="55"/>
      <c r="G32" s="56"/>
      <c r="H32" s="52"/>
      <c r="I32" s="45"/>
      <c r="J32" s="38"/>
      <c r="K32" s="57">
        <f>SUM(K30:K31)</f>
        <v>3938973</v>
      </c>
      <c r="L32" s="10"/>
      <c r="M32" s="3"/>
    </row>
    <row r="33" spans="1:13" ht="30" customHeight="1" thickBot="1">
      <c r="A33" s="3"/>
      <c r="B33" s="9"/>
      <c r="C33" s="40"/>
      <c r="D33" s="18">
        <v>5</v>
      </c>
      <c r="E33" s="19"/>
      <c r="F33" s="19"/>
      <c r="G33" s="18" t="s">
        <v>31</v>
      </c>
      <c r="H33" s="19"/>
      <c r="I33" s="19"/>
      <c r="J33" s="19"/>
      <c r="K33" s="20"/>
      <c r="L33" s="10"/>
      <c r="M33" s="3"/>
    </row>
    <row r="34" spans="1:13" ht="30" customHeight="1">
      <c r="A34" s="3"/>
      <c r="B34" s="9"/>
      <c r="C34" s="21"/>
      <c r="D34" s="22">
        <v>5.0999999999999996</v>
      </c>
      <c r="E34" s="22"/>
      <c r="F34" s="22"/>
      <c r="G34" s="46" t="s">
        <v>507</v>
      </c>
      <c r="H34" s="22" t="s">
        <v>18</v>
      </c>
      <c r="I34" s="25">
        <f>'CDI ORO MEMORIAS DE CÁLCULO'!J516</f>
        <v>1</v>
      </c>
      <c r="J34" s="58">
        <f>[23]APUS!O1044</f>
        <v>147004</v>
      </c>
      <c r="K34" s="54">
        <f>ROUND(I34*J34,0)</f>
        <v>147004</v>
      </c>
      <c r="L34" s="10"/>
      <c r="M34" s="3"/>
    </row>
    <row r="35" spans="1:13" ht="30" customHeight="1" thickBot="1">
      <c r="A35" s="3"/>
      <c r="B35" s="9"/>
      <c r="C35" s="34" t="s">
        <v>22</v>
      </c>
      <c r="D35" s="55"/>
      <c r="E35" s="55"/>
      <c r="F35" s="55"/>
      <c r="G35" s="53"/>
      <c r="H35" s="52"/>
      <c r="I35" s="45"/>
      <c r="J35" s="38"/>
      <c r="K35" s="57">
        <f>SUM(K34)</f>
        <v>147004</v>
      </c>
      <c r="L35" s="10"/>
      <c r="M35" s="3"/>
    </row>
    <row r="36" spans="1:13" ht="30" customHeight="1" thickBot="1">
      <c r="A36" s="3"/>
      <c r="B36" s="9"/>
      <c r="C36" s="40"/>
      <c r="D36" s="18">
        <v>6</v>
      </c>
      <c r="E36" s="19"/>
      <c r="F36" s="19"/>
      <c r="G36" s="18" t="s">
        <v>33</v>
      </c>
      <c r="H36" s="19"/>
      <c r="I36" s="19"/>
      <c r="J36" s="19"/>
      <c r="K36" s="20"/>
      <c r="L36" s="10"/>
      <c r="M36" s="3"/>
    </row>
    <row r="37" spans="1:13" ht="30" customHeight="1">
      <c r="A37" s="3"/>
      <c r="B37" s="9"/>
      <c r="C37" s="59"/>
      <c r="D37" s="60">
        <v>6.1</v>
      </c>
      <c r="E37" s="61"/>
      <c r="F37" s="61"/>
      <c r="G37" s="62" t="s">
        <v>508</v>
      </c>
      <c r="H37" s="60" t="s">
        <v>18</v>
      </c>
      <c r="I37" s="63">
        <f>'[23]MEMORIAS DE CÁLCULO'!K546</f>
        <v>127.92</v>
      </c>
      <c r="J37" s="64">
        <f>[23]APUS!O1131</f>
        <v>82677</v>
      </c>
      <c r="K37" s="65">
        <f>ROUND(I37*J37,0)</f>
        <v>10576042</v>
      </c>
      <c r="L37" s="10"/>
      <c r="M37" s="3"/>
    </row>
    <row r="38" spans="1:13" ht="30" customHeight="1">
      <c r="A38" s="3"/>
      <c r="B38" s="9"/>
      <c r="C38" s="66"/>
      <c r="D38" s="67">
        <v>6.2</v>
      </c>
      <c r="E38" s="68"/>
      <c r="F38" s="68"/>
      <c r="G38" s="69" t="s">
        <v>509</v>
      </c>
      <c r="H38" s="67" t="s">
        <v>36</v>
      </c>
      <c r="I38" s="70">
        <f>'[23]MEMORIAS DE CÁLCULO'!K577</f>
        <v>24.96</v>
      </c>
      <c r="J38" s="71">
        <f>[23]APUS!O1218</f>
        <v>62986</v>
      </c>
      <c r="K38" s="65">
        <f>ROUND(I38*J38,0)</f>
        <v>1572131</v>
      </c>
      <c r="L38" s="10"/>
      <c r="M38" s="3"/>
    </row>
    <row r="39" spans="1:13" ht="30" customHeight="1">
      <c r="A39" s="3"/>
      <c r="B39" s="9"/>
      <c r="C39" s="28"/>
      <c r="D39" s="29">
        <v>6.3</v>
      </c>
      <c r="E39" s="72"/>
      <c r="F39" s="72"/>
      <c r="G39" s="73" t="s">
        <v>510</v>
      </c>
      <c r="H39" s="29" t="s">
        <v>36</v>
      </c>
      <c r="I39" s="32">
        <f>'[23]MEMORIAS DE CÁLCULO'!L610</f>
        <v>57.28</v>
      </c>
      <c r="J39" s="33">
        <f>[23]APUS!O1305</f>
        <v>30725</v>
      </c>
      <c r="K39" s="65">
        <f>ROUND(I39*J39,0)</f>
        <v>1759928</v>
      </c>
      <c r="L39" s="10"/>
      <c r="M39" s="3"/>
    </row>
    <row r="40" spans="1:13" ht="30" customHeight="1">
      <c r="A40" s="3"/>
      <c r="B40" s="9"/>
      <c r="C40" s="28"/>
      <c r="D40" s="29">
        <v>6.4</v>
      </c>
      <c r="E40" s="72"/>
      <c r="F40" s="72"/>
      <c r="G40" s="74" t="s">
        <v>38</v>
      </c>
      <c r="H40" s="51" t="s">
        <v>18</v>
      </c>
      <c r="I40" s="75">
        <f>'[23]MEMORIAS DE CÁLCULO'!K641</f>
        <v>127.92</v>
      </c>
      <c r="J40" s="76">
        <f>[23]APUS!O1392</f>
        <v>32963</v>
      </c>
      <c r="K40" s="65">
        <f>ROUND(I40*J40,0)</f>
        <v>4216627</v>
      </c>
      <c r="L40" s="10"/>
      <c r="M40" s="3"/>
    </row>
    <row r="41" spans="1:13" ht="30" customHeight="1" thickBot="1">
      <c r="A41" s="3"/>
      <c r="B41" s="9"/>
      <c r="C41" s="560" t="s">
        <v>22</v>
      </c>
      <c r="D41" s="561"/>
      <c r="E41" s="561"/>
      <c r="F41" s="561"/>
      <c r="G41" s="561"/>
      <c r="H41" s="562"/>
      <c r="I41" s="45"/>
      <c r="J41" s="77"/>
      <c r="K41" s="78">
        <f>SUM(K37:K40)</f>
        <v>18124728</v>
      </c>
      <c r="L41" s="10"/>
      <c r="M41" s="3"/>
    </row>
    <row r="42" spans="1:13" ht="30" customHeight="1" thickBot="1">
      <c r="A42" s="3"/>
      <c r="B42" s="9"/>
      <c r="C42" s="79"/>
      <c r="D42" s="80">
        <v>7</v>
      </c>
      <c r="E42" s="81"/>
      <c r="F42" s="81"/>
      <c r="G42" s="18" t="s">
        <v>39</v>
      </c>
      <c r="H42" s="19"/>
      <c r="I42" s="19"/>
      <c r="J42" s="19"/>
      <c r="K42" s="20"/>
      <c r="L42" s="10"/>
      <c r="M42" s="3"/>
    </row>
    <row r="43" spans="1:13" ht="30" customHeight="1">
      <c r="A43" s="3"/>
      <c r="B43" s="9"/>
      <c r="C43" s="28"/>
      <c r="D43" s="29">
        <v>7.1</v>
      </c>
      <c r="E43" s="72"/>
      <c r="F43" s="72"/>
      <c r="G43" s="46" t="s">
        <v>511</v>
      </c>
      <c r="H43" s="22" t="s">
        <v>36</v>
      </c>
      <c r="I43" s="25">
        <f>'[23]MEMORIAS DE CÁLCULO'!L673</f>
        <v>9.1999999999999993</v>
      </c>
      <c r="J43" s="58">
        <f>[23]APUS!O1480</f>
        <v>924301</v>
      </c>
      <c r="K43" s="82">
        <f>ROUND(I43*J43,0)</f>
        <v>8503569</v>
      </c>
      <c r="L43" s="10"/>
      <c r="M43" s="3"/>
    </row>
    <row r="44" spans="1:13" ht="30" customHeight="1" thickBot="1">
      <c r="A44" s="3"/>
      <c r="B44" s="9"/>
      <c r="C44" s="560" t="s">
        <v>22</v>
      </c>
      <c r="D44" s="561"/>
      <c r="E44" s="561"/>
      <c r="F44" s="561"/>
      <c r="G44" s="561"/>
      <c r="H44" s="52"/>
      <c r="I44" s="75"/>
      <c r="J44" s="76"/>
      <c r="K44" s="83">
        <f>SUM(K43)</f>
        <v>8503569</v>
      </c>
      <c r="L44" s="10"/>
      <c r="M44" s="3"/>
    </row>
    <row r="45" spans="1:13" ht="30" customHeight="1" thickBot="1">
      <c r="A45" s="3"/>
      <c r="B45" s="9"/>
      <c r="C45" s="40"/>
      <c r="D45" s="18">
        <v>8</v>
      </c>
      <c r="E45" s="19"/>
      <c r="F45" s="19"/>
      <c r="G45" s="18" t="s">
        <v>40</v>
      </c>
      <c r="H45" s="19"/>
      <c r="I45" s="19"/>
      <c r="J45" s="19"/>
      <c r="K45" s="20"/>
      <c r="L45" s="10"/>
      <c r="M45" s="3"/>
    </row>
    <row r="46" spans="1:13" ht="30" customHeight="1">
      <c r="A46" s="3"/>
      <c r="B46" s="9"/>
      <c r="C46" s="59"/>
      <c r="D46" s="60">
        <v>8.1</v>
      </c>
      <c r="E46" s="61"/>
      <c r="F46" s="61"/>
      <c r="G46" s="84" t="s">
        <v>512</v>
      </c>
      <c r="H46" s="60" t="s">
        <v>36</v>
      </c>
      <c r="I46" s="63">
        <f>'[23]MEMORIAS DE CÁLCULO'!M722</f>
        <v>5.96</v>
      </c>
      <c r="J46" s="64">
        <f>[23]APUS!O1567</f>
        <v>15667</v>
      </c>
      <c r="K46" s="65">
        <f>ROUND(I46*J46,0)</f>
        <v>93375</v>
      </c>
      <c r="L46" s="10"/>
      <c r="M46" s="3"/>
    </row>
    <row r="47" spans="1:13" ht="30" customHeight="1">
      <c r="A47" s="3"/>
      <c r="B47" s="9"/>
      <c r="C47" s="28"/>
      <c r="D47" s="29">
        <v>8.1999999999999993</v>
      </c>
      <c r="E47" s="72"/>
      <c r="F47" s="72"/>
      <c r="G47" s="49" t="s">
        <v>41</v>
      </c>
      <c r="H47" s="29" t="s">
        <v>36</v>
      </c>
      <c r="I47" s="32">
        <f>'[23]MEMORIAS DE CÁLCULO'!M753</f>
        <v>2.48</v>
      </c>
      <c r="J47" s="85">
        <f>[23]APUS!O1654</f>
        <v>8231</v>
      </c>
      <c r="K47" s="65">
        <f>ROUND(I47*J47,0)</f>
        <v>20413</v>
      </c>
      <c r="L47" s="10"/>
      <c r="M47" s="3"/>
    </row>
    <row r="48" spans="1:13" ht="30" customHeight="1" thickBot="1">
      <c r="A48" s="3"/>
      <c r="B48" s="9"/>
      <c r="C48" s="560" t="s">
        <v>22</v>
      </c>
      <c r="D48" s="561"/>
      <c r="E48" s="561"/>
      <c r="F48" s="561"/>
      <c r="G48" s="561"/>
      <c r="H48" s="562"/>
      <c r="I48" s="75"/>
      <c r="J48" s="77"/>
      <c r="K48" s="83">
        <f>SUM(K46:K47)</f>
        <v>113788</v>
      </c>
      <c r="L48" s="10"/>
      <c r="M48" s="3"/>
    </row>
    <row r="49" spans="1:13" ht="30" customHeight="1" thickBot="1">
      <c r="A49" s="3"/>
      <c r="B49" s="9"/>
      <c r="C49" s="40"/>
      <c r="D49" s="18">
        <v>9</v>
      </c>
      <c r="E49" s="19"/>
      <c r="F49" s="19"/>
      <c r="G49" s="18" t="s">
        <v>42</v>
      </c>
      <c r="H49" s="19"/>
      <c r="I49" s="19"/>
      <c r="J49" s="19"/>
      <c r="K49" s="20"/>
      <c r="L49" s="10"/>
      <c r="M49" s="3"/>
    </row>
    <row r="50" spans="1:13" ht="30" customHeight="1">
      <c r="A50" s="3"/>
      <c r="B50" s="9"/>
      <c r="C50" s="21"/>
      <c r="D50" s="22">
        <v>9.1</v>
      </c>
      <c r="E50" s="86"/>
      <c r="F50" s="86"/>
      <c r="G50" s="46" t="s">
        <v>513</v>
      </c>
      <c r="H50" s="22" t="s">
        <v>43</v>
      </c>
      <c r="I50" s="25">
        <f>'[23]MEMORIAS DE CÁLCULO'!K784</f>
        <v>1</v>
      </c>
      <c r="J50" s="58">
        <f>[23]APUS!O1740</f>
        <v>36771</v>
      </c>
      <c r="K50" s="82">
        <f>ROUND(I50*J50,0)</f>
        <v>36771</v>
      </c>
      <c r="L50" s="10"/>
      <c r="M50" s="3"/>
    </row>
    <row r="51" spans="1:13" ht="30" customHeight="1">
      <c r="A51" s="3"/>
      <c r="B51" s="9"/>
      <c r="C51" s="28"/>
      <c r="D51" s="29">
        <v>9.1999999999999993</v>
      </c>
      <c r="E51" s="72"/>
      <c r="F51" s="72"/>
      <c r="G51" s="49" t="s">
        <v>514</v>
      </c>
      <c r="H51" s="29" t="s">
        <v>43</v>
      </c>
      <c r="I51" s="32">
        <f>'[23]MEMORIAS DE CÁLCULO'!L815</f>
        <v>1</v>
      </c>
      <c r="J51" s="85">
        <f>[23]APUS!O1826</f>
        <v>34358</v>
      </c>
      <c r="K51" s="82">
        <f>ROUND(I51*J51,0)</f>
        <v>34358</v>
      </c>
      <c r="L51" s="10"/>
      <c r="M51" s="3"/>
    </row>
    <row r="52" spans="1:13" ht="30" customHeight="1">
      <c r="A52" s="3"/>
      <c r="B52" s="9"/>
      <c r="C52" s="28"/>
      <c r="D52" s="29">
        <v>9.3000000000000007</v>
      </c>
      <c r="E52" s="72"/>
      <c r="F52" s="72"/>
      <c r="G52" s="49" t="s">
        <v>515</v>
      </c>
      <c r="H52" s="29" t="s">
        <v>43</v>
      </c>
      <c r="I52" s="32">
        <f>'[23]MEMORIAS DE CÁLCULO'!L846</f>
        <v>2</v>
      </c>
      <c r="J52" s="85">
        <f>[23]APUS!O1912</f>
        <v>48201</v>
      </c>
      <c r="K52" s="82">
        <f>ROUND(I52*J52,0)</f>
        <v>96402</v>
      </c>
      <c r="L52" s="10"/>
      <c r="M52" s="3"/>
    </row>
    <row r="53" spans="1:13" ht="30" customHeight="1">
      <c r="A53" s="3"/>
      <c r="B53" s="9"/>
      <c r="C53" s="28"/>
      <c r="D53" s="29">
        <v>9.4</v>
      </c>
      <c r="E53" s="72"/>
      <c r="F53" s="72"/>
      <c r="G53" s="49" t="s">
        <v>44</v>
      </c>
      <c r="H53" s="29" t="s">
        <v>43</v>
      </c>
      <c r="I53" s="32">
        <f>'[23]MEMORIAS DE CÁLCULO'!L877</f>
        <v>1</v>
      </c>
      <c r="J53" s="85">
        <f>[23]APUS!O1998</f>
        <v>44391</v>
      </c>
      <c r="K53" s="82">
        <f>ROUND(I53*J53,0)</f>
        <v>44391</v>
      </c>
      <c r="L53" s="10"/>
      <c r="M53" s="3"/>
    </row>
    <row r="54" spans="1:13" ht="30" customHeight="1">
      <c r="A54" s="3"/>
      <c r="B54" s="9"/>
      <c r="C54" s="28"/>
      <c r="D54" s="29">
        <v>9.5</v>
      </c>
      <c r="E54" s="72"/>
      <c r="F54" s="72"/>
      <c r="G54" s="49" t="s">
        <v>45</v>
      </c>
      <c r="H54" s="29" t="s">
        <v>43</v>
      </c>
      <c r="I54" s="32">
        <f>'[23]MEMORIAS DE CÁLCULO'!K908</f>
        <v>2</v>
      </c>
      <c r="J54" s="85">
        <f>[23]APUS!O2084</f>
        <v>29151</v>
      </c>
      <c r="K54" s="82">
        <f>ROUND(I54*J54,0)</f>
        <v>58302</v>
      </c>
      <c r="L54" s="10"/>
      <c r="M54" s="3"/>
    </row>
    <row r="55" spans="1:13" ht="30" customHeight="1" thickBot="1">
      <c r="A55" s="3"/>
      <c r="B55" s="9"/>
      <c r="C55" s="560" t="s">
        <v>22</v>
      </c>
      <c r="D55" s="561"/>
      <c r="E55" s="561"/>
      <c r="F55" s="561"/>
      <c r="G55" s="561"/>
      <c r="H55" s="562"/>
      <c r="I55" s="75"/>
      <c r="J55" s="77"/>
      <c r="K55" s="83">
        <f>SUM(K50:K54)</f>
        <v>270224</v>
      </c>
      <c r="L55" s="10"/>
      <c r="M55" s="3"/>
    </row>
    <row r="56" spans="1:13" ht="30" customHeight="1" thickBot="1">
      <c r="A56" s="3"/>
      <c r="B56" s="9"/>
      <c r="C56" s="40"/>
      <c r="D56" s="18">
        <v>10</v>
      </c>
      <c r="E56" s="19"/>
      <c r="F56" s="19"/>
      <c r="G56" s="18" t="s">
        <v>46</v>
      </c>
      <c r="H56" s="19"/>
      <c r="I56" s="19"/>
      <c r="J56" s="19"/>
      <c r="K56" s="20"/>
      <c r="L56" s="10"/>
      <c r="M56" s="3"/>
    </row>
    <row r="57" spans="1:13" ht="30" customHeight="1">
      <c r="A57" s="3"/>
      <c r="B57" s="9"/>
      <c r="C57" s="21"/>
      <c r="D57" s="22">
        <v>10.1</v>
      </c>
      <c r="E57" s="86"/>
      <c r="F57" s="86"/>
      <c r="G57" s="46" t="s">
        <v>516</v>
      </c>
      <c r="H57" s="22" t="s">
        <v>43</v>
      </c>
      <c r="I57" s="25">
        <f>'[23]MEMORIAS DE CÁLCULO'!K939</f>
        <v>1</v>
      </c>
      <c r="J57" s="58">
        <f>[23]APUS!O2171</f>
        <v>13149</v>
      </c>
      <c r="K57" s="82">
        <f>ROUND(I57*J57,0)</f>
        <v>13149</v>
      </c>
      <c r="L57" s="10"/>
      <c r="M57" s="3"/>
    </row>
    <row r="58" spans="1:13" ht="30" customHeight="1">
      <c r="A58" s="3"/>
      <c r="B58" s="9"/>
      <c r="C58" s="28"/>
      <c r="D58" s="29">
        <v>10.199999999999999</v>
      </c>
      <c r="E58" s="72"/>
      <c r="F58" s="72"/>
      <c r="G58" s="49" t="s">
        <v>517</v>
      </c>
      <c r="H58" s="29" t="s">
        <v>43</v>
      </c>
      <c r="I58" s="32">
        <f>'[23]MEMORIAS DE CÁLCULO'!K970</f>
        <v>1</v>
      </c>
      <c r="J58" s="85">
        <f>[23]APUS!O2258</f>
        <v>20642</v>
      </c>
      <c r="K58" s="82">
        <f>ROUND(I58*J58,0)</f>
        <v>20642</v>
      </c>
      <c r="L58" s="10"/>
      <c r="M58" s="3"/>
    </row>
    <row r="59" spans="1:13" ht="30" customHeight="1">
      <c r="A59" s="3"/>
      <c r="B59" s="9"/>
      <c r="C59" s="87"/>
      <c r="D59" s="51">
        <v>10.3</v>
      </c>
      <c r="E59" s="88"/>
      <c r="F59" s="88"/>
      <c r="G59" s="89" t="s">
        <v>518</v>
      </c>
      <c r="H59" s="51" t="s">
        <v>43</v>
      </c>
      <c r="I59" s="75">
        <f>'[23]MEMORIAS DE CÁLCULO'!K1008</f>
        <v>33</v>
      </c>
      <c r="J59" s="76">
        <f>[23]APUS!O2345</f>
        <v>25341</v>
      </c>
      <c r="K59" s="82">
        <f>ROUND(I59*J59,0)</f>
        <v>836253</v>
      </c>
      <c r="L59" s="10"/>
      <c r="M59" s="3"/>
    </row>
    <row r="60" spans="1:13" ht="30" customHeight="1" thickBot="1">
      <c r="A60" s="3"/>
      <c r="B60" s="9"/>
      <c r="C60" s="560" t="s">
        <v>22</v>
      </c>
      <c r="D60" s="561"/>
      <c r="E60" s="561"/>
      <c r="F60" s="561"/>
      <c r="G60" s="561"/>
      <c r="H60" s="562"/>
      <c r="I60" s="75"/>
      <c r="J60" s="77"/>
      <c r="K60" s="83">
        <f>SUM(K57:K59)</f>
        <v>870044</v>
      </c>
      <c r="L60" s="10"/>
      <c r="M60" s="3"/>
    </row>
    <row r="61" spans="1:13" ht="30" customHeight="1" thickBot="1">
      <c r="A61" s="3"/>
      <c r="B61" s="9"/>
      <c r="C61" s="40"/>
      <c r="D61" s="18">
        <v>11</v>
      </c>
      <c r="E61" s="19"/>
      <c r="F61" s="19"/>
      <c r="G61" s="18" t="s">
        <v>47</v>
      </c>
      <c r="H61" s="19"/>
      <c r="I61" s="19"/>
      <c r="J61" s="19"/>
      <c r="K61" s="20"/>
      <c r="L61" s="10"/>
      <c r="M61" s="3"/>
    </row>
    <row r="62" spans="1:13" ht="30" customHeight="1">
      <c r="A62" s="3"/>
      <c r="B62" s="9"/>
      <c r="C62" s="21"/>
      <c r="D62" s="22">
        <v>11.1</v>
      </c>
      <c r="E62" s="86"/>
      <c r="F62" s="86"/>
      <c r="G62" s="46" t="s">
        <v>48</v>
      </c>
      <c r="H62" s="22" t="s">
        <v>43</v>
      </c>
      <c r="I62" s="25">
        <f>'[23]MEMORIAS DE CÁLCULO'!K1039</f>
        <v>1</v>
      </c>
      <c r="J62" s="58">
        <f>[23]APUS!O2431</f>
        <v>761588</v>
      </c>
      <c r="K62" s="82">
        <f>ROUND(I62*J62,0)</f>
        <v>761588</v>
      </c>
      <c r="L62" s="10"/>
      <c r="M62" s="3"/>
    </row>
    <row r="63" spans="1:13" ht="30" customHeight="1">
      <c r="A63" s="3"/>
      <c r="B63" s="9"/>
      <c r="C63" s="28"/>
      <c r="D63" s="29">
        <v>11.2</v>
      </c>
      <c r="E63" s="72"/>
      <c r="F63" s="72"/>
      <c r="G63" s="49" t="s">
        <v>49</v>
      </c>
      <c r="H63" s="29" t="s">
        <v>18</v>
      </c>
      <c r="I63" s="32">
        <f>'[23]MEMORIAS DE CÁLCULO'!K1070</f>
        <v>99.2</v>
      </c>
      <c r="J63" s="85">
        <f>[23]APUS!O2517</f>
        <v>14055</v>
      </c>
      <c r="K63" s="82">
        <f>ROUND(I63*J63,0)</f>
        <v>1394256</v>
      </c>
      <c r="L63" s="10"/>
      <c r="M63" s="3"/>
    </row>
    <row r="64" spans="1:13" ht="30" customHeight="1">
      <c r="A64" s="3"/>
      <c r="B64" s="9"/>
      <c r="C64" s="28"/>
      <c r="D64" s="29">
        <v>11.3</v>
      </c>
      <c r="E64" s="72"/>
      <c r="F64" s="72"/>
      <c r="G64" s="49" t="s">
        <v>519</v>
      </c>
      <c r="H64" s="29" t="s">
        <v>18</v>
      </c>
      <c r="I64" s="32">
        <f>'[23]MEMORIAS DE CÁLCULO'!K1101</f>
        <v>99.2</v>
      </c>
      <c r="J64" s="85">
        <f>[23]APUS!O2603</f>
        <v>45482</v>
      </c>
      <c r="K64" s="82">
        <f>ROUND(I64*J64,0)</f>
        <v>4511814</v>
      </c>
      <c r="L64" s="10"/>
      <c r="M64" s="3"/>
    </row>
    <row r="65" spans="1:16" ht="30" customHeight="1" thickBot="1">
      <c r="A65" s="3"/>
      <c r="B65" s="9"/>
      <c r="C65" s="560" t="s">
        <v>22</v>
      </c>
      <c r="D65" s="561"/>
      <c r="E65" s="561"/>
      <c r="F65" s="561"/>
      <c r="G65" s="561"/>
      <c r="H65" s="562"/>
      <c r="I65" s="75"/>
      <c r="J65" s="77"/>
      <c r="K65" s="83">
        <f>SUM(K62:K64)</f>
        <v>6667658</v>
      </c>
      <c r="L65" s="10"/>
      <c r="M65" s="3"/>
    </row>
    <row r="66" spans="1:16" ht="30" customHeight="1" thickBot="1">
      <c r="A66" s="3"/>
      <c r="B66" s="9"/>
      <c r="C66" s="40"/>
      <c r="D66" s="18">
        <v>12</v>
      </c>
      <c r="E66" s="19"/>
      <c r="F66" s="19"/>
      <c r="G66" s="18" t="s">
        <v>50</v>
      </c>
      <c r="H66" s="19"/>
      <c r="I66" s="19"/>
      <c r="J66" s="19"/>
      <c r="K66" s="20"/>
      <c r="L66" s="10"/>
      <c r="M66" s="3"/>
    </row>
    <row r="67" spans="1:16" ht="30" customHeight="1">
      <c r="A67" s="3"/>
      <c r="B67" s="9"/>
      <c r="C67" s="21"/>
      <c r="D67" s="22">
        <v>12.1</v>
      </c>
      <c r="E67" s="86"/>
      <c r="F67" s="86"/>
      <c r="G67" s="46" t="s">
        <v>51</v>
      </c>
      <c r="H67" s="22" t="s">
        <v>18</v>
      </c>
      <c r="I67" s="25">
        <f>'[23]MEMORIAS DE CÁLCULO'!K1132</f>
        <v>49.86</v>
      </c>
      <c r="J67" s="58">
        <f>[23]APUS!O2690</f>
        <v>3998</v>
      </c>
      <c r="K67" s="82">
        <f>ROUND(I67*J67,0)</f>
        <v>199340</v>
      </c>
      <c r="L67" s="10"/>
      <c r="M67" s="3"/>
    </row>
    <row r="68" spans="1:16" ht="30" customHeight="1">
      <c r="A68" s="3"/>
      <c r="B68" s="9"/>
      <c r="C68" s="28"/>
      <c r="D68" s="29">
        <v>12.2</v>
      </c>
      <c r="E68" s="72"/>
      <c r="F68" s="72"/>
      <c r="G68" s="49" t="s">
        <v>52</v>
      </c>
      <c r="H68" s="29" t="s">
        <v>27</v>
      </c>
      <c r="I68" s="32">
        <f>'[23]MEMORIAS DE CÁLCULO'!J1167</f>
        <v>9.58</v>
      </c>
      <c r="J68" s="85">
        <f>[23]APUS!O2777</f>
        <v>82619</v>
      </c>
      <c r="K68" s="82">
        <f>ROUND(I68*J68,0)</f>
        <v>791490</v>
      </c>
      <c r="L68" s="10"/>
      <c r="M68" s="3"/>
    </row>
    <row r="69" spans="1:16" ht="30" customHeight="1" thickBot="1">
      <c r="A69" s="3"/>
      <c r="B69" s="9"/>
      <c r="C69" s="560" t="s">
        <v>22</v>
      </c>
      <c r="D69" s="561"/>
      <c r="E69" s="561"/>
      <c r="F69" s="561"/>
      <c r="G69" s="561"/>
      <c r="H69" s="562"/>
      <c r="I69" s="75"/>
      <c r="J69" s="77"/>
      <c r="K69" s="83">
        <f>SUM(K67:K68)</f>
        <v>990830</v>
      </c>
      <c r="L69" s="10"/>
      <c r="M69" s="3"/>
    </row>
    <row r="70" spans="1:16" ht="30" customHeight="1" thickBot="1">
      <c r="A70" s="3"/>
      <c r="B70" s="9"/>
      <c r="C70" s="40"/>
      <c r="D70" s="18">
        <v>13</v>
      </c>
      <c r="E70" s="19"/>
      <c r="F70" s="19"/>
      <c r="G70" s="18" t="s">
        <v>53</v>
      </c>
      <c r="H70" s="19"/>
      <c r="I70" s="19"/>
      <c r="J70" s="19"/>
      <c r="K70" s="20"/>
      <c r="L70" s="10"/>
      <c r="M70" s="3"/>
    </row>
    <row r="71" spans="1:16" ht="30" customHeight="1">
      <c r="A71" s="3"/>
      <c r="B71" s="9"/>
      <c r="C71" s="21"/>
      <c r="D71" s="22">
        <v>13.1</v>
      </c>
      <c r="E71" s="86"/>
      <c r="F71" s="86"/>
      <c r="G71" s="46" t="s">
        <v>54</v>
      </c>
      <c r="H71" s="22" t="s">
        <v>36</v>
      </c>
      <c r="I71" s="25">
        <f>'[23]MEMORIAS DE CÁLCULO'!J1207</f>
        <v>29.68</v>
      </c>
      <c r="J71" s="58">
        <f>[23]APUS!O2865</f>
        <v>63197</v>
      </c>
      <c r="K71" s="82">
        <f>ROUND(I71*J71,0)</f>
        <v>1875687</v>
      </c>
      <c r="L71" s="10"/>
      <c r="M71" s="3"/>
    </row>
    <row r="72" spans="1:16" ht="30" customHeight="1">
      <c r="A72" s="3"/>
      <c r="B72" s="9"/>
      <c r="C72" s="28"/>
      <c r="D72" s="29">
        <v>13.2</v>
      </c>
      <c r="E72" s="72"/>
      <c r="F72" s="72"/>
      <c r="G72" s="49" t="s">
        <v>521</v>
      </c>
      <c r="H72" s="29" t="s">
        <v>27</v>
      </c>
      <c r="I72" s="32">
        <f>'[23]MEMORIAS DE CÁLCULO'!K1246</f>
        <v>9.32</v>
      </c>
      <c r="J72" s="85">
        <f>[23]APUS!O2953</f>
        <v>189299</v>
      </c>
      <c r="K72" s="82">
        <f>ROUND(I72*J72,0)</f>
        <v>1764267</v>
      </c>
      <c r="L72" s="10"/>
      <c r="M72" s="3"/>
    </row>
    <row r="73" spans="1:16" ht="30" customHeight="1">
      <c r="A73" s="3"/>
      <c r="B73" s="9"/>
      <c r="C73" s="28"/>
      <c r="D73" s="29">
        <v>13.3</v>
      </c>
      <c r="E73" s="72"/>
      <c r="F73" s="72"/>
      <c r="G73" s="49" t="s">
        <v>522</v>
      </c>
      <c r="H73" s="29" t="s">
        <v>18</v>
      </c>
      <c r="I73" s="32">
        <f>'[23]MEMORIAS DE CÁLCULO'!I1284</f>
        <v>59.36</v>
      </c>
      <c r="J73" s="85">
        <f>[23]APUS!O3041</f>
        <v>16582</v>
      </c>
      <c r="K73" s="82">
        <f>ROUND(I73*J73,0)</f>
        <v>984308</v>
      </c>
      <c r="L73" s="10"/>
      <c r="M73" s="3"/>
    </row>
    <row r="74" spans="1:16" ht="30" customHeight="1">
      <c r="A74" s="3"/>
      <c r="B74" s="9"/>
      <c r="C74" s="28"/>
      <c r="D74" s="29">
        <v>13.4</v>
      </c>
      <c r="E74" s="72"/>
      <c r="F74" s="72"/>
      <c r="G74" s="49" t="s">
        <v>56</v>
      </c>
      <c r="H74" s="29" t="s">
        <v>27</v>
      </c>
      <c r="I74" s="32">
        <f>'[23]MEMORIAS DE CÁLCULO'!J1322</f>
        <v>4.09</v>
      </c>
      <c r="J74" s="85">
        <f>[23]APUS!O3129</f>
        <v>111499</v>
      </c>
      <c r="K74" s="82">
        <f>ROUND(I74*J74,0)</f>
        <v>456031</v>
      </c>
      <c r="L74" s="10"/>
      <c r="M74" s="3"/>
    </row>
    <row r="75" spans="1:16" ht="30" customHeight="1" thickBot="1">
      <c r="A75" s="3"/>
      <c r="B75" s="9"/>
      <c r="C75" s="560" t="s">
        <v>22</v>
      </c>
      <c r="D75" s="561"/>
      <c r="E75" s="561"/>
      <c r="F75" s="561"/>
      <c r="G75" s="561"/>
      <c r="H75" s="561"/>
      <c r="I75" s="75"/>
      <c r="J75" s="77"/>
      <c r="K75" s="83">
        <f>SUM(K71:K74)</f>
        <v>5080293</v>
      </c>
      <c r="L75" s="10"/>
      <c r="M75" s="3"/>
    </row>
    <row r="76" spans="1:16" ht="30" customHeight="1" thickBot="1">
      <c r="A76" s="3"/>
      <c r="B76" s="9"/>
      <c r="C76" s="40"/>
      <c r="D76" s="18">
        <v>14</v>
      </c>
      <c r="E76" s="19"/>
      <c r="F76" s="19"/>
      <c r="G76" s="18" t="s">
        <v>57</v>
      </c>
      <c r="H76" s="19"/>
      <c r="I76" s="19"/>
      <c r="J76" s="19"/>
      <c r="K76" s="20"/>
      <c r="L76" s="10"/>
      <c r="M76" s="3"/>
    </row>
    <row r="77" spans="1:16" ht="30" customHeight="1">
      <c r="A77" s="3"/>
      <c r="B77" s="9"/>
      <c r="C77" s="21"/>
      <c r="D77" s="22">
        <v>14.1</v>
      </c>
      <c r="E77" s="86"/>
      <c r="F77" s="86"/>
      <c r="G77" s="46" t="s">
        <v>58</v>
      </c>
      <c r="H77" s="22" t="s">
        <v>18</v>
      </c>
      <c r="I77" s="25">
        <f>'[23]MEMORIAS DE CÁLCULO'!K1359</f>
        <v>652.13</v>
      </c>
      <c r="J77" s="58">
        <f>[23]APUS!O3217</f>
        <v>568</v>
      </c>
      <c r="K77" s="82">
        <f>ROUND(I77*J77,0)</f>
        <v>370410</v>
      </c>
      <c r="L77" s="10"/>
      <c r="M77" s="3"/>
    </row>
    <row r="78" spans="1:16" ht="30" customHeight="1" thickBot="1">
      <c r="A78" s="3"/>
      <c r="B78" s="9"/>
      <c r="C78" s="560" t="s">
        <v>22</v>
      </c>
      <c r="D78" s="561"/>
      <c r="E78" s="561"/>
      <c r="F78" s="561"/>
      <c r="G78" s="561"/>
      <c r="H78" s="562"/>
      <c r="I78" s="75"/>
      <c r="J78" s="77"/>
      <c r="K78" s="83">
        <f>SUM(K77)</f>
        <v>370410</v>
      </c>
      <c r="L78" s="10"/>
      <c r="M78" s="3"/>
      <c r="P78" s="1" t="s">
        <v>93</v>
      </c>
    </row>
    <row r="79" spans="1:16" s="94" customFormat="1" ht="30" customHeight="1" thickBot="1">
      <c r="A79" s="90"/>
      <c r="B79" s="91"/>
      <c r="C79" s="540" t="s">
        <v>59</v>
      </c>
      <c r="D79" s="563"/>
      <c r="E79" s="563"/>
      <c r="F79" s="563"/>
      <c r="G79" s="563"/>
      <c r="H79" s="563"/>
      <c r="I79" s="563"/>
      <c r="J79" s="564"/>
      <c r="K79" s="476">
        <f>ROUND(SUM(K19+K24+K28+K32+K35+K41+K44+K48+K55+K60+K65+K69+K75+K78),0)</f>
        <v>57786664</v>
      </c>
      <c r="L79" s="93"/>
      <c r="M79" s="90"/>
      <c r="O79" s="476">
        <f>K79*26%</f>
        <v>15024532.640000001</v>
      </c>
      <c r="P79" s="476">
        <f>K79-O79</f>
        <v>42762131.359999999</v>
      </c>
    </row>
    <row r="80" spans="1:16" ht="30" customHeight="1" thickBot="1">
      <c r="A80" s="3"/>
      <c r="B80" s="9"/>
      <c r="C80" s="544" t="s">
        <v>138</v>
      </c>
      <c r="D80" s="545"/>
      <c r="E80" s="545"/>
      <c r="F80" s="545"/>
      <c r="G80" s="545"/>
      <c r="H80" s="545"/>
      <c r="I80" s="545"/>
      <c r="J80" s="545"/>
      <c r="K80" s="546"/>
      <c r="L80" s="10"/>
      <c r="M80" s="3"/>
    </row>
    <row r="81" spans="1:16" ht="30" customHeight="1">
      <c r="A81" s="3"/>
      <c r="B81" s="9"/>
      <c r="C81" s="547" t="s">
        <v>6</v>
      </c>
      <c r="D81" s="549" t="s">
        <v>7</v>
      </c>
      <c r="E81" s="551" t="s">
        <v>8</v>
      </c>
      <c r="F81" s="552"/>
      <c r="G81" s="549" t="s">
        <v>9</v>
      </c>
      <c r="H81" s="549" t="s">
        <v>10</v>
      </c>
      <c r="I81" s="549" t="s">
        <v>11</v>
      </c>
      <c r="J81" s="553" t="s">
        <v>12</v>
      </c>
      <c r="K81" s="555" t="s">
        <v>13</v>
      </c>
      <c r="L81" s="10"/>
      <c r="M81" s="3"/>
    </row>
    <row r="82" spans="1:16" ht="30" customHeight="1" thickBot="1">
      <c r="A82" s="3"/>
      <c r="B82" s="9"/>
      <c r="C82" s="548"/>
      <c r="D82" s="550"/>
      <c r="E82" s="106" t="s">
        <v>14</v>
      </c>
      <c r="F82" s="107" t="s">
        <v>15</v>
      </c>
      <c r="G82" s="550"/>
      <c r="H82" s="550"/>
      <c r="I82" s="550"/>
      <c r="J82" s="554"/>
      <c r="K82" s="556"/>
      <c r="L82" s="10"/>
      <c r="M82" s="3"/>
    </row>
    <row r="83" spans="1:16" ht="30" customHeight="1" thickBot="1">
      <c r="A83" s="3"/>
      <c r="B83" s="9"/>
      <c r="C83" s="17"/>
      <c r="D83" s="18">
        <v>15</v>
      </c>
      <c r="E83" s="19"/>
      <c r="F83" s="19"/>
      <c r="G83" s="18" t="s">
        <v>76</v>
      </c>
      <c r="H83" s="19"/>
      <c r="I83" s="19"/>
      <c r="J83" s="19"/>
      <c r="K83" s="20"/>
      <c r="L83" s="10"/>
      <c r="M83" s="3"/>
    </row>
    <row r="84" spans="1:16" ht="57" customHeight="1">
      <c r="A84" s="3"/>
      <c r="B84" s="9"/>
      <c r="C84" s="21"/>
      <c r="D84" s="43">
        <v>15.1</v>
      </c>
      <c r="E84" s="43"/>
      <c r="F84" s="43"/>
      <c r="G84" s="108" t="s">
        <v>77</v>
      </c>
      <c r="H84" s="43" t="s">
        <v>36</v>
      </c>
      <c r="I84" s="32">
        <f>'CDI BOSQUES MEMORIAS DE CÁLCULO'!L19</f>
        <v>217.5</v>
      </c>
      <c r="J84" s="109">
        <f>'CDI BOSQUES APUS'!O71</f>
        <v>74909</v>
      </c>
      <c r="K84" s="110">
        <f>ROUND(I84*J84,0)</f>
        <v>16292708</v>
      </c>
      <c r="L84" s="10"/>
      <c r="M84" s="3"/>
    </row>
    <row r="85" spans="1:16" ht="30" customHeight="1" thickBot="1">
      <c r="A85" s="3"/>
      <c r="B85" s="9"/>
      <c r="C85" s="111" t="s">
        <v>22</v>
      </c>
      <c r="D85" s="112"/>
      <c r="E85" s="112"/>
      <c r="F85" s="112"/>
      <c r="G85" s="113"/>
      <c r="H85" s="112"/>
      <c r="I85" s="32"/>
      <c r="J85" s="114"/>
      <c r="K85" s="115">
        <f>SUM(K84)</f>
        <v>16292708</v>
      </c>
      <c r="L85" s="10"/>
      <c r="M85" s="3"/>
    </row>
    <row r="86" spans="1:16" ht="30" customHeight="1" thickBot="1">
      <c r="A86" s="3"/>
      <c r="B86" s="9"/>
      <c r="C86" s="17"/>
      <c r="D86" s="18">
        <v>16</v>
      </c>
      <c r="E86" s="19"/>
      <c r="F86" s="19"/>
      <c r="G86" s="18" t="s">
        <v>23</v>
      </c>
      <c r="H86" s="19"/>
      <c r="I86" s="18"/>
      <c r="J86" s="19"/>
      <c r="K86" s="20"/>
      <c r="L86" s="10"/>
      <c r="M86" s="3"/>
    </row>
    <row r="87" spans="1:16" ht="30" customHeight="1">
      <c r="A87" s="3"/>
      <c r="B87" s="9"/>
      <c r="C87" s="21"/>
      <c r="D87" s="43">
        <v>16.100000000000001</v>
      </c>
      <c r="E87" s="43"/>
      <c r="F87" s="43"/>
      <c r="G87" s="44" t="s">
        <v>523</v>
      </c>
      <c r="H87" s="43" t="s">
        <v>18</v>
      </c>
      <c r="I87" s="32">
        <f>'CDI BOSQUES MEMORIAS DE CÁLCULO'!L57</f>
        <v>63.61</v>
      </c>
      <c r="J87" s="109">
        <f>'CDI BOSQUES APUS'!O168</f>
        <v>23019</v>
      </c>
      <c r="K87" s="116">
        <f>ROUND(I87*J87,0)</f>
        <v>1464239</v>
      </c>
      <c r="L87" s="10"/>
      <c r="M87" s="3"/>
    </row>
    <row r="88" spans="1:16" ht="30" customHeight="1" thickBot="1">
      <c r="A88" s="3"/>
      <c r="B88" s="9"/>
      <c r="C88" s="111" t="s">
        <v>22</v>
      </c>
      <c r="D88" s="117"/>
      <c r="E88" s="118"/>
      <c r="F88" s="117"/>
      <c r="G88" s="117"/>
      <c r="H88" s="117"/>
      <c r="I88" s="32"/>
      <c r="J88" s="117"/>
      <c r="K88" s="115">
        <f>SUM(K87)</f>
        <v>1464239</v>
      </c>
      <c r="L88" s="10"/>
      <c r="M88" s="3"/>
    </row>
    <row r="89" spans="1:16" ht="30" customHeight="1" thickBot="1">
      <c r="A89" s="3"/>
      <c r="B89" s="9"/>
      <c r="C89" s="17"/>
      <c r="D89" s="18">
        <v>17</v>
      </c>
      <c r="E89" s="19"/>
      <c r="F89" s="19"/>
      <c r="G89" s="18" t="s">
        <v>78</v>
      </c>
      <c r="H89" s="19"/>
      <c r="I89" s="18"/>
      <c r="J89" s="19"/>
      <c r="K89" s="20"/>
      <c r="L89" s="10"/>
      <c r="M89" s="3"/>
    </row>
    <row r="90" spans="1:16" ht="63" customHeight="1" thickBot="1">
      <c r="A90" s="3"/>
      <c r="B90" s="9"/>
      <c r="C90" s="21"/>
      <c r="D90" s="29">
        <v>17.100000000000001</v>
      </c>
      <c r="E90" s="29"/>
      <c r="F90" s="29"/>
      <c r="G90" s="49" t="s">
        <v>524</v>
      </c>
      <c r="H90" s="29" t="s">
        <v>18</v>
      </c>
      <c r="I90" s="32">
        <f>'CDI BOSQUES MEMORIAS DE CÁLCULO'!K92</f>
        <v>108.34</v>
      </c>
      <c r="J90" s="119">
        <f>'CDI BOSQUES APUS'!O265</f>
        <v>62966</v>
      </c>
      <c r="K90" s="120">
        <f>ROUND(I90*J90,0)</f>
        <v>6821736</v>
      </c>
      <c r="L90" s="10"/>
      <c r="M90" s="3"/>
    </row>
    <row r="91" spans="1:16" ht="30" customHeight="1">
      <c r="A91" s="3"/>
      <c r="B91" s="9"/>
      <c r="C91" s="21"/>
      <c r="D91" s="30">
        <v>17.2</v>
      </c>
      <c r="E91" s="30"/>
      <c r="F91" s="30"/>
      <c r="G91" s="49" t="s">
        <v>79</v>
      </c>
      <c r="H91" s="29" t="s">
        <v>18</v>
      </c>
      <c r="I91" s="32">
        <f>'CDI BOSQUES MEMORIAS DE CÁLCULO'!K124</f>
        <v>29.7</v>
      </c>
      <c r="J91" s="109">
        <f>'CDI BOSQUES APUS'!O361</f>
        <v>192083</v>
      </c>
      <c r="K91" s="120">
        <f>ROUND(I91*J91,0)</f>
        <v>5704865</v>
      </c>
      <c r="L91" s="10"/>
      <c r="M91" s="3"/>
    </row>
    <row r="92" spans="1:16" ht="30" customHeight="1" thickBot="1">
      <c r="A92" s="3"/>
      <c r="B92" s="9"/>
      <c r="C92" s="121" t="s">
        <v>22</v>
      </c>
      <c r="D92" s="52"/>
      <c r="E92" s="52"/>
      <c r="F92" s="52"/>
      <c r="G92" s="53"/>
      <c r="H92" s="52"/>
      <c r="I92" s="32"/>
      <c r="J92" s="38"/>
      <c r="K92" s="122">
        <f>SUM(K90:K91)</f>
        <v>12526601</v>
      </c>
      <c r="L92" s="10"/>
      <c r="M92" s="3"/>
    </row>
    <row r="93" spans="1:16" ht="30" customHeight="1" thickBot="1">
      <c r="A93" s="3"/>
      <c r="B93" s="9"/>
      <c r="C93" s="17"/>
      <c r="D93" s="18">
        <v>18</v>
      </c>
      <c r="E93" s="19"/>
      <c r="F93" s="19"/>
      <c r="G93" s="18" t="s">
        <v>57</v>
      </c>
      <c r="H93" s="19"/>
      <c r="I93" s="18"/>
      <c r="J93" s="19"/>
      <c r="K93" s="20"/>
      <c r="L93" s="10"/>
      <c r="M93" s="3"/>
    </row>
    <row r="94" spans="1:16" ht="30" customHeight="1">
      <c r="A94" s="3"/>
      <c r="B94" s="9"/>
      <c r="C94" s="21"/>
      <c r="D94" s="29">
        <v>18.100000000000001</v>
      </c>
      <c r="E94" s="29"/>
      <c r="F94" s="29"/>
      <c r="G94" s="49" t="s">
        <v>58</v>
      </c>
      <c r="H94" s="29" t="s">
        <v>18</v>
      </c>
      <c r="I94" s="32">
        <f>'CDI BOSQUES MEMORIAS DE CÁLCULO'!K160</f>
        <v>108.34</v>
      </c>
      <c r="J94" s="109">
        <f>'CDI BOSQUES APUS'!O457</f>
        <v>2933</v>
      </c>
      <c r="K94" s="116">
        <f>ROUND(I94*J94,0)</f>
        <v>317761</v>
      </c>
      <c r="L94" s="10"/>
      <c r="M94" s="3"/>
    </row>
    <row r="95" spans="1:16" ht="30" customHeight="1" thickBot="1">
      <c r="A95" s="3"/>
      <c r="B95" s="9"/>
      <c r="C95" s="111" t="s">
        <v>22</v>
      </c>
      <c r="D95" s="123"/>
      <c r="E95" s="123"/>
      <c r="F95" s="123"/>
      <c r="G95" s="124"/>
      <c r="H95" s="125"/>
      <c r="I95" s="126"/>
      <c r="J95" s="114"/>
      <c r="K95" s="115">
        <f>SUM(K94)</f>
        <v>317761</v>
      </c>
      <c r="L95" s="10"/>
      <c r="M95" s="3"/>
    </row>
    <row r="96" spans="1:16" s="94" customFormat="1" ht="30" customHeight="1" thickBot="1">
      <c r="A96" s="90"/>
      <c r="B96" s="91"/>
      <c r="C96" s="540" t="s">
        <v>80</v>
      </c>
      <c r="D96" s="541"/>
      <c r="E96" s="541"/>
      <c r="F96" s="541"/>
      <c r="G96" s="541"/>
      <c r="H96" s="541"/>
      <c r="I96" s="541"/>
      <c r="J96" s="542"/>
      <c r="K96" s="92">
        <f>SUM(K85+K88+K92+K95)</f>
        <v>30601309</v>
      </c>
      <c r="L96" s="93"/>
      <c r="M96" s="90"/>
      <c r="O96" s="476">
        <f>K96*26%</f>
        <v>7956340.3399999999</v>
      </c>
      <c r="P96" s="476">
        <f>K96-O96</f>
        <v>22644968.66</v>
      </c>
    </row>
    <row r="97" spans="1:16" ht="30" customHeight="1" thickBot="1">
      <c r="A97" s="3"/>
      <c r="B97" s="9"/>
      <c r="C97" s="544" t="s">
        <v>139</v>
      </c>
      <c r="D97" s="545"/>
      <c r="E97" s="545"/>
      <c r="F97" s="545"/>
      <c r="G97" s="545"/>
      <c r="H97" s="545"/>
      <c r="I97" s="545"/>
      <c r="J97" s="545"/>
      <c r="K97" s="546"/>
      <c r="L97" s="10"/>
      <c r="M97" s="3"/>
    </row>
    <row r="98" spans="1:16" ht="30" customHeight="1">
      <c r="A98" s="3"/>
      <c r="B98" s="9"/>
      <c r="C98" s="547" t="s">
        <v>6</v>
      </c>
      <c r="D98" s="549" t="s">
        <v>7</v>
      </c>
      <c r="E98" s="551" t="s">
        <v>8</v>
      </c>
      <c r="F98" s="552"/>
      <c r="G98" s="549" t="s">
        <v>9</v>
      </c>
      <c r="H98" s="549" t="s">
        <v>10</v>
      </c>
      <c r="I98" s="549" t="s">
        <v>11</v>
      </c>
      <c r="J98" s="553" t="s">
        <v>12</v>
      </c>
      <c r="K98" s="555" t="s">
        <v>13</v>
      </c>
      <c r="L98" s="10"/>
      <c r="M98" s="3"/>
    </row>
    <row r="99" spans="1:16" ht="30" customHeight="1" thickBot="1">
      <c r="A99" s="3"/>
      <c r="B99" s="9"/>
      <c r="C99" s="548"/>
      <c r="D99" s="550"/>
      <c r="E99" s="106" t="s">
        <v>14</v>
      </c>
      <c r="F99" s="107" t="s">
        <v>15</v>
      </c>
      <c r="G99" s="550"/>
      <c r="H99" s="550"/>
      <c r="I99" s="550"/>
      <c r="J99" s="554"/>
      <c r="K99" s="556"/>
      <c r="L99" s="10"/>
      <c r="M99" s="3"/>
    </row>
    <row r="100" spans="1:16" ht="30" customHeight="1">
      <c r="A100" s="3"/>
      <c r="B100" s="9"/>
      <c r="C100" s="21"/>
      <c r="D100" s="43">
        <v>19</v>
      </c>
      <c r="E100" s="43"/>
      <c r="F100" s="43"/>
      <c r="G100" s="108" t="s">
        <v>81</v>
      </c>
      <c r="H100" s="43" t="s">
        <v>36</v>
      </c>
      <c r="I100" s="32">
        <v>16</v>
      </c>
      <c r="J100" s="109">
        <f>'CDI SONRISAS APUS'!O81</f>
        <v>520315</v>
      </c>
      <c r="K100" s="110">
        <f t="shared" ref="K100:K109" si="0">ROUND(I100*J100,0)</f>
        <v>8325040</v>
      </c>
      <c r="L100" s="10"/>
      <c r="M100" s="3"/>
    </row>
    <row r="101" spans="1:16" ht="78.75" customHeight="1">
      <c r="A101" s="3"/>
      <c r="B101" s="9"/>
      <c r="C101" s="29"/>
      <c r="D101" s="43">
        <v>20</v>
      </c>
      <c r="E101" s="43"/>
      <c r="F101" s="43"/>
      <c r="G101" s="108" t="s">
        <v>82</v>
      </c>
      <c r="H101" s="43" t="s">
        <v>10</v>
      </c>
      <c r="I101" s="32">
        <v>1</v>
      </c>
      <c r="J101" s="109">
        <f>'CDI SONRISAS APUS'!O189</f>
        <v>6245085</v>
      </c>
      <c r="K101" s="110">
        <f t="shared" si="0"/>
        <v>6245085</v>
      </c>
      <c r="L101" s="10"/>
      <c r="M101" s="3"/>
    </row>
    <row r="102" spans="1:16" ht="56.25" customHeight="1">
      <c r="A102" s="3"/>
      <c r="B102" s="9"/>
      <c r="C102" s="29"/>
      <c r="D102" s="43">
        <v>21</v>
      </c>
      <c r="E102" s="43"/>
      <c r="F102" s="43"/>
      <c r="G102" s="108" t="s">
        <v>83</v>
      </c>
      <c r="H102" s="43" t="s">
        <v>10</v>
      </c>
      <c r="I102" s="32">
        <v>1</v>
      </c>
      <c r="J102" s="109">
        <f>'CDI SONRISAS APUS'!O297</f>
        <v>3880492</v>
      </c>
      <c r="K102" s="110">
        <f t="shared" si="0"/>
        <v>3880492</v>
      </c>
      <c r="L102" s="10"/>
      <c r="M102" s="3"/>
    </row>
    <row r="103" spans="1:16" ht="30" customHeight="1">
      <c r="A103" s="3"/>
      <c r="B103" s="9"/>
      <c r="C103" s="29"/>
      <c r="D103" s="43">
        <v>22</v>
      </c>
      <c r="E103" s="43"/>
      <c r="F103" s="43"/>
      <c r="G103" s="108" t="s">
        <v>84</v>
      </c>
      <c r="H103" s="43" t="s">
        <v>10</v>
      </c>
      <c r="I103" s="32">
        <v>1</v>
      </c>
      <c r="J103" s="109">
        <f>'CDI SONRISAS APUS'!O405</f>
        <v>770413</v>
      </c>
      <c r="K103" s="110">
        <f t="shared" si="0"/>
        <v>770413</v>
      </c>
      <c r="L103" s="10"/>
      <c r="M103" s="3"/>
    </row>
    <row r="104" spans="1:16" ht="30" customHeight="1">
      <c r="A104" s="3"/>
      <c r="B104" s="9"/>
      <c r="C104" s="29"/>
      <c r="D104" s="43">
        <v>23</v>
      </c>
      <c r="E104" s="43"/>
      <c r="F104" s="43"/>
      <c r="G104" s="108" t="s">
        <v>85</v>
      </c>
      <c r="H104" s="43" t="s">
        <v>36</v>
      </c>
      <c r="I104" s="32">
        <v>1</v>
      </c>
      <c r="J104" s="109">
        <f>'CDI SONRISAS APUS'!O513</f>
        <v>140605</v>
      </c>
      <c r="K104" s="110">
        <f t="shared" si="0"/>
        <v>140605</v>
      </c>
      <c r="L104" s="10"/>
      <c r="M104" s="3"/>
    </row>
    <row r="105" spans="1:16" ht="30" customHeight="1">
      <c r="A105" s="3"/>
      <c r="B105" s="9"/>
      <c r="C105" s="29"/>
      <c r="D105" s="43">
        <v>24</v>
      </c>
      <c r="E105" s="43"/>
      <c r="F105" s="43"/>
      <c r="G105" s="108" t="s">
        <v>86</v>
      </c>
      <c r="H105" s="43" t="s">
        <v>10</v>
      </c>
      <c r="I105" s="32">
        <v>1</v>
      </c>
      <c r="J105" s="109">
        <f>'CDI SONRISAS APUS'!O609</f>
        <v>4788000</v>
      </c>
      <c r="K105" s="110">
        <f t="shared" si="0"/>
        <v>4788000</v>
      </c>
      <c r="L105" s="10"/>
      <c r="M105" s="3"/>
    </row>
    <row r="106" spans="1:16" ht="30" customHeight="1">
      <c r="A106" s="3"/>
      <c r="B106" s="9"/>
      <c r="C106" s="29"/>
      <c r="D106" s="43">
        <v>25</v>
      </c>
      <c r="E106" s="43"/>
      <c r="F106" s="43"/>
      <c r="G106" s="108" t="s">
        <v>87</v>
      </c>
      <c r="H106" s="43" t="s">
        <v>10</v>
      </c>
      <c r="I106" s="32">
        <v>1</v>
      </c>
      <c r="J106" s="109">
        <f>'CDI SONRISAS APUS'!O704</f>
        <v>5292000</v>
      </c>
      <c r="K106" s="110">
        <f t="shared" si="0"/>
        <v>5292000</v>
      </c>
      <c r="L106" s="10"/>
      <c r="M106" s="3"/>
    </row>
    <row r="107" spans="1:16" ht="30" customHeight="1">
      <c r="A107" s="3"/>
      <c r="B107" s="9"/>
      <c r="C107" s="29"/>
      <c r="D107" s="43">
        <v>26</v>
      </c>
      <c r="E107" s="43"/>
      <c r="F107" s="43"/>
      <c r="G107" s="108" t="s">
        <v>88</v>
      </c>
      <c r="H107" s="43" t="s">
        <v>10</v>
      </c>
      <c r="I107" s="32">
        <v>1</v>
      </c>
      <c r="J107" s="109">
        <f>'CDI SONRISAS APUS'!O812</f>
        <v>1356663</v>
      </c>
      <c r="K107" s="110">
        <f t="shared" si="0"/>
        <v>1356663</v>
      </c>
      <c r="L107" s="10"/>
      <c r="M107" s="3"/>
    </row>
    <row r="108" spans="1:16" ht="30" customHeight="1">
      <c r="A108" s="3"/>
      <c r="B108" s="9"/>
      <c r="C108" s="29"/>
      <c r="D108" s="43">
        <v>27</v>
      </c>
      <c r="E108" s="43"/>
      <c r="F108" s="43"/>
      <c r="G108" s="108" t="s">
        <v>89</v>
      </c>
      <c r="H108" s="43" t="s">
        <v>10</v>
      </c>
      <c r="I108" s="32">
        <v>1</v>
      </c>
      <c r="J108" s="109">
        <f>'CDI SONRISAS APUS'!O920</f>
        <v>2324770</v>
      </c>
      <c r="K108" s="110">
        <f t="shared" si="0"/>
        <v>2324770</v>
      </c>
      <c r="L108" s="10"/>
      <c r="M108" s="3"/>
    </row>
    <row r="109" spans="1:16" ht="30" customHeight="1">
      <c r="A109" s="3"/>
      <c r="B109" s="9"/>
      <c r="C109" s="29"/>
      <c r="D109" s="43">
        <v>28</v>
      </c>
      <c r="E109" s="43"/>
      <c r="F109" s="43"/>
      <c r="G109" s="108" t="s">
        <v>90</v>
      </c>
      <c r="H109" s="43" t="s">
        <v>18</v>
      </c>
      <c r="I109" s="127">
        <f>'CDI SONRISAS APUS'!V994</f>
        <v>20.832000000000001</v>
      </c>
      <c r="J109" s="109">
        <f>'CDI SONRISAS APUS'!O1028</f>
        <v>2605</v>
      </c>
      <c r="K109" s="110">
        <f t="shared" si="0"/>
        <v>54267</v>
      </c>
      <c r="L109" s="10"/>
      <c r="M109" s="3"/>
    </row>
    <row r="110" spans="1:16" ht="30" customHeight="1" thickBot="1">
      <c r="A110" s="3"/>
      <c r="B110" s="9"/>
      <c r="C110" s="121" t="s">
        <v>22</v>
      </c>
      <c r="D110" s="52"/>
      <c r="E110" s="52"/>
      <c r="F110" s="52"/>
      <c r="G110" s="53"/>
      <c r="H110" s="52"/>
      <c r="I110" s="126"/>
      <c r="J110" s="38"/>
      <c r="K110" s="122"/>
      <c r="L110" s="10"/>
      <c r="M110" s="3"/>
    </row>
    <row r="111" spans="1:16" s="94" customFormat="1" ht="30" customHeight="1" thickBot="1">
      <c r="A111" s="90"/>
      <c r="B111" s="91"/>
      <c r="C111" s="540" t="s">
        <v>91</v>
      </c>
      <c r="D111" s="541"/>
      <c r="E111" s="541"/>
      <c r="F111" s="541"/>
      <c r="G111" s="541"/>
      <c r="H111" s="541"/>
      <c r="I111" s="541"/>
      <c r="J111" s="542"/>
      <c r="K111" s="92">
        <f>SUM(K100:K110)</f>
        <v>33177335</v>
      </c>
      <c r="L111" s="93"/>
      <c r="M111" s="90"/>
      <c r="O111" s="476">
        <f>K111*26%</f>
        <v>8626107.0999999996</v>
      </c>
      <c r="P111" s="476">
        <f>K111-O111</f>
        <v>24551227.899999999</v>
      </c>
    </row>
    <row r="112" spans="1:16" s="94" customFormat="1" ht="46.5" customHeight="1">
      <c r="A112" s="90"/>
      <c r="B112" s="91"/>
      <c r="C112" s="532" t="s">
        <v>62</v>
      </c>
      <c r="D112" s="533"/>
      <c r="E112" s="533"/>
      <c r="F112" s="533"/>
      <c r="G112" s="533"/>
      <c r="H112" s="543" t="s">
        <v>63</v>
      </c>
      <c r="I112" s="543"/>
      <c r="J112" s="543"/>
      <c r="K112" s="95" t="s">
        <v>64</v>
      </c>
      <c r="L112" s="96"/>
      <c r="M112" s="90"/>
    </row>
    <row r="113" spans="1:16" s="94" customFormat="1" ht="48.75" customHeight="1">
      <c r="A113" s="90"/>
      <c r="B113" s="91"/>
      <c r="C113" s="532" t="s">
        <v>65</v>
      </c>
      <c r="D113" s="533"/>
      <c r="E113" s="533"/>
      <c r="F113" s="533"/>
      <c r="G113" s="533"/>
      <c r="H113" s="537" t="s">
        <v>66</v>
      </c>
      <c r="I113" s="537"/>
      <c r="J113" s="97" t="s">
        <v>67</v>
      </c>
      <c r="K113" s="98">
        <v>0.22</v>
      </c>
      <c r="L113" s="96"/>
      <c r="M113" s="90"/>
    </row>
    <row r="114" spans="1:16" s="94" customFormat="1" ht="30" customHeight="1">
      <c r="A114" s="90"/>
      <c r="B114" s="91"/>
      <c r="C114" s="532" t="s">
        <v>68</v>
      </c>
      <c r="D114" s="533"/>
      <c r="E114" s="533"/>
      <c r="F114" s="533"/>
      <c r="G114" s="533"/>
      <c r="H114" s="534" t="s">
        <v>69</v>
      </c>
      <c r="I114" s="535"/>
      <c r="J114" s="97" t="s">
        <v>70</v>
      </c>
      <c r="K114" s="98">
        <v>0.01</v>
      </c>
      <c r="L114" s="96"/>
      <c r="M114" s="90"/>
    </row>
    <row r="115" spans="1:16" s="100" customFormat="1" ht="58.5" customHeight="1">
      <c r="A115" s="90"/>
      <c r="B115" s="91"/>
      <c r="C115" s="99"/>
      <c r="E115" s="101"/>
      <c r="F115" s="101"/>
      <c r="G115" s="102"/>
      <c r="H115" s="536" t="s">
        <v>71</v>
      </c>
      <c r="I115" s="537"/>
      <c r="J115" s="97" t="s">
        <v>72</v>
      </c>
      <c r="K115" s="98">
        <v>0.03</v>
      </c>
      <c r="L115" s="93"/>
      <c r="M115" s="90"/>
      <c r="P115" s="480"/>
    </row>
    <row r="116" spans="1:16" ht="57" customHeight="1">
      <c r="A116" s="3"/>
      <c r="B116" s="9"/>
      <c r="C116" s="103"/>
      <c r="D116" s="104"/>
      <c r="E116" s="104"/>
      <c r="F116" s="104"/>
      <c r="G116" s="105"/>
      <c r="H116" s="538" t="s">
        <v>73</v>
      </c>
      <c r="I116" s="538"/>
      <c r="J116" s="128" t="s">
        <v>74</v>
      </c>
      <c r="K116" s="129">
        <v>0.26</v>
      </c>
      <c r="L116" s="10"/>
      <c r="M116" s="3"/>
    </row>
    <row r="117" spans="1:16" ht="30" customHeight="1">
      <c r="A117" s="3"/>
      <c r="B117" s="9"/>
      <c r="C117" s="539" t="s">
        <v>92</v>
      </c>
      <c r="D117" s="539"/>
      <c r="E117" s="539"/>
      <c r="F117" s="539"/>
      <c r="G117" s="539"/>
      <c r="H117" s="539"/>
      <c r="I117" s="539"/>
      <c r="J117" s="539"/>
      <c r="K117" s="130">
        <f>K111+K96+K79</f>
        <v>121565308</v>
      </c>
      <c r="L117" s="10"/>
      <c r="M117" s="3"/>
    </row>
  </sheetData>
  <mergeCells count="54">
    <mergeCell ref="C75:H75"/>
    <mergeCell ref="I12:I13"/>
    <mergeCell ref="C11:K11"/>
    <mergeCell ref="C60:H60"/>
    <mergeCell ref="C65:H65"/>
    <mergeCell ref="C69:H69"/>
    <mergeCell ref="C48:H48"/>
    <mergeCell ref="C55:H55"/>
    <mergeCell ref="C12:C13"/>
    <mergeCell ref="D12:D13"/>
    <mergeCell ref="E12:F12"/>
    <mergeCell ref="G12:G13"/>
    <mergeCell ref="H12:H13"/>
    <mergeCell ref="B1:G1"/>
    <mergeCell ref="C5:K5"/>
    <mergeCell ref="C6:K6"/>
    <mergeCell ref="C7:K8"/>
    <mergeCell ref="C9:K9"/>
    <mergeCell ref="C10:K10"/>
    <mergeCell ref="C80:K80"/>
    <mergeCell ref="C81:C82"/>
    <mergeCell ref="D81:D82"/>
    <mergeCell ref="E81:F81"/>
    <mergeCell ref="G81:G82"/>
    <mergeCell ref="H81:H82"/>
    <mergeCell ref="I81:I82"/>
    <mergeCell ref="J81:J82"/>
    <mergeCell ref="K81:K82"/>
    <mergeCell ref="C78:H78"/>
    <mergeCell ref="C79:J79"/>
    <mergeCell ref="J12:J13"/>
    <mergeCell ref="K12:K13"/>
    <mergeCell ref="C41:H41"/>
    <mergeCell ref="C44:G44"/>
    <mergeCell ref="C96:J96"/>
    <mergeCell ref="C97:K97"/>
    <mergeCell ref="C98:C99"/>
    <mergeCell ref="D98:D99"/>
    <mergeCell ref="E98:F98"/>
    <mergeCell ref="G98:G99"/>
    <mergeCell ref="H98:H99"/>
    <mergeCell ref="I98:I99"/>
    <mergeCell ref="J98:J99"/>
    <mergeCell ref="K98:K99"/>
    <mergeCell ref="C111:J111"/>
    <mergeCell ref="C112:G112"/>
    <mergeCell ref="H112:J112"/>
    <mergeCell ref="C113:G113"/>
    <mergeCell ref="H113:I113"/>
    <mergeCell ref="C114:G114"/>
    <mergeCell ref="H114:I114"/>
    <mergeCell ref="H115:I115"/>
    <mergeCell ref="H116:I116"/>
    <mergeCell ref="C117:J117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2D5EC-E072-4F19-9084-A14236705A62}">
  <dimension ref="A2:P38"/>
  <sheetViews>
    <sheetView workbookViewId="0">
      <selection activeCell="J2" sqref="J2"/>
    </sheetView>
  </sheetViews>
  <sheetFormatPr baseColWidth="10" defaultRowHeight="12.75"/>
  <cols>
    <col min="1" max="1" width="11.42578125" style="132"/>
    <col min="2" max="2" width="21.7109375" style="132" customWidth="1"/>
    <col min="3" max="3" width="11.42578125" style="132"/>
    <col min="4" max="4" width="11.7109375" style="132" bestFit="1" customWidth="1"/>
    <col min="5" max="5" width="14.5703125" style="132" bestFit="1" customWidth="1"/>
    <col min="6" max="7" width="11.42578125" style="132"/>
    <col min="8" max="8" width="43.140625" style="132" customWidth="1"/>
    <col min="9" max="9" width="11.42578125" style="132"/>
    <col min="10" max="10" width="16.5703125" style="132" bestFit="1" customWidth="1"/>
    <col min="11" max="11" width="15.42578125" style="132" bestFit="1" customWidth="1"/>
    <col min="12" max="12" width="14.42578125" style="132" bestFit="1" customWidth="1"/>
    <col min="13" max="14" width="11.42578125" style="132"/>
    <col min="15" max="15" width="12.42578125" style="132" bestFit="1" customWidth="1"/>
    <col min="16" max="16384" width="11.42578125" style="132"/>
  </cols>
  <sheetData>
    <row r="2" spans="1:14" ht="30" customHeight="1">
      <c r="A2" s="175"/>
      <c r="B2" s="587" t="s">
        <v>502</v>
      </c>
      <c r="C2" s="588"/>
      <c r="D2" s="588"/>
      <c r="E2" s="588"/>
      <c r="F2" s="589"/>
      <c r="G2" s="158" t="s">
        <v>93</v>
      </c>
      <c r="H2" s="531">
        <f>'PRESUPUESTO OFICIAL (Entidad)'!P79+'PRESUPUESTO OFICIAL (Entidad)'!P96+'PRESUPUESTO OFICIAL (Entidad)'!P111</f>
        <v>89958327.919999987</v>
      </c>
      <c r="I2" s="131"/>
      <c r="J2" s="131"/>
      <c r="K2" s="131"/>
    </row>
    <row r="3" spans="1:14">
      <c r="B3" s="584" t="s">
        <v>525</v>
      </c>
      <c r="C3" s="585"/>
      <c r="D3" s="585"/>
      <c r="E3" s="585"/>
      <c r="F3" s="585"/>
      <c r="G3" s="585"/>
      <c r="H3" s="586"/>
      <c r="I3" s="478"/>
      <c r="J3" s="131"/>
      <c r="K3" s="131"/>
      <c r="M3" s="133" t="s">
        <v>94</v>
      </c>
    </row>
    <row r="4" spans="1:14" ht="15">
      <c r="B4" s="134" t="s">
        <v>95</v>
      </c>
      <c r="C4" s="134" t="s">
        <v>96</v>
      </c>
      <c r="D4" s="134" t="s">
        <v>94</v>
      </c>
      <c r="E4" s="134" t="s">
        <v>97</v>
      </c>
      <c r="F4" s="134" t="s">
        <v>98</v>
      </c>
      <c r="G4" s="134" t="s">
        <v>99</v>
      </c>
      <c r="H4" s="134" t="s">
        <v>100</v>
      </c>
      <c r="I4" s="135"/>
      <c r="J4" s="136">
        <f>J5/30</f>
        <v>150000</v>
      </c>
      <c r="K4" s="136">
        <f>J4*9</f>
        <v>1350000</v>
      </c>
      <c r="L4" s="137">
        <f>K4/H2</f>
        <v>1.5006948564012395E-2</v>
      </c>
      <c r="M4" s="137">
        <f>L4*100</f>
        <v>1.5006948564012395</v>
      </c>
      <c r="N4" s="137"/>
    </row>
    <row r="5" spans="1:14" ht="25.5">
      <c r="B5" s="138" t="s">
        <v>101</v>
      </c>
      <c r="C5" s="139" t="s">
        <v>102</v>
      </c>
      <c r="D5" s="140">
        <v>0.25</v>
      </c>
      <c r="E5" s="139">
        <v>11.4</v>
      </c>
      <c r="F5" s="141">
        <v>1.5699999999999999E-2</v>
      </c>
      <c r="G5" s="142">
        <f t="shared" ref="G5:G11" si="0">F5*$H$2</f>
        <v>1412345.7483439997</v>
      </c>
      <c r="H5" s="138" t="s">
        <v>103</v>
      </c>
      <c r="I5" s="143"/>
      <c r="J5" s="144">
        <v>4500000</v>
      </c>
      <c r="K5" s="136">
        <f>J5/30</f>
        <v>150000</v>
      </c>
      <c r="L5" s="145">
        <f>K5*E5</f>
        <v>1710000</v>
      </c>
      <c r="M5" s="137">
        <f>L5/H2</f>
        <v>1.90088015144157E-2</v>
      </c>
      <c r="N5" s="137">
        <f>M5*100</f>
        <v>1.9008801514415701</v>
      </c>
    </row>
    <row r="6" spans="1:14" ht="25.5">
      <c r="B6" s="138" t="s">
        <v>104</v>
      </c>
      <c r="C6" s="139" t="s">
        <v>105</v>
      </c>
      <c r="D6" s="140">
        <v>1</v>
      </c>
      <c r="E6" s="139">
        <v>45</v>
      </c>
      <c r="F6" s="141">
        <v>4.8000000000000001E-2</v>
      </c>
      <c r="G6" s="142">
        <f t="shared" si="0"/>
        <v>4317999.7401599996</v>
      </c>
      <c r="H6" s="138" t="s">
        <v>106</v>
      </c>
      <c r="I6" s="146"/>
      <c r="J6" s="144">
        <v>3500000</v>
      </c>
      <c r="K6" s="136">
        <f>J6/30</f>
        <v>116666.66666666667</v>
      </c>
      <c r="L6" s="145">
        <f>K6*E6</f>
        <v>5250000</v>
      </c>
      <c r="M6" s="137">
        <f>L6/H2</f>
        <v>5.8360355526714869E-2</v>
      </c>
      <c r="N6" s="137">
        <f>M6*100</f>
        <v>5.8360355526714871</v>
      </c>
    </row>
    <row r="7" spans="1:14" ht="25.5">
      <c r="B7" s="138" t="s">
        <v>107</v>
      </c>
      <c r="C7" s="139" t="s">
        <v>105</v>
      </c>
      <c r="D7" s="140">
        <v>1</v>
      </c>
      <c r="E7" s="139">
        <v>45</v>
      </c>
      <c r="F7" s="141">
        <v>3.4000000000000002E-2</v>
      </c>
      <c r="G7" s="142">
        <f t="shared" si="0"/>
        <v>3058583.1492799995</v>
      </c>
      <c r="H7" s="138" t="s">
        <v>108</v>
      </c>
      <c r="I7" s="147"/>
      <c r="J7" s="144">
        <v>2500000</v>
      </c>
      <c r="K7" s="136">
        <f>J7/30</f>
        <v>83333.333333333328</v>
      </c>
      <c r="L7" s="145">
        <f>K7*E7</f>
        <v>3750000</v>
      </c>
      <c r="M7" s="137">
        <f>L7/H2</f>
        <v>4.1685968233367766E-2</v>
      </c>
      <c r="N7" s="137">
        <f>M7*100</f>
        <v>4.1685968233367765</v>
      </c>
    </row>
    <row r="8" spans="1:14" ht="45">
      <c r="B8" s="176" t="s">
        <v>136</v>
      </c>
      <c r="C8" s="170" t="s">
        <v>102</v>
      </c>
      <c r="D8" s="171">
        <v>0.05</v>
      </c>
      <c r="E8" s="170">
        <v>2.2000000000000002</v>
      </c>
      <c r="F8" s="172">
        <v>2.7000000000000001E-3</v>
      </c>
      <c r="G8" s="142">
        <f t="shared" si="0"/>
        <v>242887.48538399997</v>
      </c>
      <c r="H8" s="169" t="s">
        <v>571</v>
      </c>
      <c r="I8" s="148"/>
      <c r="J8" s="144">
        <v>4000000</v>
      </c>
      <c r="K8" s="136">
        <f>J8/30</f>
        <v>133333.33333333334</v>
      </c>
      <c r="L8" s="145">
        <f>K8*E8</f>
        <v>293333.33333333337</v>
      </c>
      <c r="M8" s="137">
        <f>L8/H2</f>
        <v>3.2607690706989902E-3</v>
      </c>
      <c r="N8" s="137">
        <f>M8*100</f>
        <v>0.326076907069899</v>
      </c>
    </row>
    <row r="9" spans="1:14" ht="60">
      <c r="B9" s="176" t="s">
        <v>137</v>
      </c>
      <c r="C9" s="170" t="s">
        <v>105</v>
      </c>
      <c r="D9" s="171">
        <v>0.13</v>
      </c>
      <c r="E9" s="170">
        <v>6</v>
      </c>
      <c r="F9" s="172">
        <v>4.4999999999999997E-3</v>
      </c>
      <c r="G9" s="142">
        <f t="shared" si="0"/>
        <v>404812.4756399999</v>
      </c>
      <c r="H9" s="169" t="s">
        <v>572</v>
      </c>
      <c r="I9" s="148"/>
      <c r="J9" s="144">
        <v>2500000</v>
      </c>
      <c r="K9" s="136">
        <f>J9/30</f>
        <v>83333.333333333328</v>
      </c>
      <c r="L9" s="145">
        <f>K9*E9</f>
        <v>500000</v>
      </c>
      <c r="M9" s="137">
        <f>L9/H2</f>
        <v>5.5581290977823683E-3</v>
      </c>
      <c r="N9" s="137">
        <f>M9*100</f>
        <v>0.55581290977823683</v>
      </c>
    </row>
    <row r="10" spans="1:14" ht="38.25">
      <c r="B10" s="138" t="s">
        <v>109</v>
      </c>
      <c r="C10" s="139" t="s">
        <v>105</v>
      </c>
      <c r="D10" s="140">
        <v>1</v>
      </c>
      <c r="E10" s="139">
        <v>45</v>
      </c>
      <c r="F10" s="141">
        <v>1E-3</v>
      </c>
      <c r="G10" s="142">
        <f t="shared" si="0"/>
        <v>89958.327919999982</v>
      </c>
      <c r="H10" s="138" t="s">
        <v>110</v>
      </c>
      <c r="I10" s="148"/>
      <c r="J10" s="477"/>
      <c r="K10" s="149"/>
    </row>
    <row r="11" spans="1:14" ht="25.5">
      <c r="B11" s="138" t="s">
        <v>111</v>
      </c>
      <c r="C11" s="139" t="s">
        <v>105</v>
      </c>
      <c r="D11" s="140">
        <v>1</v>
      </c>
      <c r="E11" s="139">
        <v>45</v>
      </c>
      <c r="F11" s="141">
        <v>2E-3</v>
      </c>
      <c r="G11" s="142">
        <f t="shared" si="0"/>
        <v>179916.65583999996</v>
      </c>
      <c r="H11" s="138" t="s">
        <v>112</v>
      </c>
      <c r="I11" s="148"/>
      <c r="J11" s="479">
        <v>45</v>
      </c>
      <c r="K11" s="479">
        <v>100</v>
      </c>
    </row>
    <row r="12" spans="1:14" ht="38.25">
      <c r="B12" s="138" t="s">
        <v>113</v>
      </c>
      <c r="C12" s="139" t="s">
        <v>105</v>
      </c>
      <c r="D12" s="140">
        <v>1</v>
      </c>
      <c r="E12" s="139" t="s">
        <v>114</v>
      </c>
      <c r="F12" s="141">
        <v>6.7999999999999996E-3</v>
      </c>
      <c r="G12" s="142">
        <f>F12*H2</f>
        <v>611716.62985599984</v>
      </c>
      <c r="H12" s="138" t="s">
        <v>115</v>
      </c>
      <c r="I12" s="131"/>
      <c r="J12" s="479">
        <v>6</v>
      </c>
      <c r="K12" s="149">
        <f>J12*K11/J11</f>
        <v>13.333333333333334</v>
      </c>
    </row>
    <row r="13" spans="1:14">
      <c r="B13" s="138" t="s">
        <v>116</v>
      </c>
      <c r="C13" s="139"/>
      <c r="D13" s="141">
        <v>0.01</v>
      </c>
      <c r="E13" s="139"/>
      <c r="F13" s="141">
        <v>0.01</v>
      </c>
      <c r="G13" s="142">
        <f>D13*H2</f>
        <v>899583.27919999987</v>
      </c>
      <c r="H13" s="138"/>
      <c r="I13" s="131"/>
      <c r="J13" s="131"/>
      <c r="K13" s="131"/>
    </row>
    <row r="14" spans="1:14">
      <c r="B14" s="138" t="s">
        <v>117</v>
      </c>
      <c r="C14" s="139"/>
      <c r="D14" s="141">
        <v>0.02</v>
      </c>
      <c r="E14" s="139"/>
      <c r="F14" s="141">
        <v>0.02</v>
      </c>
      <c r="G14" s="142">
        <f>D14*H2</f>
        <v>1799166.5583999997</v>
      </c>
      <c r="H14" s="138"/>
      <c r="I14" s="131"/>
      <c r="J14" s="131"/>
      <c r="K14" s="131"/>
    </row>
    <row r="15" spans="1:14">
      <c r="B15" s="138" t="s">
        <v>118</v>
      </c>
      <c r="C15" s="139"/>
      <c r="D15" s="141">
        <v>5.0000000000000001E-3</v>
      </c>
      <c r="E15" s="139"/>
      <c r="F15" s="141">
        <v>5.0000000000000001E-3</v>
      </c>
      <c r="G15" s="142">
        <f>D15*H2</f>
        <v>449791.63959999994</v>
      </c>
      <c r="H15" s="138"/>
      <c r="I15" s="131"/>
      <c r="J15" s="131"/>
      <c r="K15" s="131"/>
    </row>
    <row r="16" spans="1:14">
      <c r="B16" s="138" t="s">
        <v>119</v>
      </c>
      <c r="C16" s="139"/>
      <c r="D16" s="141">
        <v>0.02</v>
      </c>
      <c r="E16" s="139"/>
      <c r="F16" s="141">
        <v>0.02</v>
      </c>
      <c r="G16" s="142">
        <f>D16*H2</f>
        <v>1799166.5583999997</v>
      </c>
      <c r="H16" s="138"/>
      <c r="I16" s="131"/>
      <c r="J16" s="131"/>
      <c r="K16" s="131"/>
    </row>
    <row r="17" spans="2:11" ht="38.25">
      <c r="B17" s="138" t="s">
        <v>120</v>
      </c>
      <c r="C17" s="139"/>
      <c r="D17" s="150">
        <v>0.05</v>
      </c>
      <c r="E17" s="139"/>
      <c r="F17" s="141">
        <v>0.05</v>
      </c>
      <c r="G17" s="142">
        <f>D17*H2</f>
        <v>4497916.3959999997</v>
      </c>
      <c r="H17" s="138"/>
      <c r="I17" s="131"/>
      <c r="J17" s="131"/>
      <c r="K17" s="131"/>
    </row>
    <row r="18" spans="2:11" ht="25.5">
      <c r="B18" s="138" t="s">
        <v>121</v>
      </c>
      <c r="C18" s="139">
        <v>1</v>
      </c>
      <c r="D18" s="150"/>
      <c r="E18" s="139"/>
      <c r="F18" s="141"/>
      <c r="G18" s="142">
        <f>15000*C18</f>
        <v>15000</v>
      </c>
      <c r="H18" s="138"/>
      <c r="I18" s="131"/>
      <c r="J18" s="131"/>
      <c r="K18" s="131"/>
    </row>
    <row r="19" spans="2:11" ht="15">
      <c r="B19" s="138"/>
      <c r="C19" s="139"/>
      <c r="D19" s="140"/>
      <c r="E19" s="139"/>
      <c r="F19" s="141"/>
      <c r="G19" s="142"/>
      <c r="H19" s="138"/>
      <c r="I19" s="151"/>
      <c r="J19" s="152"/>
      <c r="K19" s="149"/>
    </row>
    <row r="20" spans="2:11" ht="30">
      <c r="B20" s="153" t="s">
        <v>122</v>
      </c>
      <c r="C20" s="154"/>
      <c r="D20" s="154"/>
      <c r="E20" s="154"/>
      <c r="F20" s="155">
        <f>G20/H2</f>
        <v>0.21986674387293351</v>
      </c>
      <c r="G20" s="156">
        <f>SUM(G5:G19)</f>
        <v>19778844.644024</v>
      </c>
      <c r="H20" s="157"/>
      <c r="I20" s="135"/>
      <c r="J20" s="152"/>
      <c r="K20" s="149"/>
    </row>
    <row r="21" spans="2:11">
      <c r="B21" s="584" t="s">
        <v>134</v>
      </c>
      <c r="C21" s="585"/>
      <c r="D21" s="585"/>
      <c r="E21" s="585"/>
      <c r="F21" s="585"/>
      <c r="G21" s="585"/>
      <c r="H21" s="586"/>
    </row>
    <row r="22" spans="2:11" ht="30">
      <c r="B22" s="158" t="s">
        <v>123</v>
      </c>
      <c r="C22" s="158" t="s">
        <v>98</v>
      </c>
      <c r="D22" s="158" t="s">
        <v>124</v>
      </c>
      <c r="E22" s="590" t="s">
        <v>100</v>
      </c>
      <c r="F22" s="591"/>
      <c r="G22" s="591"/>
      <c r="H22" s="592"/>
    </row>
    <row r="23" spans="2:11" ht="51">
      <c r="B23" s="159" t="s">
        <v>125</v>
      </c>
      <c r="C23" s="141">
        <v>5.0000000000000001E-3</v>
      </c>
      <c r="D23" s="142">
        <f>C23*$H$2</f>
        <v>449791.63959999994</v>
      </c>
      <c r="E23" s="581" t="s">
        <v>126</v>
      </c>
      <c r="F23" s="582"/>
      <c r="G23" s="582"/>
      <c r="H23" s="583"/>
    </row>
    <row r="24" spans="2:11" ht="38.25">
      <c r="B24" s="159" t="s">
        <v>127</v>
      </c>
      <c r="C24" s="141">
        <v>5.0000000000000001E-3</v>
      </c>
      <c r="D24" s="142">
        <f>C24*$H$2</f>
        <v>449791.63959999994</v>
      </c>
      <c r="E24" s="581" t="s">
        <v>128</v>
      </c>
      <c r="F24" s="582"/>
      <c r="G24" s="582"/>
      <c r="H24" s="583"/>
    </row>
    <row r="25" spans="2:11" ht="15">
      <c r="B25" s="160" t="s">
        <v>129</v>
      </c>
      <c r="C25" s="161">
        <f>SUM(C23:C24)</f>
        <v>0.01</v>
      </c>
      <c r="D25" s="162">
        <f>SUM(D23:D24)</f>
        <v>899583.27919999987</v>
      </c>
      <c r="E25" s="581"/>
      <c r="F25" s="582"/>
      <c r="G25" s="582"/>
      <c r="H25" s="583"/>
    </row>
    <row r="26" spans="2:11" ht="12.75" customHeight="1">
      <c r="B26" s="584" t="s">
        <v>135</v>
      </c>
      <c r="C26" s="585"/>
      <c r="D26" s="585"/>
      <c r="E26" s="585"/>
      <c r="F26" s="585"/>
      <c r="G26" s="585"/>
      <c r="H26" s="586"/>
    </row>
    <row r="27" spans="2:11" ht="15">
      <c r="B27" s="163" t="s">
        <v>95</v>
      </c>
      <c r="C27" s="163" t="s">
        <v>94</v>
      </c>
      <c r="D27" s="163" t="s">
        <v>130</v>
      </c>
      <c r="E27" s="133"/>
      <c r="F27" s="133"/>
      <c r="G27" s="133"/>
    </row>
    <row r="28" spans="2:11">
      <c r="B28" s="148" t="s">
        <v>131</v>
      </c>
      <c r="C28" s="164">
        <v>0.03</v>
      </c>
      <c r="D28" s="165">
        <f>C28*H2</f>
        <v>2698749.8375999997</v>
      </c>
      <c r="E28" s="133"/>
      <c r="F28" s="133"/>
      <c r="G28" s="133"/>
    </row>
    <row r="29" spans="2:11">
      <c r="B29" s="132" t="s">
        <v>132</v>
      </c>
      <c r="C29" s="166">
        <v>0.19</v>
      </c>
      <c r="D29" s="167">
        <f>C29*D28</f>
        <v>512762.46914399997</v>
      </c>
      <c r="E29" s="133"/>
      <c r="F29" s="133"/>
      <c r="G29" s="133"/>
    </row>
    <row r="30" spans="2:11">
      <c r="B30" s="132" t="s">
        <v>133</v>
      </c>
      <c r="C30" s="133"/>
      <c r="D30" s="133"/>
      <c r="E30" s="133"/>
      <c r="F30" s="133"/>
      <c r="G30" s="133"/>
    </row>
    <row r="33" spans="1:16" customFormat="1" ht="15"/>
    <row r="34" spans="1:16" customFormat="1" ht="15"/>
    <row r="35" spans="1:16" customFormat="1" ht="15"/>
    <row r="36" spans="1:16">
      <c r="A36" s="131"/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</row>
    <row r="37" spans="1:16">
      <c r="A37" s="13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</row>
    <row r="38" spans="1:16">
      <c r="A38" s="131"/>
      <c r="B38" s="131"/>
      <c r="C38" s="131"/>
      <c r="D38" s="131"/>
      <c r="E38" s="131"/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1"/>
    </row>
  </sheetData>
  <mergeCells count="8">
    <mergeCell ref="E25:H25"/>
    <mergeCell ref="B26:H26"/>
    <mergeCell ref="B2:F2"/>
    <mergeCell ref="B3:H3"/>
    <mergeCell ref="B21:H21"/>
    <mergeCell ref="E22:H22"/>
    <mergeCell ref="E23:H23"/>
    <mergeCell ref="E24:H24"/>
  </mergeCell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BB694-47A0-46AD-B8C3-3D746FE6F1D2}">
  <dimension ref="A2:T52"/>
  <sheetViews>
    <sheetView zoomScale="80" zoomScaleNormal="80" workbookViewId="0">
      <selection activeCell="D21" sqref="D21"/>
    </sheetView>
  </sheetViews>
  <sheetFormatPr baseColWidth="10" defaultRowHeight="15"/>
  <cols>
    <col min="1" max="1" width="21" customWidth="1"/>
    <col min="2" max="2" width="20.85546875" customWidth="1"/>
    <col min="3" max="3" width="7.7109375" customWidth="1"/>
    <col min="4" max="4" width="20.7109375" customWidth="1"/>
    <col min="5" max="5" width="19.5703125" customWidth="1"/>
    <col min="6" max="6" width="7.85546875" customWidth="1"/>
    <col min="8" max="8" width="16.140625" customWidth="1"/>
    <col min="10" max="10" width="20.5703125" customWidth="1"/>
    <col min="11" max="11" width="22.5703125" customWidth="1"/>
    <col min="12" max="12" width="20.85546875" customWidth="1"/>
    <col min="15" max="15" width="18.28515625" customWidth="1"/>
    <col min="20" max="20" width="14" bestFit="1" customWidth="1"/>
  </cols>
  <sheetData>
    <row r="2" spans="1:18" ht="15.75" thickBot="1"/>
    <row r="3" spans="1:18" ht="51" customHeight="1" thickBot="1">
      <c r="A3" s="594" t="s">
        <v>526</v>
      </c>
      <c r="B3" s="594"/>
      <c r="D3" s="594" t="s">
        <v>570</v>
      </c>
      <c r="E3" s="595"/>
      <c r="F3" s="481"/>
      <c r="G3" s="481"/>
      <c r="H3" s="481"/>
      <c r="J3" s="596" t="s">
        <v>527</v>
      </c>
      <c r="K3" s="597"/>
      <c r="L3" s="598"/>
    </row>
    <row r="4" spans="1:18" ht="27.75" customHeight="1" thickBot="1">
      <c r="A4" s="471" t="s">
        <v>528</v>
      </c>
      <c r="B4" s="482">
        <f>B10/30</f>
        <v>76666.666666666672</v>
      </c>
      <c r="D4" s="483" t="s">
        <v>528</v>
      </c>
      <c r="E4" s="482">
        <f>E10/30</f>
        <v>58363.5</v>
      </c>
      <c r="F4" s="484"/>
      <c r="G4" s="484">
        <f>E4/8</f>
        <v>7295.4375</v>
      </c>
      <c r="H4" s="485">
        <f>L22/G4</f>
        <v>0.67516477278892917</v>
      </c>
      <c r="J4" s="486">
        <v>8.3299999999999999E-2</v>
      </c>
      <c r="K4" s="487" t="s">
        <v>529</v>
      </c>
      <c r="L4" s="488">
        <f>E12*J4</f>
        <v>166600</v>
      </c>
      <c r="M4" s="489">
        <f>L4/30</f>
        <v>5553.333333333333</v>
      </c>
    </row>
    <row r="5" spans="1:18" ht="36.75" customHeight="1" thickBot="1">
      <c r="A5" s="471" t="s">
        <v>530</v>
      </c>
      <c r="B5" s="482">
        <f>B4*K42</f>
        <v>50531.474233333342</v>
      </c>
      <c r="D5" s="483" t="s">
        <v>530</v>
      </c>
      <c r="E5" s="482">
        <f>E4*K20</f>
        <v>39404.979216666667</v>
      </c>
      <c r="F5" s="484"/>
      <c r="G5" s="484"/>
      <c r="H5" s="484"/>
      <c r="J5" s="490">
        <v>0.01</v>
      </c>
      <c r="K5" s="170" t="s">
        <v>531</v>
      </c>
      <c r="L5" s="488">
        <f>E10*J5</f>
        <v>17509.05</v>
      </c>
    </row>
    <row r="6" spans="1:18" ht="15.75" thickBot="1">
      <c r="A6" s="491" t="s">
        <v>532</v>
      </c>
      <c r="B6" s="492">
        <f>B5+B4</f>
        <v>127198.14090000001</v>
      </c>
      <c r="D6" s="493" t="s">
        <v>532</v>
      </c>
      <c r="E6" s="492">
        <f>E5+E4</f>
        <v>97768.479216666659</v>
      </c>
      <c r="F6" s="494"/>
      <c r="G6" s="494"/>
      <c r="H6" s="494"/>
      <c r="J6" s="495">
        <v>8.3299999999999999E-2</v>
      </c>
      <c r="K6" s="170" t="s">
        <v>533</v>
      </c>
      <c r="L6" s="488">
        <f>E12*J6</f>
        <v>166600</v>
      </c>
      <c r="P6" s="496"/>
    </row>
    <row r="7" spans="1:18" ht="15.75" thickBot="1">
      <c r="A7" s="471" t="s">
        <v>534</v>
      </c>
      <c r="B7" s="482">
        <f>B4/8</f>
        <v>9583.3333333333339</v>
      </c>
      <c r="D7" s="483" t="s">
        <v>534</v>
      </c>
      <c r="E7" s="482">
        <f>E4/8</f>
        <v>7295.4375</v>
      </c>
      <c r="F7" s="494"/>
      <c r="G7" s="494"/>
      <c r="H7" s="494"/>
      <c r="J7" s="495">
        <v>4.1700000000000001E-2</v>
      </c>
      <c r="K7" s="170" t="s">
        <v>535</v>
      </c>
      <c r="L7" s="488">
        <f>E10*J7</f>
        <v>73012.738500000007</v>
      </c>
      <c r="P7" s="496">
        <f>SUM(L4:L7)/E10</f>
        <v>0.24200158689363502</v>
      </c>
    </row>
    <row r="8" spans="1:18" ht="15.75" thickBot="1">
      <c r="A8" s="471" t="s">
        <v>536</v>
      </c>
      <c r="B8" s="482">
        <f>B7*K42</f>
        <v>6316.4342791666677</v>
      </c>
      <c r="D8" s="483" t="s">
        <v>536</v>
      </c>
      <c r="E8" s="482">
        <f>E7*K20</f>
        <v>4925.6224020833333</v>
      </c>
      <c r="F8" s="494"/>
      <c r="G8" s="494"/>
      <c r="H8" s="494"/>
      <c r="J8" s="495"/>
      <c r="K8" s="170" t="s">
        <v>288</v>
      </c>
      <c r="L8" s="488"/>
    </row>
    <row r="9" spans="1:18" ht="15.75" thickBot="1">
      <c r="A9" s="491" t="s">
        <v>537</v>
      </c>
      <c r="B9" s="492">
        <f>B8+B7</f>
        <v>15899.767612500002</v>
      </c>
      <c r="D9" s="493" t="s">
        <v>537</v>
      </c>
      <c r="E9" s="492">
        <f>E8+E7</f>
        <v>12221.059902083332</v>
      </c>
      <c r="F9" s="494"/>
      <c r="G9" s="494"/>
      <c r="H9" s="494"/>
      <c r="I9" t="s">
        <v>538</v>
      </c>
      <c r="J9" s="495">
        <v>6.9599999999999995E-2</v>
      </c>
      <c r="K9" s="170" t="s">
        <v>539</v>
      </c>
      <c r="L9" s="488">
        <f>E10*J9</f>
        <v>121862.988</v>
      </c>
      <c r="N9" s="472" t="s">
        <v>540</v>
      </c>
      <c r="O9" s="472"/>
      <c r="P9" s="472"/>
    </row>
    <row r="10" spans="1:18" ht="15.75" thickBot="1">
      <c r="A10" s="471" t="s">
        <v>541</v>
      </c>
      <c r="B10" s="482">
        <v>2300000</v>
      </c>
      <c r="D10" s="483" t="s">
        <v>541</v>
      </c>
      <c r="E10" s="482">
        <v>1750905</v>
      </c>
      <c r="F10" s="484"/>
      <c r="G10" s="484"/>
      <c r="H10" s="484"/>
      <c r="J10" s="497">
        <v>0.20499999999999999</v>
      </c>
      <c r="K10" s="498" t="s">
        <v>542</v>
      </c>
      <c r="L10" s="488">
        <f>E10*J10</f>
        <v>358935.52499999997</v>
      </c>
    </row>
    <row r="11" spans="1:18" ht="15.75" thickBot="1">
      <c r="A11" s="471" t="s">
        <v>543</v>
      </c>
      <c r="B11" s="482">
        <v>249095</v>
      </c>
      <c r="D11" s="483" t="s">
        <v>544</v>
      </c>
      <c r="E11" s="482">
        <v>249095</v>
      </c>
      <c r="F11" s="484"/>
      <c r="G11" s="484"/>
      <c r="H11" s="484"/>
      <c r="J11" s="599" t="s">
        <v>545</v>
      </c>
      <c r="K11" s="600"/>
      <c r="L11" s="499">
        <f>SUM(L4:L10)</f>
        <v>904520.30150000006</v>
      </c>
    </row>
    <row r="12" spans="1:18">
      <c r="A12" s="471" t="s">
        <v>546</v>
      </c>
      <c r="B12" s="482">
        <f>B11+B10</f>
        <v>2549095</v>
      </c>
      <c r="D12" s="483" t="s">
        <v>546</v>
      </c>
      <c r="E12" s="482">
        <f>E11+E10</f>
        <v>2000000</v>
      </c>
      <c r="F12" s="484"/>
      <c r="G12" s="484"/>
      <c r="H12" s="484"/>
      <c r="J12" s="601" t="s">
        <v>547</v>
      </c>
      <c r="K12" s="602"/>
      <c r="L12" s="603"/>
    </row>
    <row r="13" spans="1:18" ht="30">
      <c r="A13" s="472"/>
      <c r="B13" s="484"/>
      <c r="D13" s="472"/>
      <c r="E13" s="484"/>
      <c r="F13" s="484"/>
      <c r="G13" s="484"/>
      <c r="H13" s="484"/>
      <c r="J13" s="495">
        <v>0.04</v>
      </c>
      <c r="K13" s="500" t="s">
        <v>548</v>
      </c>
      <c r="L13" s="501">
        <f>J13*$E$10</f>
        <v>70036.2</v>
      </c>
      <c r="O13" s="593" t="s">
        <v>549</v>
      </c>
      <c r="P13" s="593"/>
      <c r="Q13" s="593"/>
      <c r="R13" s="593"/>
    </row>
    <row r="14" spans="1:18" ht="15.75" thickBot="1">
      <c r="A14" s="472"/>
      <c r="B14" s="484"/>
      <c r="D14" s="472"/>
      <c r="E14" s="484"/>
      <c r="F14" s="484"/>
      <c r="G14" s="484"/>
      <c r="H14" s="484"/>
      <c r="J14" s="495">
        <v>0.02</v>
      </c>
      <c r="K14" s="500" t="s">
        <v>550</v>
      </c>
      <c r="L14" s="501">
        <f t="shared" ref="L14:L16" si="0">J14*$E$10</f>
        <v>35018.1</v>
      </c>
      <c r="O14" s="502" t="s">
        <v>551</v>
      </c>
      <c r="P14" s="502" t="s">
        <v>552</v>
      </c>
      <c r="Q14" s="502" t="s">
        <v>553</v>
      </c>
      <c r="R14" s="502" t="s">
        <v>22</v>
      </c>
    </row>
    <row r="15" spans="1:18">
      <c r="A15" s="472"/>
      <c r="B15" s="484"/>
      <c r="D15" s="472"/>
      <c r="E15" s="484"/>
      <c r="F15" s="484"/>
      <c r="G15" s="604" t="s">
        <v>554</v>
      </c>
      <c r="H15" s="604"/>
      <c r="J15" s="495">
        <v>0.03</v>
      </c>
      <c r="K15" s="500" t="s">
        <v>555</v>
      </c>
      <c r="L15" s="501">
        <f t="shared" si="0"/>
        <v>52527.15</v>
      </c>
      <c r="O15" s="503" t="s">
        <v>556</v>
      </c>
      <c r="P15" s="504">
        <v>2</v>
      </c>
      <c r="Q15" s="505">
        <v>35000</v>
      </c>
      <c r="R15" s="505">
        <f>+P15*Q15</f>
        <v>70000</v>
      </c>
    </row>
    <row r="16" spans="1:18">
      <c r="A16" s="472"/>
      <c r="B16" s="484"/>
      <c r="D16" s="472"/>
      <c r="E16" s="484"/>
      <c r="F16" s="484"/>
      <c r="G16" s="506">
        <v>40</v>
      </c>
      <c r="H16" s="506">
        <v>1</v>
      </c>
      <c r="J16" s="495">
        <v>2.5000000000000001E-2</v>
      </c>
      <c r="K16" s="500" t="s">
        <v>557</v>
      </c>
      <c r="L16" s="501">
        <f t="shared" si="0"/>
        <v>43772.625</v>
      </c>
      <c r="O16" s="507" t="s">
        <v>558</v>
      </c>
      <c r="P16" s="508">
        <v>2</v>
      </c>
      <c r="Q16" s="509">
        <v>40000</v>
      </c>
      <c r="R16" s="509">
        <f t="shared" ref="R16:R22" si="1">+P16*Q16</f>
        <v>80000</v>
      </c>
    </row>
    <row r="17" spans="1:20">
      <c r="A17" s="605"/>
      <c r="B17" s="605"/>
      <c r="D17" s="472"/>
      <c r="E17" s="484"/>
      <c r="F17" s="484"/>
      <c r="G17" s="506">
        <f>G16*H17/100</f>
        <v>1</v>
      </c>
      <c r="H17" s="506">
        <v>2.5</v>
      </c>
      <c r="J17" s="606" t="s">
        <v>559</v>
      </c>
      <c r="K17" s="607"/>
      <c r="L17" s="608"/>
      <c r="O17" s="507" t="s">
        <v>560</v>
      </c>
      <c r="P17" s="508">
        <v>1</v>
      </c>
      <c r="Q17" s="509">
        <v>40000</v>
      </c>
      <c r="R17" s="509">
        <f t="shared" si="1"/>
        <v>40000</v>
      </c>
      <c r="S17" s="510"/>
    </row>
    <row r="18" spans="1:20" ht="15.75" thickBot="1">
      <c r="A18" s="174"/>
      <c r="B18" s="174"/>
      <c r="D18" s="472"/>
      <c r="E18" s="484"/>
      <c r="F18" s="484"/>
      <c r="G18" s="484"/>
      <c r="H18" s="484"/>
      <c r="J18" s="511">
        <v>0.25</v>
      </c>
      <c r="K18" s="512" t="s">
        <v>551</v>
      </c>
      <c r="L18" s="501">
        <f>R25</f>
        <v>76275</v>
      </c>
      <c r="O18" s="507" t="s">
        <v>561</v>
      </c>
      <c r="P18" s="508">
        <v>1</v>
      </c>
      <c r="Q18" s="509">
        <v>70000</v>
      </c>
      <c r="R18" s="509">
        <f t="shared" si="1"/>
        <v>70000</v>
      </c>
      <c r="S18" s="510"/>
    </row>
    <row r="19" spans="1:20" ht="15.75" thickBot="1">
      <c r="A19" s="173"/>
      <c r="B19" s="528"/>
      <c r="D19" s="472"/>
      <c r="E19" s="484"/>
      <c r="F19" s="484"/>
      <c r="G19" s="484"/>
      <c r="H19" s="484"/>
      <c r="J19" s="599" t="s">
        <v>562</v>
      </c>
      <c r="K19" s="600"/>
      <c r="L19" s="499">
        <f>L11+L13+L14+L15+L16+L18</f>
        <v>1182149.3765</v>
      </c>
      <c r="O19" s="507"/>
      <c r="P19" s="508"/>
      <c r="Q19" s="509"/>
      <c r="R19" s="509"/>
      <c r="S19" s="510"/>
    </row>
    <row r="20" spans="1:20">
      <c r="A20" s="173"/>
      <c r="B20" s="528"/>
      <c r="J20" s="513" t="s">
        <v>563</v>
      </c>
      <c r="K20" s="514">
        <f>L19/E10</f>
        <v>0.67516477278892917</v>
      </c>
      <c r="O20" s="507" t="s">
        <v>564</v>
      </c>
      <c r="P20" s="508">
        <v>1</v>
      </c>
      <c r="Q20" s="509">
        <v>20000</v>
      </c>
      <c r="R20" s="509">
        <f t="shared" si="1"/>
        <v>20000</v>
      </c>
      <c r="S20" s="510"/>
    </row>
    <row r="21" spans="1:20">
      <c r="A21" s="173"/>
      <c r="B21" s="528"/>
      <c r="L21" s="515">
        <f>L19/30</f>
        <v>39404.979216666667</v>
      </c>
      <c r="O21" s="507" t="s">
        <v>565</v>
      </c>
      <c r="P21" s="508">
        <v>1</v>
      </c>
      <c r="Q21" s="509">
        <v>20000</v>
      </c>
      <c r="R21" s="509">
        <f t="shared" si="1"/>
        <v>20000</v>
      </c>
    </row>
    <row r="22" spans="1:20" ht="45" customHeight="1" thickBot="1">
      <c r="A22" s="173"/>
      <c r="B22" s="528"/>
      <c r="D22" s="173"/>
      <c r="L22" s="515">
        <f>L21/8</f>
        <v>4925.6224020833333</v>
      </c>
      <c r="O22" s="516" t="s">
        <v>566</v>
      </c>
      <c r="P22" s="517">
        <v>1</v>
      </c>
      <c r="Q22" s="518">
        <v>5100</v>
      </c>
      <c r="R22" s="518">
        <f t="shared" si="1"/>
        <v>5100</v>
      </c>
      <c r="T22" s="489"/>
    </row>
    <row r="23" spans="1:20" ht="30.75" customHeight="1" thickBot="1">
      <c r="A23" s="174"/>
      <c r="B23" s="529"/>
      <c r="D23" s="530"/>
      <c r="E23" s="472"/>
      <c r="O23" s="519"/>
      <c r="P23" s="519"/>
      <c r="Q23" s="520" t="s">
        <v>546</v>
      </c>
      <c r="R23" s="521">
        <f>SUM(R15:R22)</f>
        <v>305100</v>
      </c>
      <c r="S23" s="522">
        <f>R23*3</f>
        <v>915300</v>
      </c>
    </row>
    <row r="24" spans="1:20" ht="15.75" thickBot="1">
      <c r="A24" s="605"/>
      <c r="B24" s="605"/>
      <c r="Q24" s="523" t="s">
        <v>567</v>
      </c>
      <c r="R24" s="520">
        <f>+R23/(30*4)</f>
        <v>2542.5</v>
      </c>
    </row>
    <row r="25" spans="1:20" ht="15.75" thickBot="1">
      <c r="A25" s="173"/>
      <c r="B25" s="524"/>
      <c r="J25" s="596" t="s">
        <v>527</v>
      </c>
      <c r="K25" s="597"/>
      <c r="L25" s="598"/>
      <c r="Q25" s="472" t="s">
        <v>568</v>
      </c>
      <c r="R25" s="525">
        <f>R23*S26</f>
        <v>76275</v>
      </c>
      <c r="S25" s="472">
        <v>3</v>
      </c>
      <c r="T25" s="472">
        <v>12</v>
      </c>
    </row>
    <row r="26" spans="1:20" ht="26.25" customHeight="1" thickBot="1">
      <c r="A26" s="173"/>
      <c r="B26" s="524"/>
      <c r="J26" s="486">
        <v>8.3299999999999999E-2</v>
      </c>
      <c r="K26" s="487" t="s">
        <v>529</v>
      </c>
      <c r="L26" s="488">
        <f>B12*J26</f>
        <v>212339.61350000001</v>
      </c>
      <c r="Q26" s="472" t="s">
        <v>569</v>
      </c>
      <c r="R26" s="525">
        <f>R25*12</f>
        <v>915300</v>
      </c>
      <c r="S26" s="472">
        <f>S25/T25</f>
        <v>0.25</v>
      </c>
    </row>
    <row r="27" spans="1:20" ht="26.25" customHeight="1" thickBot="1">
      <c r="A27" s="173"/>
      <c r="B27" s="524"/>
      <c r="J27" s="490">
        <v>0.01</v>
      </c>
      <c r="K27" s="170" t="s">
        <v>531</v>
      </c>
      <c r="L27" s="488">
        <f>J27*B10</f>
        <v>23000</v>
      </c>
    </row>
    <row r="28" spans="1:20" ht="15.75" thickBot="1">
      <c r="A28" s="173"/>
      <c r="B28" s="524"/>
      <c r="J28" s="495">
        <v>8.3299999999999999E-2</v>
      </c>
      <c r="K28" s="170" t="s">
        <v>533</v>
      </c>
      <c r="L28" s="488">
        <f>J28*B12</f>
        <v>212339.61350000001</v>
      </c>
    </row>
    <row r="29" spans="1:20" ht="15.75" thickBot="1">
      <c r="A29" s="173"/>
      <c r="B29" s="524"/>
      <c r="J29" s="495">
        <v>4.1700000000000001E-2</v>
      </c>
      <c r="K29" s="170" t="s">
        <v>535</v>
      </c>
      <c r="L29" s="488">
        <f>J29*$B$10</f>
        <v>95910</v>
      </c>
    </row>
    <row r="30" spans="1:20" ht="15.75" thickBot="1">
      <c r="A30" s="174"/>
      <c r="B30" s="526"/>
      <c r="C30" s="527"/>
      <c r="J30" s="495"/>
      <c r="K30" s="170"/>
      <c r="L30" s="488"/>
    </row>
    <row r="31" spans="1:20" ht="15.75" thickBot="1">
      <c r="J31" s="495">
        <v>6.9599999999999995E-2</v>
      </c>
      <c r="K31" s="170" t="s">
        <v>539</v>
      </c>
      <c r="L31" s="488">
        <f t="shared" ref="L31:L32" si="2">J31*$B$10</f>
        <v>160080</v>
      </c>
    </row>
    <row r="32" spans="1:20" ht="15.75" thickBot="1">
      <c r="J32" s="497">
        <v>0.20499999999999999</v>
      </c>
      <c r="K32" s="498" t="s">
        <v>542</v>
      </c>
      <c r="L32" s="488">
        <f t="shared" si="2"/>
        <v>471500</v>
      </c>
    </row>
    <row r="33" spans="1:12" ht="15.75" thickBot="1">
      <c r="J33" s="599" t="s">
        <v>545</v>
      </c>
      <c r="K33" s="600"/>
      <c r="L33" s="499">
        <f>SUM(L26:L32)</f>
        <v>1175169.227</v>
      </c>
    </row>
    <row r="34" spans="1:12">
      <c r="A34" s="174"/>
      <c r="B34" s="174"/>
      <c r="J34" s="601" t="s">
        <v>547</v>
      </c>
      <c r="K34" s="602"/>
      <c r="L34" s="603"/>
    </row>
    <row r="35" spans="1:12" ht="30">
      <c r="A35" s="173"/>
      <c r="B35" s="524"/>
      <c r="J35" s="495">
        <v>0.04</v>
      </c>
      <c r="K35" s="500" t="s">
        <v>548</v>
      </c>
      <c r="L35" s="501">
        <f>J35*$B$10</f>
        <v>92000</v>
      </c>
    </row>
    <row r="36" spans="1:12">
      <c r="A36" s="173"/>
      <c r="B36" s="524"/>
      <c r="J36" s="495">
        <v>0.02</v>
      </c>
      <c r="K36" s="500" t="s">
        <v>550</v>
      </c>
      <c r="L36" s="501">
        <f t="shared" ref="L36:L38" si="3">J36*$B$10</f>
        <v>46000</v>
      </c>
    </row>
    <row r="37" spans="1:12">
      <c r="A37" s="173"/>
      <c r="B37" s="524"/>
      <c r="J37" s="495">
        <v>0.03</v>
      </c>
      <c r="K37" s="500" t="s">
        <v>555</v>
      </c>
      <c r="L37" s="501">
        <f t="shared" si="3"/>
        <v>69000</v>
      </c>
    </row>
    <row r="38" spans="1:12">
      <c r="A38" s="173"/>
      <c r="B38" s="524"/>
      <c r="J38" s="495">
        <v>2.5000000000000001E-2</v>
      </c>
      <c r="K38" s="500" t="s">
        <v>557</v>
      </c>
      <c r="L38" s="501">
        <f t="shared" si="3"/>
        <v>57500</v>
      </c>
    </row>
    <row r="39" spans="1:12">
      <c r="A39" s="173"/>
      <c r="B39" s="524"/>
      <c r="J39" s="606" t="s">
        <v>559</v>
      </c>
      <c r="K39" s="607"/>
      <c r="L39" s="608"/>
    </row>
    <row r="40" spans="1:12" ht="15.75" thickBot="1">
      <c r="A40" s="174"/>
      <c r="B40" s="526"/>
      <c r="J40" s="511">
        <v>0.25</v>
      </c>
      <c r="K40" s="512" t="s">
        <v>551</v>
      </c>
      <c r="L40" s="501">
        <f>R25</f>
        <v>76275</v>
      </c>
    </row>
    <row r="41" spans="1:12" ht="15.75" thickBot="1">
      <c r="J41" s="599" t="s">
        <v>562</v>
      </c>
      <c r="K41" s="600"/>
      <c r="L41" s="499">
        <f>L33+L35+L36+L37+L38+L40</f>
        <v>1515944.227</v>
      </c>
    </row>
    <row r="42" spans="1:12">
      <c r="J42" s="513" t="s">
        <v>563</v>
      </c>
      <c r="K42" s="514">
        <f>L41/B10</f>
        <v>0.65910618565217394</v>
      </c>
    </row>
    <row r="43" spans="1:12">
      <c r="L43" s="515">
        <f>L41/30</f>
        <v>50531.474233333334</v>
      </c>
    </row>
    <row r="44" spans="1:12">
      <c r="L44" s="515">
        <f>L43/8</f>
        <v>6316.4342791666668</v>
      </c>
    </row>
    <row r="47" spans="1:12">
      <c r="B47" s="510"/>
    </row>
    <row r="48" spans="1:12">
      <c r="B48" s="510"/>
    </row>
    <row r="49" spans="1:2">
      <c r="B49" s="510"/>
    </row>
    <row r="50" spans="1:2">
      <c r="B50" s="510"/>
    </row>
    <row r="51" spans="1:2">
      <c r="A51" s="510"/>
      <c r="B51" s="510"/>
    </row>
    <row r="52" spans="1:2">
      <c r="A52" s="510"/>
      <c r="B52" s="510"/>
    </row>
  </sheetData>
  <mergeCells count="16">
    <mergeCell ref="J41:K41"/>
    <mergeCell ref="J39:L39"/>
    <mergeCell ref="J33:K33"/>
    <mergeCell ref="J34:L34"/>
    <mergeCell ref="J25:L25"/>
    <mergeCell ref="G15:H15"/>
    <mergeCell ref="A17:B17"/>
    <mergeCell ref="J17:L17"/>
    <mergeCell ref="J19:K19"/>
    <mergeCell ref="A24:B24"/>
    <mergeCell ref="O13:R13"/>
    <mergeCell ref="A3:B3"/>
    <mergeCell ref="D3:E3"/>
    <mergeCell ref="J3:L3"/>
    <mergeCell ref="J11:K11"/>
    <mergeCell ref="J12:L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79DBA-FB59-4780-B06E-0C5BBE8BC94F}">
  <sheetPr>
    <pageSetUpPr fitToPage="1"/>
  </sheetPr>
  <dimension ref="B1:M1381"/>
  <sheetViews>
    <sheetView zoomScale="71" zoomScaleNormal="71" workbookViewId="0">
      <selection activeCell="H608" sqref="H608"/>
    </sheetView>
  </sheetViews>
  <sheetFormatPr baseColWidth="10" defaultRowHeight="15.75"/>
  <cols>
    <col min="1" max="1" width="11.42578125" style="168"/>
    <col min="2" max="2" width="11.42578125" style="177"/>
    <col min="3" max="3" width="13.7109375" style="177" customWidth="1"/>
    <col min="4" max="4" width="51.42578125" style="177" customWidth="1"/>
    <col min="5" max="5" width="71.140625" style="177" customWidth="1"/>
    <col min="6" max="6" width="11.42578125" style="178"/>
    <col min="7" max="7" width="10.5703125" style="178" customWidth="1"/>
    <col min="8" max="8" width="16.28515625" style="178" customWidth="1"/>
    <col min="9" max="10" width="15.85546875" style="178" customWidth="1"/>
    <col min="11" max="11" width="19.42578125" style="178" customWidth="1"/>
    <col min="12" max="12" width="20.85546875" style="168" customWidth="1"/>
    <col min="13" max="16384" width="11.42578125" style="168"/>
  </cols>
  <sheetData>
    <row r="1" spans="2:11" ht="16.5" thickBot="1"/>
    <row r="2" spans="2:11" ht="66.75" customHeight="1" thickBot="1">
      <c r="B2" s="630" t="s">
        <v>140</v>
      </c>
      <c r="C2" s="631"/>
      <c r="D2" s="631"/>
      <c r="E2" s="631"/>
      <c r="F2" s="631"/>
      <c r="G2" s="631"/>
      <c r="H2" s="631"/>
      <c r="I2" s="631"/>
      <c r="J2" s="631"/>
      <c r="K2" s="632"/>
    </row>
    <row r="3" spans="2:11" ht="16.5" thickBot="1">
      <c r="B3" s="711" t="s">
        <v>141</v>
      </c>
      <c r="C3" s="712"/>
      <c r="D3" s="712"/>
      <c r="E3" s="712"/>
      <c r="F3" s="712"/>
      <c r="G3" s="712"/>
      <c r="H3" s="712"/>
      <c r="I3" s="712"/>
      <c r="J3" s="712"/>
      <c r="K3" s="713"/>
    </row>
    <row r="4" spans="2:11" ht="12" customHeight="1" thickBot="1">
      <c r="B4" s="706"/>
      <c r="C4" s="707"/>
      <c r="D4" s="707"/>
      <c r="E4" s="707"/>
      <c r="F4" s="707"/>
      <c r="G4" s="707"/>
      <c r="H4" s="707"/>
      <c r="I4" s="707"/>
      <c r="J4" s="707"/>
      <c r="K4" s="708"/>
    </row>
    <row r="5" spans="2:11" ht="59.25" customHeight="1" thickBot="1">
      <c r="B5" s="639" t="s">
        <v>142</v>
      </c>
      <c r="C5" s="640"/>
      <c r="D5" s="640"/>
      <c r="E5" s="640"/>
      <c r="F5" s="640"/>
      <c r="G5" s="640"/>
      <c r="H5" s="640"/>
      <c r="I5" s="640"/>
      <c r="J5" s="640"/>
      <c r="K5" s="641"/>
    </row>
    <row r="6" spans="2:11" ht="32.25" customHeight="1" thickBot="1">
      <c r="B6" s="642" t="s">
        <v>143</v>
      </c>
      <c r="C6" s="643"/>
      <c r="D6" s="643"/>
      <c r="E6" s="643"/>
      <c r="F6" s="643"/>
      <c r="G6" s="643"/>
      <c r="H6" s="643"/>
      <c r="I6" s="643"/>
      <c r="J6" s="643"/>
      <c r="K6" s="644"/>
    </row>
    <row r="7" spans="2:11" ht="38.25" customHeight="1" thickBot="1">
      <c r="B7" s="179" t="s">
        <v>144</v>
      </c>
      <c r="C7" s="180">
        <v>1.1000000000000001</v>
      </c>
      <c r="D7" s="645" t="s">
        <v>17</v>
      </c>
      <c r="E7" s="646"/>
      <c r="F7" s="646"/>
      <c r="G7" s="646"/>
      <c r="H7" s="646"/>
      <c r="I7" s="646"/>
      <c r="J7" s="646"/>
      <c r="K7" s="647"/>
    </row>
    <row r="8" spans="2:11" ht="39.75" customHeight="1">
      <c r="B8" s="689" t="s">
        <v>145</v>
      </c>
      <c r="C8" s="690"/>
      <c r="D8" s="691"/>
      <c r="E8" s="181" t="s">
        <v>146</v>
      </c>
      <c r="F8" s="182" t="s">
        <v>147</v>
      </c>
      <c r="G8" s="182" t="s">
        <v>148</v>
      </c>
      <c r="H8" s="182" t="s">
        <v>149</v>
      </c>
      <c r="I8" s="183" t="s">
        <v>150</v>
      </c>
      <c r="J8" s="183" t="s">
        <v>151</v>
      </c>
      <c r="K8" s="183" t="s">
        <v>152</v>
      </c>
    </row>
    <row r="9" spans="2:11" ht="139.5" customHeight="1">
      <c r="B9" s="709" t="s">
        <v>153</v>
      </c>
      <c r="C9" s="710"/>
      <c r="D9" s="710"/>
      <c r="E9" s="184"/>
      <c r="F9" s="185">
        <v>0.3</v>
      </c>
      <c r="G9" s="186">
        <v>0.66</v>
      </c>
      <c r="H9" s="186">
        <v>12.48</v>
      </c>
      <c r="I9" s="185">
        <f>G9*H9</f>
        <v>8.2368000000000006</v>
      </c>
      <c r="J9" s="185">
        <v>1</v>
      </c>
      <c r="K9" s="187">
        <f>I9*J9</f>
        <v>8.2368000000000006</v>
      </c>
    </row>
    <row r="10" spans="2:11" ht="308.25" customHeight="1">
      <c r="B10" s="709" t="s">
        <v>154</v>
      </c>
      <c r="C10" s="710"/>
      <c r="D10" s="710"/>
      <c r="E10" s="184"/>
      <c r="F10" s="185">
        <v>0.3</v>
      </c>
      <c r="G10" s="185">
        <v>0.66</v>
      </c>
      <c r="H10" s="185">
        <f>12.48-0.7</f>
        <v>11.780000000000001</v>
      </c>
      <c r="I10" s="185">
        <f t="shared" ref="I10:I11" si="0">G10*H10</f>
        <v>7.7748000000000008</v>
      </c>
      <c r="J10" s="185">
        <v>1</v>
      </c>
      <c r="K10" s="187">
        <f>I10*J10</f>
        <v>7.7748000000000008</v>
      </c>
    </row>
    <row r="11" spans="2:11" ht="336.75" customHeight="1">
      <c r="B11" s="709" t="s">
        <v>155</v>
      </c>
      <c r="C11" s="710"/>
      <c r="D11" s="710"/>
      <c r="E11" s="184"/>
      <c r="F11" s="185">
        <v>0.33</v>
      </c>
      <c r="G11" s="185">
        <f>0.7+(0.56+0.56+0.56)</f>
        <v>2.38</v>
      </c>
      <c r="H11" s="185">
        <v>18.3</v>
      </c>
      <c r="I11" s="185">
        <f t="shared" si="0"/>
        <v>43.554000000000002</v>
      </c>
      <c r="J11" s="185">
        <v>1</v>
      </c>
      <c r="K11" s="187">
        <f>I11*J11</f>
        <v>43.554000000000002</v>
      </c>
    </row>
    <row r="12" spans="2:11" ht="22.5" customHeight="1" thickBot="1">
      <c r="B12" s="694"/>
      <c r="C12" s="695"/>
      <c r="D12" s="696"/>
      <c r="E12" s="188"/>
      <c r="F12" s="189"/>
      <c r="G12" s="189"/>
      <c r="H12" s="190"/>
      <c r="I12" s="618" t="s">
        <v>156</v>
      </c>
      <c r="J12" s="620"/>
      <c r="K12" s="191">
        <f>ROUND(SUM(K9:K11),2)</f>
        <v>59.57</v>
      </c>
    </row>
    <row r="13" spans="2:11" ht="15.75" customHeight="1">
      <c r="B13" s="697"/>
      <c r="C13" s="698"/>
      <c r="D13" s="698"/>
      <c r="E13" s="698"/>
      <c r="F13" s="698"/>
      <c r="G13" s="698"/>
      <c r="H13" s="698"/>
      <c r="I13" s="698"/>
      <c r="J13" s="698"/>
      <c r="K13" s="699"/>
    </row>
    <row r="14" spans="2:11" ht="15" customHeight="1">
      <c r="B14" s="700"/>
      <c r="C14" s="701"/>
      <c r="D14" s="701"/>
      <c r="E14" s="701"/>
      <c r="F14" s="701"/>
      <c r="G14" s="701"/>
      <c r="H14" s="701"/>
      <c r="I14" s="701"/>
      <c r="J14" s="701"/>
      <c r="K14" s="702"/>
    </row>
    <row r="15" spans="2:11" ht="15" customHeight="1">
      <c r="B15" s="700"/>
      <c r="C15" s="701"/>
      <c r="D15" s="701"/>
      <c r="E15" s="701"/>
      <c r="F15" s="701"/>
      <c r="G15" s="701"/>
      <c r="H15" s="701"/>
      <c r="I15" s="701"/>
      <c r="J15" s="701"/>
      <c r="K15" s="702"/>
    </row>
    <row r="16" spans="2:11" ht="15" customHeight="1">
      <c r="B16" s="700"/>
      <c r="C16" s="701"/>
      <c r="D16" s="701"/>
      <c r="E16" s="701"/>
      <c r="F16" s="701"/>
      <c r="G16" s="701"/>
      <c r="H16" s="701"/>
      <c r="I16" s="701"/>
      <c r="J16" s="701"/>
      <c r="K16" s="702"/>
    </row>
    <row r="17" spans="2:11" ht="15" customHeight="1">
      <c r="B17" s="700"/>
      <c r="C17" s="701"/>
      <c r="D17" s="701"/>
      <c r="E17" s="701"/>
      <c r="F17" s="701"/>
      <c r="G17" s="701"/>
      <c r="H17" s="701"/>
      <c r="I17" s="701"/>
      <c r="J17" s="701"/>
      <c r="K17" s="702"/>
    </row>
    <row r="18" spans="2:11" ht="15" customHeight="1">
      <c r="B18" s="700"/>
      <c r="C18" s="701"/>
      <c r="D18" s="701"/>
      <c r="E18" s="701"/>
      <c r="F18" s="701"/>
      <c r="G18" s="701"/>
      <c r="H18" s="701"/>
      <c r="I18" s="701"/>
      <c r="J18" s="701"/>
      <c r="K18" s="702"/>
    </row>
    <row r="19" spans="2:11" ht="15" customHeight="1">
      <c r="B19" s="700"/>
      <c r="C19" s="701"/>
      <c r="D19" s="701"/>
      <c r="E19" s="701"/>
      <c r="F19" s="701"/>
      <c r="G19" s="701"/>
      <c r="H19" s="701"/>
      <c r="I19" s="701"/>
      <c r="J19" s="701"/>
      <c r="K19" s="702"/>
    </row>
    <row r="20" spans="2:11" ht="15" customHeight="1">
      <c r="B20" s="700"/>
      <c r="C20" s="701"/>
      <c r="D20" s="701"/>
      <c r="E20" s="701"/>
      <c r="F20" s="701"/>
      <c r="G20" s="701"/>
      <c r="H20" s="701"/>
      <c r="I20" s="701"/>
      <c r="J20" s="701"/>
      <c r="K20" s="702"/>
    </row>
    <row r="21" spans="2:11" ht="15" customHeight="1">
      <c r="B21" s="700"/>
      <c r="C21" s="701"/>
      <c r="D21" s="701"/>
      <c r="E21" s="701"/>
      <c r="F21" s="701"/>
      <c r="G21" s="701"/>
      <c r="H21" s="701"/>
      <c r="I21" s="701"/>
      <c r="J21" s="701"/>
      <c r="K21" s="702"/>
    </row>
    <row r="22" spans="2:11" ht="15" customHeight="1">
      <c r="B22" s="700"/>
      <c r="C22" s="701"/>
      <c r="D22" s="701"/>
      <c r="E22" s="701"/>
      <c r="F22" s="701"/>
      <c r="G22" s="701"/>
      <c r="H22" s="701"/>
      <c r="I22" s="701"/>
      <c r="J22" s="701"/>
      <c r="K22" s="702"/>
    </row>
    <row r="23" spans="2:11" ht="15" customHeight="1">
      <c r="B23" s="700"/>
      <c r="C23" s="701"/>
      <c r="D23" s="701"/>
      <c r="E23" s="701"/>
      <c r="F23" s="701"/>
      <c r="G23" s="701"/>
      <c r="H23" s="701"/>
      <c r="I23" s="701"/>
      <c r="J23" s="701"/>
      <c r="K23" s="702"/>
    </row>
    <row r="24" spans="2:11" ht="15" customHeight="1">
      <c r="B24" s="700"/>
      <c r="C24" s="701"/>
      <c r="D24" s="701"/>
      <c r="E24" s="701"/>
      <c r="F24" s="701"/>
      <c r="G24" s="701"/>
      <c r="H24" s="701"/>
      <c r="I24" s="701"/>
      <c r="J24" s="701"/>
      <c r="K24" s="702"/>
    </row>
    <row r="25" spans="2:11" ht="15" customHeight="1">
      <c r="B25" s="700"/>
      <c r="C25" s="701"/>
      <c r="D25" s="701"/>
      <c r="E25" s="701"/>
      <c r="F25" s="701"/>
      <c r="G25" s="701"/>
      <c r="H25" s="701"/>
      <c r="I25" s="701"/>
      <c r="J25" s="701"/>
      <c r="K25" s="702"/>
    </row>
    <row r="26" spans="2:11" ht="15" customHeight="1">
      <c r="B26" s="700"/>
      <c r="C26" s="701"/>
      <c r="D26" s="701"/>
      <c r="E26" s="701"/>
      <c r="F26" s="701"/>
      <c r="G26" s="701"/>
      <c r="H26" s="701"/>
      <c r="I26" s="701"/>
      <c r="J26" s="701"/>
      <c r="K26" s="702"/>
    </row>
    <row r="27" spans="2:11" ht="15" customHeight="1">
      <c r="B27" s="700"/>
      <c r="C27" s="701"/>
      <c r="D27" s="701"/>
      <c r="E27" s="701"/>
      <c r="F27" s="701"/>
      <c r="G27" s="701"/>
      <c r="H27" s="701"/>
      <c r="I27" s="701"/>
      <c r="J27" s="701"/>
      <c r="K27" s="702"/>
    </row>
    <row r="28" spans="2:11" ht="15" customHeight="1">
      <c r="B28" s="700"/>
      <c r="C28" s="701"/>
      <c r="D28" s="701"/>
      <c r="E28" s="701"/>
      <c r="F28" s="701"/>
      <c r="G28" s="701"/>
      <c r="H28" s="701"/>
      <c r="I28" s="701"/>
      <c r="J28" s="701"/>
      <c r="K28" s="702"/>
    </row>
    <row r="29" spans="2:11" ht="15" customHeight="1">
      <c r="B29" s="700"/>
      <c r="C29" s="701"/>
      <c r="D29" s="701"/>
      <c r="E29" s="701"/>
      <c r="F29" s="701"/>
      <c r="G29" s="701"/>
      <c r="H29" s="701"/>
      <c r="I29" s="701"/>
      <c r="J29" s="701"/>
      <c r="K29" s="702"/>
    </row>
    <row r="30" spans="2:11" ht="15" customHeight="1">
      <c r="B30" s="700"/>
      <c r="C30" s="701"/>
      <c r="D30" s="701"/>
      <c r="E30" s="701"/>
      <c r="F30" s="701"/>
      <c r="G30" s="701"/>
      <c r="H30" s="701"/>
      <c r="I30" s="701"/>
      <c r="J30" s="701"/>
      <c r="K30" s="702"/>
    </row>
    <row r="31" spans="2:11" ht="15" customHeight="1">
      <c r="B31" s="700"/>
      <c r="C31" s="701"/>
      <c r="D31" s="701"/>
      <c r="E31" s="701"/>
      <c r="F31" s="701"/>
      <c r="G31" s="701"/>
      <c r="H31" s="701"/>
      <c r="I31" s="701"/>
      <c r="J31" s="701"/>
      <c r="K31" s="702"/>
    </row>
    <row r="32" spans="2:11" ht="15" customHeight="1">
      <c r="B32" s="700"/>
      <c r="C32" s="701"/>
      <c r="D32" s="701"/>
      <c r="E32" s="701"/>
      <c r="F32" s="701"/>
      <c r="G32" s="701"/>
      <c r="H32" s="701"/>
      <c r="I32" s="701"/>
      <c r="J32" s="701"/>
      <c r="K32" s="702"/>
    </row>
    <row r="33" spans="2:11" ht="15" customHeight="1">
      <c r="B33" s="700"/>
      <c r="C33" s="701"/>
      <c r="D33" s="701"/>
      <c r="E33" s="701"/>
      <c r="F33" s="701"/>
      <c r="G33" s="701"/>
      <c r="H33" s="701"/>
      <c r="I33" s="701"/>
      <c r="J33" s="701"/>
      <c r="K33" s="702"/>
    </row>
    <row r="34" spans="2:11" ht="15" customHeight="1">
      <c r="B34" s="700"/>
      <c r="C34" s="701"/>
      <c r="D34" s="701"/>
      <c r="E34" s="701"/>
      <c r="F34" s="701"/>
      <c r="G34" s="701"/>
      <c r="H34" s="701"/>
      <c r="I34" s="701"/>
      <c r="J34" s="701"/>
      <c r="K34" s="702"/>
    </row>
    <row r="35" spans="2:11" ht="15" customHeight="1">
      <c r="B35" s="700"/>
      <c r="C35" s="701"/>
      <c r="D35" s="701"/>
      <c r="E35" s="701"/>
      <c r="F35" s="701"/>
      <c r="G35" s="701"/>
      <c r="H35" s="701"/>
      <c r="I35" s="701"/>
      <c r="J35" s="701"/>
      <c r="K35" s="702"/>
    </row>
    <row r="36" spans="2:11" ht="15" customHeight="1">
      <c r="B36" s="700"/>
      <c r="C36" s="701"/>
      <c r="D36" s="701"/>
      <c r="E36" s="701"/>
      <c r="F36" s="701"/>
      <c r="G36" s="701"/>
      <c r="H36" s="701"/>
      <c r="I36" s="701"/>
      <c r="J36" s="701"/>
      <c r="K36" s="702"/>
    </row>
    <row r="37" spans="2:11" ht="15" customHeight="1">
      <c r="B37" s="700"/>
      <c r="C37" s="701"/>
      <c r="D37" s="701"/>
      <c r="E37" s="701"/>
      <c r="F37" s="701"/>
      <c r="G37" s="701"/>
      <c r="H37" s="701"/>
      <c r="I37" s="701"/>
      <c r="J37" s="701"/>
      <c r="K37" s="702"/>
    </row>
    <row r="38" spans="2:11" ht="15" customHeight="1">
      <c r="B38" s="700"/>
      <c r="C38" s="701"/>
      <c r="D38" s="701"/>
      <c r="E38" s="701"/>
      <c r="F38" s="701"/>
      <c r="G38" s="701"/>
      <c r="H38" s="701"/>
      <c r="I38" s="701"/>
      <c r="J38" s="701"/>
      <c r="K38" s="702"/>
    </row>
    <row r="39" spans="2:11" ht="15" customHeight="1">
      <c r="B39" s="700"/>
      <c r="C39" s="701"/>
      <c r="D39" s="701"/>
      <c r="E39" s="701"/>
      <c r="F39" s="701"/>
      <c r="G39" s="701"/>
      <c r="H39" s="701"/>
      <c r="I39" s="701"/>
      <c r="J39" s="701"/>
      <c r="K39" s="702"/>
    </row>
    <row r="40" spans="2:11" ht="15" customHeight="1">
      <c r="B40" s="700"/>
      <c r="C40" s="701"/>
      <c r="D40" s="701"/>
      <c r="E40" s="701"/>
      <c r="F40" s="701"/>
      <c r="G40" s="701"/>
      <c r="H40" s="701"/>
      <c r="I40" s="701"/>
      <c r="J40" s="701"/>
      <c r="K40" s="702"/>
    </row>
    <row r="41" spans="2:11" ht="15" customHeight="1">
      <c r="B41" s="700"/>
      <c r="C41" s="701"/>
      <c r="D41" s="701"/>
      <c r="E41" s="701"/>
      <c r="F41" s="701"/>
      <c r="G41" s="701"/>
      <c r="H41" s="701"/>
      <c r="I41" s="701"/>
      <c r="J41" s="701"/>
      <c r="K41" s="702"/>
    </row>
    <row r="42" spans="2:11" ht="15" customHeight="1">
      <c r="B42" s="700"/>
      <c r="C42" s="701"/>
      <c r="D42" s="701"/>
      <c r="E42" s="701"/>
      <c r="F42" s="701"/>
      <c r="G42" s="701"/>
      <c r="H42" s="701"/>
      <c r="I42" s="701"/>
      <c r="J42" s="701"/>
      <c r="K42" s="702"/>
    </row>
    <row r="43" spans="2:11" ht="15" customHeight="1">
      <c r="B43" s="700"/>
      <c r="C43" s="701"/>
      <c r="D43" s="701"/>
      <c r="E43" s="701"/>
      <c r="F43" s="701"/>
      <c r="G43" s="701"/>
      <c r="H43" s="701"/>
      <c r="I43" s="701"/>
      <c r="J43" s="701"/>
      <c r="K43" s="702"/>
    </row>
    <row r="44" spans="2:11" ht="15.75" customHeight="1" thickBot="1">
      <c r="B44" s="703"/>
      <c r="C44" s="704"/>
      <c r="D44" s="704"/>
      <c r="E44" s="704"/>
      <c r="F44" s="704"/>
      <c r="G44" s="704"/>
      <c r="H44" s="704"/>
      <c r="I44" s="704"/>
      <c r="J44" s="704"/>
      <c r="K44" s="705"/>
    </row>
    <row r="45" spans="2:11" ht="16.5" thickBot="1">
      <c r="D45" s="192"/>
      <c r="E45" s="192"/>
      <c r="F45" s="193"/>
      <c r="G45" s="193"/>
      <c r="H45" s="193"/>
      <c r="I45" s="194"/>
      <c r="J45" s="194"/>
      <c r="K45" s="195"/>
    </row>
    <row r="46" spans="2:11" ht="21" thickBot="1">
      <c r="B46" s="630" t="s">
        <v>140</v>
      </c>
      <c r="C46" s="631"/>
      <c r="D46" s="631"/>
      <c r="E46" s="631"/>
      <c r="F46" s="631"/>
      <c r="G46" s="631"/>
      <c r="H46" s="631"/>
      <c r="I46" s="631"/>
      <c r="J46" s="631"/>
      <c r="K46" s="632"/>
    </row>
    <row r="47" spans="2:11" ht="16.5" thickBot="1">
      <c r="B47" s="711" t="s">
        <v>141</v>
      </c>
      <c r="C47" s="712"/>
      <c r="D47" s="712"/>
      <c r="E47" s="712"/>
      <c r="F47" s="712"/>
      <c r="G47" s="712"/>
      <c r="H47" s="712"/>
      <c r="I47" s="712"/>
      <c r="J47" s="712"/>
      <c r="K47" s="713"/>
    </row>
    <row r="48" spans="2:11" ht="16.5" thickBot="1">
      <c r="B48" s="706"/>
      <c r="C48" s="707"/>
      <c r="D48" s="707"/>
      <c r="E48" s="707"/>
      <c r="F48" s="707"/>
      <c r="G48" s="707"/>
      <c r="H48" s="707"/>
      <c r="I48" s="707"/>
      <c r="J48" s="707"/>
      <c r="K48" s="708"/>
    </row>
    <row r="49" spans="2:11" ht="46.5" customHeight="1" thickBot="1">
      <c r="B49" s="639" t="s">
        <v>142</v>
      </c>
      <c r="C49" s="640"/>
      <c r="D49" s="640"/>
      <c r="E49" s="640"/>
      <c r="F49" s="640"/>
      <c r="G49" s="640"/>
      <c r="H49" s="640"/>
      <c r="I49" s="640"/>
      <c r="J49" s="640"/>
      <c r="K49" s="641"/>
    </row>
    <row r="50" spans="2:11" ht="46.5" customHeight="1" thickBot="1">
      <c r="B50" s="642" t="s">
        <v>143</v>
      </c>
      <c r="C50" s="643"/>
      <c r="D50" s="643"/>
      <c r="E50" s="643"/>
      <c r="F50" s="643"/>
      <c r="G50" s="643"/>
      <c r="H50" s="643"/>
      <c r="I50" s="643"/>
      <c r="J50" s="643"/>
      <c r="K50" s="644"/>
    </row>
    <row r="51" spans="2:11" ht="36" customHeight="1" thickBot="1">
      <c r="B51" s="179" t="s">
        <v>144</v>
      </c>
      <c r="C51" s="180">
        <v>1.2</v>
      </c>
      <c r="D51" s="645" t="s">
        <v>157</v>
      </c>
      <c r="E51" s="646"/>
      <c r="F51" s="646"/>
      <c r="G51" s="646"/>
      <c r="H51" s="646"/>
      <c r="I51" s="646"/>
      <c r="J51" s="646"/>
      <c r="K51" s="647"/>
    </row>
    <row r="52" spans="2:11" ht="57" customHeight="1">
      <c r="B52" s="689" t="s">
        <v>145</v>
      </c>
      <c r="C52" s="690"/>
      <c r="D52" s="691"/>
      <c r="E52" s="182" t="s">
        <v>147</v>
      </c>
      <c r="F52" s="182" t="s">
        <v>148</v>
      </c>
      <c r="G52" s="182" t="s">
        <v>149</v>
      </c>
      <c r="H52" s="183" t="s">
        <v>150</v>
      </c>
      <c r="I52" s="183" t="s">
        <v>158</v>
      </c>
      <c r="J52" s="183" t="s">
        <v>151</v>
      </c>
      <c r="K52" s="183" t="s">
        <v>159</v>
      </c>
    </row>
    <row r="53" spans="2:11" ht="32.25" customHeight="1">
      <c r="B53" s="692" t="s">
        <v>160</v>
      </c>
      <c r="C53" s="693"/>
      <c r="D53" s="693"/>
      <c r="E53" s="196"/>
      <c r="F53" s="196"/>
      <c r="G53" s="196"/>
      <c r="H53" s="196"/>
      <c r="I53" s="197"/>
      <c r="J53" s="185">
        <v>1</v>
      </c>
      <c r="K53" s="187">
        <f>J53</f>
        <v>1</v>
      </c>
    </row>
    <row r="54" spans="2:11" ht="16.5" thickBot="1">
      <c r="B54" s="694"/>
      <c r="C54" s="695"/>
      <c r="D54" s="696"/>
      <c r="E54" s="189"/>
      <c r="F54" s="189"/>
      <c r="G54" s="190"/>
      <c r="H54" s="618" t="s">
        <v>156</v>
      </c>
      <c r="I54" s="619"/>
      <c r="J54" s="620"/>
      <c r="K54" s="191">
        <f>ROUND(SUM(K53:K53),2)</f>
        <v>1</v>
      </c>
    </row>
    <row r="55" spans="2:11" ht="15">
      <c r="B55" s="697"/>
      <c r="C55" s="698"/>
      <c r="D55" s="698"/>
      <c r="E55" s="698"/>
      <c r="F55" s="698"/>
      <c r="G55" s="698"/>
      <c r="H55" s="698"/>
      <c r="I55" s="698"/>
      <c r="J55" s="698"/>
      <c r="K55" s="699"/>
    </row>
    <row r="56" spans="2:11" ht="15">
      <c r="B56" s="700"/>
      <c r="C56" s="701"/>
      <c r="D56" s="701"/>
      <c r="E56" s="701"/>
      <c r="F56" s="701"/>
      <c r="G56" s="701"/>
      <c r="H56" s="701"/>
      <c r="I56" s="701"/>
      <c r="J56" s="701"/>
      <c r="K56" s="702"/>
    </row>
    <row r="57" spans="2:11" ht="15">
      <c r="B57" s="700"/>
      <c r="C57" s="701"/>
      <c r="D57" s="701"/>
      <c r="E57" s="701"/>
      <c r="F57" s="701"/>
      <c r="G57" s="701"/>
      <c r="H57" s="701"/>
      <c r="I57" s="701"/>
      <c r="J57" s="701"/>
      <c r="K57" s="702"/>
    </row>
    <row r="58" spans="2:11" ht="15">
      <c r="B58" s="700"/>
      <c r="C58" s="701"/>
      <c r="D58" s="701"/>
      <c r="E58" s="701"/>
      <c r="F58" s="701"/>
      <c r="G58" s="701"/>
      <c r="H58" s="701"/>
      <c r="I58" s="701"/>
      <c r="J58" s="701"/>
      <c r="K58" s="702"/>
    </row>
    <row r="59" spans="2:11" ht="15">
      <c r="B59" s="700"/>
      <c r="C59" s="701"/>
      <c r="D59" s="701"/>
      <c r="E59" s="701"/>
      <c r="F59" s="701"/>
      <c r="G59" s="701"/>
      <c r="H59" s="701"/>
      <c r="I59" s="701"/>
      <c r="J59" s="701"/>
      <c r="K59" s="702"/>
    </row>
    <row r="60" spans="2:11" ht="15">
      <c r="B60" s="700"/>
      <c r="C60" s="701"/>
      <c r="D60" s="701"/>
      <c r="E60" s="701"/>
      <c r="F60" s="701"/>
      <c r="G60" s="701"/>
      <c r="H60" s="701"/>
      <c r="I60" s="701"/>
      <c r="J60" s="701"/>
      <c r="K60" s="702"/>
    </row>
    <row r="61" spans="2:11" ht="15">
      <c r="B61" s="700"/>
      <c r="C61" s="701"/>
      <c r="D61" s="701"/>
      <c r="E61" s="701"/>
      <c r="F61" s="701"/>
      <c r="G61" s="701"/>
      <c r="H61" s="701"/>
      <c r="I61" s="701"/>
      <c r="J61" s="701"/>
      <c r="K61" s="702"/>
    </row>
    <row r="62" spans="2:11" ht="15">
      <c r="B62" s="700"/>
      <c r="C62" s="701"/>
      <c r="D62" s="701"/>
      <c r="E62" s="701"/>
      <c r="F62" s="701"/>
      <c r="G62" s="701"/>
      <c r="H62" s="701"/>
      <c r="I62" s="701"/>
      <c r="J62" s="701"/>
      <c r="K62" s="702"/>
    </row>
    <row r="63" spans="2:11" ht="15">
      <c r="B63" s="700"/>
      <c r="C63" s="701"/>
      <c r="D63" s="701"/>
      <c r="E63" s="701"/>
      <c r="F63" s="701"/>
      <c r="G63" s="701"/>
      <c r="H63" s="701"/>
      <c r="I63" s="701"/>
      <c r="J63" s="701"/>
      <c r="K63" s="702"/>
    </row>
    <row r="64" spans="2:11" ht="15">
      <c r="B64" s="700"/>
      <c r="C64" s="701"/>
      <c r="D64" s="701"/>
      <c r="E64" s="701"/>
      <c r="F64" s="701"/>
      <c r="G64" s="701"/>
      <c r="H64" s="701"/>
      <c r="I64" s="701"/>
      <c r="J64" s="701"/>
      <c r="K64" s="702"/>
    </row>
    <row r="65" spans="2:11" ht="15">
      <c r="B65" s="700"/>
      <c r="C65" s="701"/>
      <c r="D65" s="701"/>
      <c r="E65" s="701"/>
      <c r="F65" s="701"/>
      <c r="G65" s="701"/>
      <c r="H65" s="701"/>
      <c r="I65" s="701"/>
      <c r="J65" s="701"/>
      <c r="K65" s="702"/>
    </row>
    <row r="66" spans="2:11" ht="15">
      <c r="B66" s="700"/>
      <c r="C66" s="701"/>
      <c r="D66" s="701"/>
      <c r="E66" s="701"/>
      <c r="F66" s="701"/>
      <c r="G66" s="701"/>
      <c r="H66" s="701"/>
      <c r="I66" s="701"/>
      <c r="J66" s="701"/>
      <c r="K66" s="702"/>
    </row>
    <row r="67" spans="2:11" ht="15">
      <c r="B67" s="700"/>
      <c r="C67" s="701"/>
      <c r="D67" s="701"/>
      <c r="E67" s="701"/>
      <c r="F67" s="701"/>
      <c r="G67" s="701"/>
      <c r="H67" s="701"/>
      <c r="I67" s="701"/>
      <c r="J67" s="701"/>
      <c r="K67" s="702"/>
    </row>
    <row r="68" spans="2:11" ht="15">
      <c r="B68" s="700"/>
      <c r="C68" s="701"/>
      <c r="D68" s="701"/>
      <c r="E68" s="701"/>
      <c r="F68" s="701"/>
      <c r="G68" s="701"/>
      <c r="H68" s="701"/>
      <c r="I68" s="701"/>
      <c r="J68" s="701"/>
      <c r="K68" s="702"/>
    </row>
    <row r="69" spans="2:11" ht="15">
      <c r="B69" s="700"/>
      <c r="C69" s="701"/>
      <c r="D69" s="701"/>
      <c r="E69" s="701"/>
      <c r="F69" s="701"/>
      <c r="G69" s="701"/>
      <c r="H69" s="701"/>
      <c r="I69" s="701"/>
      <c r="J69" s="701"/>
      <c r="K69" s="702"/>
    </row>
    <row r="70" spans="2:11" ht="15">
      <c r="B70" s="700"/>
      <c r="C70" s="701"/>
      <c r="D70" s="701"/>
      <c r="E70" s="701"/>
      <c r="F70" s="701"/>
      <c r="G70" s="701"/>
      <c r="H70" s="701"/>
      <c r="I70" s="701"/>
      <c r="J70" s="701"/>
      <c r="K70" s="702"/>
    </row>
    <row r="71" spans="2:11" ht="15">
      <c r="B71" s="700"/>
      <c r="C71" s="701"/>
      <c r="D71" s="701"/>
      <c r="E71" s="701"/>
      <c r="F71" s="701"/>
      <c r="G71" s="701"/>
      <c r="H71" s="701"/>
      <c r="I71" s="701"/>
      <c r="J71" s="701"/>
      <c r="K71" s="702"/>
    </row>
    <row r="72" spans="2:11" ht="15">
      <c r="B72" s="700"/>
      <c r="C72" s="701"/>
      <c r="D72" s="701"/>
      <c r="E72" s="701"/>
      <c r="F72" s="701"/>
      <c r="G72" s="701"/>
      <c r="H72" s="701"/>
      <c r="I72" s="701"/>
      <c r="J72" s="701"/>
      <c r="K72" s="702"/>
    </row>
    <row r="73" spans="2:11" ht="15">
      <c r="B73" s="700"/>
      <c r="C73" s="701"/>
      <c r="D73" s="701"/>
      <c r="E73" s="701"/>
      <c r="F73" s="701"/>
      <c r="G73" s="701"/>
      <c r="H73" s="701"/>
      <c r="I73" s="701"/>
      <c r="J73" s="701"/>
      <c r="K73" s="702"/>
    </row>
    <row r="74" spans="2:11" ht="15">
      <c r="B74" s="700"/>
      <c r="C74" s="701"/>
      <c r="D74" s="701"/>
      <c r="E74" s="701"/>
      <c r="F74" s="701"/>
      <c r="G74" s="701"/>
      <c r="H74" s="701"/>
      <c r="I74" s="701"/>
      <c r="J74" s="701"/>
      <c r="K74" s="702"/>
    </row>
    <row r="75" spans="2:11" ht="15">
      <c r="B75" s="700"/>
      <c r="C75" s="701"/>
      <c r="D75" s="701"/>
      <c r="E75" s="701"/>
      <c r="F75" s="701"/>
      <c r="G75" s="701"/>
      <c r="H75" s="701"/>
      <c r="I75" s="701"/>
      <c r="J75" s="701"/>
      <c r="K75" s="702"/>
    </row>
    <row r="76" spans="2:11" ht="15">
      <c r="B76" s="700"/>
      <c r="C76" s="701"/>
      <c r="D76" s="701"/>
      <c r="E76" s="701"/>
      <c r="F76" s="701"/>
      <c r="G76" s="701"/>
      <c r="H76" s="701"/>
      <c r="I76" s="701"/>
      <c r="J76" s="701"/>
      <c r="K76" s="702"/>
    </row>
    <row r="77" spans="2:11" ht="15">
      <c r="B77" s="700"/>
      <c r="C77" s="701"/>
      <c r="D77" s="701"/>
      <c r="E77" s="701"/>
      <c r="F77" s="701"/>
      <c r="G77" s="701"/>
      <c r="H77" s="701"/>
      <c r="I77" s="701"/>
      <c r="J77" s="701"/>
      <c r="K77" s="702"/>
    </row>
    <row r="78" spans="2:11" ht="15">
      <c r="B78" s="700"/>
      <c r="C78" s="701"/>
      <c r="D78" s="701"/>
      <c r="E78" s="701"/>
      <c r="F78" s="701"/>
      <c r="G78" s="701"/>
      <c r="H78" s="701"/>
      <c r="I78" s="701"/>
      <c r="J78" s="701"/>
      <c r="K78" s="702"/>
    </row>
    <row r="79" spans="2:11" ht="15">
      <c r="B79" s="700"/>
      <c r="C79" s="701"/>
      <c r="D79" s="701"/>
      <c r="E79" s="701"/>
      <c r="F79" s="701"/>
      <c r="G79" s="701"/>
      <c r="H79" s="701"/>
      <c r="I79" s="701"/>
      <c r="J79" s="701"/>
      <c r="K79" s="702"/>
    </row>
    <row r="80" spans="2:11" ht="15">
      <c r="B80" s="700"/>
      <c r="C80" s="701"/>
      <c r="D80" s="701"/>
      <c r="E80" s="701"/>
      <c r="F80" s="701"/>
      <c r="G80" s="701"/>
      <c r="H80" s="701"/>
      <c r="I80" s="701"/>
      <c r="J80" s="701"/>
      <c r="K80" s="702"/>
    </row>
    <row r="81" spans="2:11" ht="15">
      <c r="B81" s="700"/>
      <c r="C81" s="701"/>
      <c r="D81" s="701"/>
      <c r="E81" s="701"/>
      <c r="F81" s="701"/>
      <c r="G81" s="701"/>
      <c r="H81" s="701"/>
      <c r="I81" s="701"/>
      <c r="J81" s="701"/>
      <c r="K81" s="702"/>
    </row>
    <row r="82" spans="2:11" ht="15">
      <c r="B82" s="700"/>
      <c r="C82" s="701"/>
      <c r="D82" s="701"/>
      <c r="E82" s="701"/>
      <c r="F82" s="701"/>
      <c r="G82" s="701"/>
      <c r="H82" s="701"/>
      <c r="I82" s="701"/>
      <c r="J82" s="701"/>
      <c r="K82" s="702"/>
    </row>
    <row r="83" spans="2:11" ht="15">
      <c r="B83" s="700"/>
      <c r="C83" s="701"/>
      <c r="D83" s="701"/>
      <c r="E83" s="701"/>
      <c r="F83" s="701"/>
      <c r="G83" s="701"/>
      <c r="H83" s="701"/>
      <c r="I83" s="701"/>
      <c r="J83" s="701"/>
      <c r="K83" s="702"/>
    </row>
    <row r="84" spans="2:11" ht="15">
      <c r="B84" s="700"/>
      <c r="C84" s="701"/>
      <c r="D84" s="701"/>
      <c r="E84" s="701"/>
      <c r="F84" s="701"/>
      <c r="G84" s="701"/>
      <c r="H84" s="701"/>
      <c r="I84" s="701"/>
      <c r="J84" s="701"/>
      <c r="K84" s="702"/>
    </row>
    <row r="85" spans="2:11" ht="15">
      <c r="B85" s="700"/>
      <c r="C85" s="701"/>
      <c r="D85" s="701"/>
      <c r="E85" s="701"/>
      <c r="F85" s="701"/>
      <c r="G85" s="701"/>
      <c r="H85" s="701"/>
      <c r="I85" s="701"/>
      <c r="J85" s="701"/>
      <c r="K85" s="702"/>
    </row>
    <row r="86" spans="2:11" ht="15">
      <c r="B86" s="700"/>
      <c r="C86" s="701"/>
      <c r="D86" s="701"/>
      <c r="E86" s="701"/>
      <c r="F86" s="701"/>
      <c r="G86" s="701"/>
      <c r="H86" s="701"/>
      <c r="I86" s="701"/>
      <c r="J86" s="701"/>
      <c r="K86" s="702"/>
    </row>
    <row r="87" spans="2:11" ht="15">
      <c r="B87" s="700"/>
      <c r="C87" s="701"/>
      <c r="D87" s="701"/>
      <c r="E87" s="701"/>
      <c r="F87" s="701"/>
      <c r="G87" s="701"/>
      <c r="H87" s="701"/>
      <c r="I87" s="701"/>
      <c r="J87" s="701"/>
      <c r="K87" s="702"/>
    </row>
    <row r="88" spans="2:11" ht="15">
      <c r="B88" s="700"/>
      <c r="C88" s="701"/>
      <c r="D88" s="701"/>
      <c r="E88" s="701"/>
      <c r="F88" s="701"/>
      <c r="G88" s="701"/>
      <c r="H88" s="701"/>
      <c r="I88" s="701"/>
      <c r="J88" s="701"/>
      <c r="K88" s="702"/>
    </row>
    <row r="89" spans="2:11" ht="15">
      <c r="B89" s="700"/>
      <c r="C89" s="701"/>
      <c r="D89" s="701"/>
      <c r="E89" s="701"/>
      <c r="F89" s="701"/>
      <c r="G89" s="701"/>
      <c r="H89" s="701"/>
      <c r="I89" s="701"/>
      <c r="J89" s="701"/>
      <c r="K89" s="702"/>
    </row>
    <row r="90" spans="2:11" ht="15">
      <c r="B90" s="700"/>
      <c r="C90" s="701"/>
      <c r="D90" s="701"/>
      <c r="E90" s="701"/>
      <c r="F90" s="701"/>
      <c r="G90" s="701"/>
      <c r="H90" s="701"/>
      <c r="I90" s="701"/>
      <c r="J90" s="701"/>
      <c r="K90" s="702"/>
    </row>
    <row r="91" spans="2:11" ht="15">
      <c r="B91" s="700"/>
      <c r="C91" s="701"/>
      <c r="D91" s="701"/>
      <c r="E91" s="701"/>
      <c r="F91" s="701"/>
      <c r="G91" s="701"/>
      <c r="H91" s="701"/>
      <c r="I91" s="701"/>
      <c r="J91" s="701"/>
      <c r="K91" s="702"/>
    </row>
    <row r="92" spans="2:11" ht="15">
      <c r="B92" s="700"/>
      <c r="C92" s="701"/>
      <c r="D92" s="701"/>
      <c r="E92" s="701"/>
      <c r="F92" s="701"/>
      <c r="G92" s="701"/>
      <c r="H92" s="701"/>
      <c r="I92" s="701"/>
      <c r="J92" s="701"/>
      <c r="K92" s="702"/>
    </row>
    <row r="93" spans="2:11" ht="15">
      <c r="B93" s="700"/>
      <c r="C93" s="701"/>
      <c r="D93" s="701"/>
      <c r="E93" s="701"/>
      <c r="F93" s="701"/>
      <c r="G93" s="701"/>
      <c r="H93" s="701"/>
      <c r="I93" s="701"/>
      <c r="J93" s="701"/>
      <c r="K93" s="702"/>
    </row>
    <row r="94" spans="2:11" ht="15">
      <c r="B94" s="700"/>
      <c r="C94" s="701"/>
      <c r="D94" s="701"/>
      <c r="E94" s="701"/>
      <c r="F94" s="701"/>
      <c r="G94" s="701"/>
      <c r="H94" s="701"/>
      <c r="I94" s="701"/>
      <c r="J94" s="701"/>
      <c r="K94" s="702"/>
    </row>
    <row r="95" spans="2:11" ht="15">
      <c r="B95" s="700"/>
      <c r="C95" s="701"/>
      <c r="D95" s="701"/>
      <c r="E95" s="701"/>
      <c r="F95" s="701"/>
      <c r="G95" s="701"/>
      <c r="H95" s="701"/>
      <c r="I95" s="701"/>
      <c r="J95" s="701"/>
      <c r="K95" s="702"/>
    </row>
    <row r="96" spans="2:11" ht="15">
      <c r="B96" s="700"/>
      <c r="C96" s="701"/>
      <c r="D96" s="701"/>
      <c r="E96" s="701"/>
      <c r="F96" s="701"/>
      <c r="G96" s="701"/>
      <c r="H96" s="701"/>
      <c r="I96" s="701"/>
      <c r="J96" s="701"/>
      <c r="K96" s="702"/>
    </row>
    <row r="97" spans="2:11" ht="15">
      <c r="B97" s="700"/>
      <c r="C97" s="701"/>
      <c r="D97" s="701"/>
      <c r="E97" s="701"/>
      <c r="F97" s="701"/>
      <c r="G97" s="701"/>
      <c r="H97" s="701"/>
      <c r="I97" s="701"/>
      <c r="J97" s="701"/>
      <c r="K97" s="702"/>
    </row>
    <row r="98" spans="2:11" ht="15">
      <c r="B98" s="700"/>
      <c r="C98" s="701"/>
      <c r="D98" s="701"/>
      <c r="E98" s="701"/>
      <c r="F98" s="701"/>
      <c r="G98" s="701"/>
      <c r="H98" s="701"/>
      <c r="I98" s="701"/>
      <c r="J98" s="701"/>
      <c r="K98" s="702"/>
    </row>
    <row r="99" spans="2:11" ht="15">
      <c r="B99" s="700"/>
      <c r="C99" s="701"/>
      <c r="D99" s="701"/>
      <c r="E99" s="701"/>
      <c r="F99" s="701"/>
      <c r="G99" s="701"/>
      <c r="H99" s="701"/>
      <c r="I99" s="701"/>
      <c r="J99" s="701"/>
      <c r="K99" s="702"/>
    </row>
    <row r="100" spans="2:11" ht="15">
      <c r="B100" s="700"/>
      <c r="C100" s="701"/>
      <c r="D100" s="701"/>
      <c r="E100" s="701"/>
      <c r="F100" s="701"/>
      <c r="G100" s="701"/>
      <c r="H100" s="701"/>
      <c r="I100" s="701"/>
      <c r="J100" s="701"/>
      <c r="K100" s="702"/>
    </row>
    <row r="101" spans="2:11" ht="15">
      <c r="B101" s="700"/>
      <c r="C101" s="701"/>
      <c r="D101" s="701"/>
      <c r="E101" s="701"/>
      <c r="F101" s="701"/>
      <c r="G101" s="701"/>
      <c r="H101" s="701"/>
      <c r="I101" s="701"/>
      <c r="J101" s="701"/>
      <c r="K101" s="702"/>
    </row>
    <row r="102" spans="2:11" ht="15">
      <c r="B102" s="700"/>
      <c r="C102" s="701"/>
      <c r="D102" s="701"/>
      <c r="E102" s="701"/>
      <c r="F102" s="701"/>
      <c r="G102" s="701"/>
      <c r="H102" s="701"/>
      <c r="I102" s="701"/>
      <c r="J102" s="701"/>
      <c r="K102" s="702"/>
    </row>
    <row r="103" spans="2:11" ht="15">
      <c r="B103" s="700"/>
      <c r="C103" s="701"/>
      <c r="D103" s="701"/>
      <c r="E103" s="701"/>
      <c r="F103" s="701"/>
      <c r="G103" s="701"/>
      <c r="H103" s="701"/>
      <c r="I103" s="701"/>
      <c r="J103" s="701"/>
      <c r="K103" s="702"/>
    </row>
    <row r="104" spans="2:11" ht="15">
      <c r="B104" s="700"/>
      <c r="C104" s="701"/>
      <c r="D104" s="701"/>
      <c r="E104" s="701"/>
      <c r="F104" s="701"/>
      <c r="G104" s="701"/>
      <c r="H104" s="701"/>
      <c r="I104" s="701"/>
      <c r="J104" s="701"/>
      <c r="K104" s="702"/>
    </row>
    <row r="105" spans="2:11" ht="15">
      <c r="B105" s="700"/>
      <c r="C105" s="701"/>
      <c r="D105" s="701"/>
      <c r="E105" s="701"/>
      <c r="F105" s="701"/>
      <c r="G105" s="701"/>
      <c r="H105" s="701"/>
      <c r="I105" s="701"/>
      <c r="J105" s="701"/>
      <c r="K105" s="702"/>
    </row>
    <row r="106" spans="2:11" ht="15">
      <c r="B106" s="700"/>
      <c r="C106" s="701"/>
      <c r="D106" s="701"/>
      <c r="E106" s="701"/>
      <c r="F106" s="701"/>
      <c r="G106" s="701"/>
      <c r="H106" s="701"/>
      <c r="I106" s="701"/>
      <c r="J106" s="701"/>
      <c r="K106" s="702"/>
    </row>
    <row r="107" spans="2:11" ht="15">
      <c r="B107" s="700"/>
      <c r="C107" s="701"/>
      <c r="D107" s="701"/>
      <c r="E107" s="701"/>
      <c r="F107" s="701"/>
      <c r="G107" s="701"/>
      <c r="H107" s="701"/>
      <c r="I107" s="701"/>
      <c r="J107" s="701"/>
      <c r="K107" s="702"/>
    </row>
    <row r="108" spans="2:11" ht="15">
      <c r="B108" s="700"/>
      <c r="C108" s="701"/>
      <c r="D108" s="701"/>
      <c r="E108" s="701"/>
      <c r="F108" s="701"/>
      <c r="G108" s="701"/>
      <c r="H108" s="701"/>
      <c r="I108" s="701"/>
      <c r="J108" s="701"/>
      <c r="K108" s="702"/>
    </row>
    <row r="109" spans="2:11" ht="15">
      <c r="B109" s="700"/>
      <c r="C109" s="701"/>
      <c r="D109" s="701"/>
      <c r="E109" s="701"/>
      <c r="F109" s="701"/>
      <c r="G109" s="701"/>
      <c r="H109" s="701"/>
      <c r="I109" s="701"/>
      <c r="J109" s="701"/>
      <c r="K109" s="702"/>
    </row>
    <row r="110" spans="2:11" ht="15">
      <c r="B110" s="700"/>
      <c r="C110" s="701"/>
      <c r="D110" s="701"/>
      <c r="E110" s="701"/>
      <c r="F110" s="701"/>
      <c r="G110" s="701"/>
      <c r="H110" s="701"/>
      <c r="I110" s="701"/>
      <c r="J110" s="701"/>
      <c r="K110" s="702"/>
    </row>
    <row r="111" spans="2:11" ht="15">
      <c r="B111" s="700"/>
      <c r="C111" s="701"/>
      <c r="D111" s="701"/>
      <c r="E111" s="701"/>
      <c r="F111" s="701"/>
      <c r="G111" s="701"/>
      <c r="H111" s="701"/>
      <c r="I111" s="701"/>
      <c r="J111" s="701"/>
      <c r="K111" s="702"/>
    </row>
    <row r="112" spans="2:11" ht="15">
      <c r="B112" s="700"/>
      <c r="C112" s="701"/>
      <c r="D112" s="701"/>
      <c r="E112" s="701"/>
      <c r="F112" s="701"/>
      <c r="G112" s="701"/>
      <c r="H112" s="701"/>
      <c r="I112" s="701"/>
      <c r="J112" s="701"/>
      <c r="K112" s="702"/>
    </row>
    <row r="113" spans="2:11" ht="15">
      <c r="B113" s="700"/>
      <c r="C113" s="701"/>
      <c r="D113" s="701"/>
      <c r="E113" s="701"/>
      <c r="F113" s="701"/>
      <c r="G113" s="701"/>
      <c r="H113" s="701"/>
      <c r="I113" s="701"/>
      <c r="J113" s="701"/>
      <c r="K113" s="702"/>
    </row>
    <row r="114" spans="2:11" ht="15">
      <c r="B114" s="700"/>
      <c r="C114" s="701"/>
      <c r="D114" s="701"/>
      <c r="E114" s="701"/>
      <c r="F114" s="701"/>
      <c r="G114" s="701"/>
      <c r="H114" s="701"/>
      <c r="I114" s="701"/>
      <c r="J114" s="701"/>
      <c r="K114" s="702"/>
    </row>
    <row r="115" spans="2:11" ht="15">
      <c r="B115" s="700"/>
      <c r="C115" s="701"/>
      <c r="D115" s="701"/>
      <c r="E115" s="701"/>
      <c r="F115" s="701"/>
      <c r="G115" s="701"/>
      <c r="H115" s="701"/>
      <c r="I115" s="701"/>
      <c r="J115" s="701"/>
      <c r="K115" s="702"/>
    </row>
    <row r="116" spans="2:11" thickBot="1">
      <c r="B116" s="703"/>
      <c r="C116" s="704"/>
      <c r="D116" s="704"/>
      <c r="E116" s="704"/>
      <c r="F116" s="704"/>
      <c r="G116" s="704"/>
      <c r="H116" s="704"/>
      <c r="I116" s="704"/>
      <c r="J116" s="704"/>
      <c r="K116" s="705"/>
    </row>
    <row r="117" spans="2:11" ht="16.5" thickBot="1"/>
    <row r="118" spans="2:11" ht="21" thickBot="1">
      <c r="B118" s="630" t="s">
        <v>140</v>
      </c>
      <c r="C118" s="631"/>
      <c r="D118" s="631"/>
      <c r="E118" s="631"/>
      <c r="F118" s="631"/>
      <c r="G118" s="631"/>
      <c r="H118" s="631"/>
      <c r="I118" s="631"/>
      <c r="J118" s="631"/>
      <c r="K118" s="632"/>
    </row>
    <row r="119" spans="2:11" ht="16.5" thickBot="1">
      <c r="B119" s="633" t="s">
        <v>141</v>
      </c>
      <c r="C119" s="634"/>
      <c r="D119" s="634"/>
      <c r="E119" s="634"/>
      <c r="F119" s="634"/>
      <c r="G119" s="634"/>
      <c r="H119" s="634"/>
      <c r="I119" s="634"/>
      <c r="J119" s="634"/>
      <c r="K119" s="635"/>
    </row>
    <row r="120" spans="2:11" ht="16.5" thickBot="1">
      <c r="B120" s="636"/>
      <c r="C120" s="637"/>
      <c r="D120" s="637"/>
      <c r="E120" s="637"/>
      <c r="F120" s="637"/>
      <c r="G120" s="637"/>
      <c r="H120" s="637"/>
      <c r="I120" s="637"/>
      <c r="J120" s="637"/>
      <c r="K120" s="638"/>
    </row>
    <row r="121" spans="2:11" ht="33" customHeight="1" thickBot="1">
      <c r="B121" s="639" t="s">
        <v>142</v>
      </c>
      <c r="C121" s="640"/>
      <c r="D121" s="640"/>
      <c r="E121" s="640"/>
      <c r="F121" s="640"/>
      <c r="G121" s="640"/>
      <c r="H121" s="640"/>
      <c r="I121" s="640"/>
      <c r="J121" s="640"/>
      <c r="K121" s="641"/>
    </row>
    <row r="122" spans="2:11" ht="41.25" customHeight="1" thickBot="1">
      <c r="B122" s="642" t="s">
        <v>143</v>
      </c>
      <c r="C122" s="643"/>
      <c r="D122" s="643"/>
      <c r="E122" s="643"/>
      <c r="F122" s="643"/>
      <c r="G122" s="643"/>
      <c r="H122" s="643"/>
      <c r="I122" s="643"/>
      <c r="J122" s="643"/>
      <c r="K122" s="644"/>
    </row>
    <row r="123" spans="2:11" ht="24" customHeight="1" thickBot="1">
      <c r="B123" s="198" t="s">
        <v>144</v>
      </c>
      <c r="C123" s="180">
        <v>1.3</v>
      </c>
      <c r="D123" s="645" t="str">
        <f>'PRESUPUESTO OFICIAL (Entidad)'!G17</f>
        <v>Reparación de ladrillo Prensado Macizo 24.5x12x5.5cm para zonas afectadas en muro de fachada</v>
      </c>
      <c r="E123" s="646"/>
      <c r="F123" s="646"/>
      <c r="G123" s="646"/>
      <c r="H123" s="646"/>
      <c r="I123" s="646"/>
      <c r="J123" s="646"/>
      <c r="K123" s="647"/>
    </row>
    <row r="124" spans="2:11" ht="25.5">
      <c r="B124" s="609" t="s">
        <v>145</v>
      </c>
      <c r="C124" s="610"/>
      <c r="D124" s="611"/>
      <c r="E124" s="199" t="s">
        <v>147</v>
      </c>
      <c r="F124" s="199" t="s">
        <v>148</v>
      </c>
      <c r="G124" s="199" t="s">
        <v>149</v>
      </c>
      <c r="H124" s="183" t="s">
        <v>150</v>
      </c>
      <c r="I124" s="183" t="s">
        <v>158</v>
      </c>
      <c r="J124" s="183" t="s">
        <v>151</v>
      </c>
      <c r="K124" s="183" t="s">
        <v>159</v>
      </c>
    </row>
    <row r="125" spans="2:11">
      <c r="B125" s="651" t="s">
        <v>161</v>
      </c>
      <c r="C125" s="650"/>
      <c r="D125" s="650"/>
      <c r="E125" s="200">
        <v>0.8</v>
      </c>
      <c r="F125" s="200">
        <v>0.59</v>
      </c>
      <c r="G125" s="200"/>
      <c r="H125" s="200">
        <f>E125*F125</f>
        <v>0.47199999999999998</v>
      </c>
      <c r="I125" s="200"/>
      <c r="J125" s="200">
        <v>1</v>
      </c>
      <c r="K125" s="201">
        <f>H125*J125</f>
        <v>0.47199999999999998</v>
      </c>
    </row>
    <row r="126" spans="2:11" ht="16.5" thickBot="1">
      <c r="B126" s="615"/>
      <c r="C126" s="616"/>
      <c r="D126" s="617"/>
      <c r="E126" s="202"/>
      <c r="F126" s="202"/>
      <c r="G126" s="203"/>
      <c r="H126" s="618" t="s">
        <v>156</v>
      </c>
      <c r="I126" s="619"/>
      <c r="J126" s="620"/>
      <c r="K126" s="191">
        <f>ROUND(SUM(K125:K125),2)</f>
        <v>0.47</v>
      </c>
    </row>
    <row r="127" spans="2:11" ht="15">
      <c r="B127" s="621"/>
      <c r="C127" s="622"/>
      <c r="D127" s="622"/>
      <c r="E127" s="622"/>
      <c r="F127" s="622"/>
      <c r="G127" s="622"/>
      <c r="H127" s="622"/>
      <c r="I127" s="622"/>
      <c r="J127" s="622"/>
      <c r="K127" s="623"/>
    </row>
    <row r="128" spans="2:11" ht="15">
      <c r="B128" s="624"/>
      <c r="C128" s="625"/>
      <c r="D128" s="625"/>
      <c r="E128" s="625"/>
      <c r="F128" s="625"/>
      <c r="G128" s="625"/>
      <c r="H128" s="625"/>
      <c r="I128" s="625"/>
      <c r="J128" s="625"/>
      <c r="K128" s="626"/>
    </row>
    <row r="129" spans="2:11" ht="15">
      <c r="B129" s="624"/>
      <c r="C129" s="625"/>
      <c r="D129" s="625"/>
      <c r="E129" s="625"/>
      <c r="F129" s="625"/>
      <c r="G129" s="625"/>
      <c r="H129" s="625"/>
      <c r="I129" s="625"/>
      <c r="J129" s="625"/>
      <c r="K129" s="626"/>
    </row>
    <row r="130" spans="2:11" ht="15">
      <c r="B130" s="624"/>
      <c r="C130" s="625"/>
      <c r="D130" s="625"/>
      <c r="E130" s="625"/>
      <c r="F130" s="625"/>
      <c r="G130" s="625"/>
      <c r="H130" s="625"/>
      <c r="I130" s="625"/>
      <c r="J130" s="625"/>
      <c r="K130" s="626"/>
    </row>
    <row r="131" spans="2:11" ht="15">
      <c r="B131" s="624"/>
      <c r="C131" s="625"/>
      <c r="D131" s="625"/>
      <c r="E131" s="625"/>
      <c r="F131" s="625"/>
      <c r="G131" s="625"/>
      <c r="H131" s="625"/>
      <c r="I131" s="625"/>
      <c r="J131" s="625"/>
      <c r="K131" s="626"/>
    </row>
    <row r="132" spans="2:11" ht="15">
      <c r="B132" s="624"/>
      <c r="C132" s="625"/>
      <c r="D132" s="625"/>
      <c r="E132" s="625"/>
      <c r="F132" s="625"/>
      <c r="G132" s="625"/>
      <c r="H132" s="625"/>
      <c r="I132" s="625"/>
      <c r="J132" s="625"/>
      <c r="K132" s="626"/>
    </row>
    <row r="133" spans="2:11" ht="15">
      <c r="B133" s="624"/>
      <c r="C133" s="625"/>
      <c r="D133" s="625"/>
      <c r="E133" s="625"/>
      <c r="F133" s="625"/>
      <c r="G133" s="625"/>
      <c r="H133" s="625"/>
      <c r="I133" s="625"/>
      <c r="J133" s="625"/>
      <c r="K133" s="626"/>
    </row>
    <row r="134" spans="2:11" ht="15">
      <c r="B134" s="624"/>
      <c r="C134" s="625"/>
      <c r="D134" s="625"/>
      <c r="E134" s="625"/>
      <c r="F134" s="625"/>
      <c r="G134" s="625"/>
      <c r="H134" s="625"/>
      <c r="I134" s="625"/>
      <c r="J134" s="625"/>
      <c r="K134" s="626"/>
    </row>
    <row r="135" spans="2:11" ht="15">
      <c r="B135" s="624"/>
      <c r="C135" s="625"/>
      <c r="D135" s="625"/>
      <c r="E135" s="625"/>
      <c r="F135" s="625"/>
      <c r="G135" s="625"/>
      <c r="H135" s="625"/>
      <c r="I135" s="625"/>
      <c r="J135" s="625"/>
      <c r="K135" s="626"/>
    </row>
    <row r="136" spans="2:11" ht="15">
      <c r="B136" s="624"/>
      <c r="C136" s="625"/>
      <c r="D136" s="625"/>
      <c r="E136" s="625"/>
      <c r="F136" s="625"/>
      <c r="G136" s="625"/>
      <c r="H136" s="625"/>
      <c r="I136" s="625"/>
      <c r="J136" s="625"/>
      <c r="K136" s="626"/>
    </row>
    <row r="137" spans="2:11" ht="15">
      <c r="B137" s="624"/>
      <c r="C137" s="625"/>
      <c r="D137" s="625"/>
      <c r="E137" s="625"/>
      <c r="F137" s="625"/>
      <c r="G137" s="625"/>
      <c r="H137" s="625"/>
      <c r="I137" s="625"/>
      <c r="J137" s="625"/>
      <c r="K137" s="626"/>
    </row>
    <row r="138" spans="2:11" ht="15">
      <c r="B138" s="624"/>
      <c r="C138" s="625"/>
      <c r="D138" s="625"/>
      <c r="E138" s="625"/>
      <c r="F138" s="625"/>
      <c r="G138" s="625"/>
      <c r="H138" s="625"/>
      <c r="I138" s="625"/>
      <c r="J138" s="625"/>
      <c r="K138" s="626"/>
    </row>
    <row r="139" spans="2:11" ht="15">
      <c r="B139" s="624"/>
      <c r="C139" s="625"/>
      <c r="D139" s="625"/>
      <c r="E139" s="625"/>
      <c r="F139" s="625"/>
      <c r="G139" s="625"/>
      <c r="H139" s="625"/>
      <c r="I139" s="625"/>
      <c r="J139" s="625"/>
      <c r="K139" s="626"/>
    </row>
    <row r="140" spans="2:11" ht="15">
      <c r="B140" s="624"/>
      <c r="C140" s="625"/>
      <c r="D140" s="625"/>
      <c r="E140" s="625"/>
      <c r="F140" s="625"/>
      <c r="G140" s="625"/>
      <c r="H140" s="625"/>
      <c r="I140" s="625"/>
      <c r="J140" s="625"/>
      <c r="K140" s="626"/>
    </row>
    <row r="141" spans="2:11" ht="15">
      <c r="B141" s="624"/>
      <c r="C141" s="625"/>
      <c r="D141" s="625"/>
      <c r="E141" s="625"/>
      <c r="F141" s="625"/>
      <c r="G141" s="625"/>
      <c r="H141" s="625"/>
      <c r="I141" s="625"/>
      <c r="J141" s="625"/>
      <c r="K141" s="626"/>
    </row>
    <row r="142" spans="2:11" ht="15">
      <c r="B142" s="624"/>
      <c r="C142" s="625"/>
      <c r="D142" s="625"/>
      <c r="E142" s="625"/>
      <c r="F142" s="625"/>
      <c r="G142" s="625"/>
      <c r="H142" s="625"/>
      <c r="I142" s="625"/>
      <c r="J142" s="625"/>
      <c r="K142" s="626"/>
    </row>
    <row r="143" spans="2:11" ht="15">
      <c r="B143" s="624"/>
      <c r="C143" s="625"/>
      <c r="D143" s="625"/>
      <c r="E143" s="625"/>
      <c r="F143" s="625"/>
      <c r="G143" s="625"/>
      <c r="H143" s="625"/>
      <c r="I143" s="625"/>
      <c r="J143" s="625"/>
      <c r="K143" s="626"/>
    </row>
    <row r="144" spans="2:11" ht="15">
      <c r="B144" s="624"/>
      <c r="C144" s="625"/>
      <c r="D144" s="625"/>
      <c r="E144" s="625"/>
      <c r="F144" s="625"/>
      <c r="G144" s="625"/>
      <c r="H144" s="625"/>
      <c r="I144" s="625"/>
      <c r="J144" s="625"/>
      <c r="K144" s="626"/>
    </row>
    <row r="145" spans="2:11" ht="15">
      <c r="B145" s="624"/>
      <c r="C145" s="625"/>
      <c r="D145" s="625"/>
      <c r="E145" s="625"/>
      <c r="F145" s="625"/>
      <c r="G145" s="625"/>
      <c r="H145" s="625"/>
      <c r="I145" s="625"/>
      <c r="J145" s="625"/>
      <c r="K145" s="626"/>
    </row>
    <row r="146" spans="2:11" ht="15">
      <c r="B146" s="624"/>
      <c r="C146" s="625"/>
      <c r="D146" s="625"/>
      <c r="E146" s="625"/>
      <c r="F146" s="625"/>
      <c r="G146" s="625"/>
      <c r="H146" s="625"/>
      <c r="I146" s="625"/>
      <c r="J146" s="625"/>
      <c r="K146" s="626"/>
    </row>
    <row r="147" spans="2:11" ht="15">
      <c r="B147" s="624"/>
      <c r="C147" s="625"/>
      <c r="D147" s="625"/>
      <c r="E147" s="625"/>
      <c r="F147" s="625"/>
      <c r="G147" s="625"/>
      <c r="H147" s="625"/>
      <c r="I147" s="625"/>
      <c r="J147" s="625"/>
      <c r="K147" s="626"/>
    </row>
    <row r="148" spans="2:11" ht="15">
      <c r="B148" s="624"/>
      <c r="C148" s="625"/>
      <c r="D148" s="625"/>
      <c r="E148" s="625"/>
      <c r="F148" s="625"/>
      <c r="G148" s="625"/>
      <c r="H148" s="625"/>
      <c r="I148" s="625"/>
      <c r="J148" s="625"/>
      <c r="K148" s="626"/>
    </row>
    <row r="149" spans="2:11" ht="15">
      <c r="B149" s="624"/>
      <c r="C149" s="625"/>
      <c r="D149" s="625"/>
      <c r="E149" s="625"/>
      <c r="F149" s="625"/>
      <c r="G149" s="625"/>
      <c r="H149" s="625"/>
      <c r="I149" s="625"/>
      <c r="J149" s="625"/>
      <c r="K149" s="626"/>
    </row>
    <row r="150" spans="2:11" ht="15">
      <c r="B150" s="624"/>
      <c r="C150" s="625"/>
      <c r="D150" s="625"/>
      <c r="E150" s="625"/>
      <c r="F150" s="625"/>
      <c r="G150" s="625"/>
      <c r="H150" s="625"/>
      <c r="I150" s="625"/>
      <c r="J150" s="625"/>
      <c r="K150" s="626"/>
    </row>
    <row r="151" spans="2:11" ht="15">
      <c r="B151" s="624"/>
      <c r="C151" s="625"/>
      <c r="D151" s="625"/>
      <c r="E151" s="625"/>
      <c r="F151" s="625"/>
      <c r="G151" s="625"/>
      <c r="H151" s="625"/>
      <c r="I151" s="625"/>
      <c r="J151" s="625"/>
      <c r="K151" s="626"/>
    </row>
    <row r="152" spans="2:11" ht="15">
      <c r="B152" s="624"/>
      <c r="C152" s="625"/>
      <c r="D152" s="625"/>
      <c r="E152" s="625"/>
      <c r="F152" s="625"/>
      <c r="G152" s="625"/>
      <c r="H152" s="625"/>
      <c r="I152" s="625"/>
      <c r="J152" s="625"/>
      <c r="K152" s="626"/>
    </row>
    <row r="153" spans="2:11" ht="15">
      <c r="B153" s="624"/>
      <c r="C153" s="625"/>
      <c r="D153" s="625"/>
      <c r="E153" s="625"/>
      <c r="F153" s="625"/>
      <c r="G153" s="625"/>
      <c r="H153" s="625"/>
      <c r="I153" s="625"/>
      <c r="J153" s="625"/>
      <c r="K153" s="626"/>
    </row>
    <row r="154" spans="2:11" ht="15">
      <c r="B154" s="624"/>
      <c r="C154" s="625"/>
      <c r="D154" s="625"/>
      <c r="E154" s="625"/>
      <c r="F154" s="625"/>
      <c r="G154" s="625"/>
      <c r="H154" s="625"/>
      <c r="I154" s="625"/>
      <c r="J154" s="625"/>
      <c r="K154" s="626"/>
    </row>
    <row r="155" spans="2:11" ht="15">
      <c r="B155" s="624"/>
      <c r="C155" s="625"/>
      <c r="D155" s="625"/>
      <c r="E155" s="625"/>
      <c r="F155" s="625"/>
      <c r="G155" s="625"/>
      <c r="H155" s="625"/>
      <c r="I155" s="625"/>
      <c r="J155" s="625"/>
      <c r="K155" s="626"/>
    </row>
    <row r="156" spans="2:11" ht="15">
      <c r="B156" s="624"/>
      <c r="C156" s="625"/>
      <c r="D156" s="625"/>
      <c r="E156" s="625"/>
      <c r="F156" s="625"/>
      <c r="G156" s="625"/>
      <c r="H156" s="625"/>
      <c r="I156" s="625"/>
      <c r="J156" s="625"/>
      <c r="K156" s="626"/>
    </row>
    <row r="157" spans="2:11" ht="15">
      <c r="B157" s="624"/>
      <c r="C157" s="625"/>
      <c r="D157" s="625"/>
      <c r="E157" s="625"/>
      <c r="F157" s="625"/>
      <c r="G157" s="625"/>
      <c r="H157" s="625"/>
      <c r="I157" s="625"/>
      <c r="J157" s="625"/>
      <c r="K157" s="626"/>
    </row>
    <row r="158" spans="2:11" thickBot="1">
      <c r="B158" s="627"/>
      <c r="C158" s="628"/>
      <c r="D158" s="628"/>
      <c r="E158" s="628"/>
      <c r="F158" s="628"/>
      <c r="G158" s="628"/>
      <c r="H158" s="628"/>
      <c r="I158" s="628"/>
      <c r="J158" s="628"/>
      <c r="K158" s="629"/>
    </row>
    <row r="159" spans="2:11" ht="16.5" thickBot="1"/>
    <row r="160" spans="2:11" ht="21" thickBot="1">
      <c r="B160" s="630" t="s">
        <v>140</v>
      </c>
      <c r="C160" s="631"/>
      <c r="D160" s="631"/>
      <c r="E160" s="631"/>
      <c r="F160" s="631"/>
      <c r="G160" s="631"/>
      <c r="H160" s="631"/>
      <c r="I160" s="631"/>
      <c r="J160" s="631"/>
      <c r="K160" s="632"/>
    </row>
    <row r="161" spans="2:11" ht="16.5" thickBot="1">
      <c r="B161" s="633" t="s">
        <v>141</v>
      </c>
      <c r="C161" s="634"/>
      <c r="D161" s="634"/>
      <c r="E161" s="634"/>
      <c r="F161" s="634"/>
      <c r="G161" s="634"/>
      <c r="H161" s="634"/>
      <c r="I161" s="634"/>
      <c r="J161" s="634"/>
      <c r="K161" s="635"/>
    </row>
    <row r="162" spans="2:11" ht="16.5" thickBot="1">
      <c r="B162" s="636"/>
      <c r="C162" s="637"/>
      <c r="D162" s="637"/>
      <c r="E162" s="637"/>
      <c r="F162" s="637"/>
      <c r="G162" s="637"/>
      <c r="H162" s="637"/>
      <c r="I162" s="637"/>
      <c r="J162" s="637"/>
      <c r="K162" s="638"/>
    </row>
    <row r="163" spans="2:11" ht="33" customHeight="1" thickBot="1">
      <c r="B163" s="639" t="s">
        <v>142</v>
      </c>
      <c r="C163" s="640"/>
      <c r="D163" s="640"/>
      <c r="E163" s="640"/>
      <c r="F163" s="640"/>
      <c r="G163" s="640"/>
      <c r="H163" s="640"/>
      <c r="I163" s="640"/>
      <c r="J163" s="640"/>
      <c r="K163" s="641"/>
    </row>
    <row r="164" spans="2:11" ht="34.5" customHeight="1" thickBot="1">
      <c r="B164" s="642" t="s">
        <v>143</v>
      </c>
      <c r="C164" s="643"/>
      <c r="D164" s="643"/>
      <c r="E164" s="643"/>
      <c r="F164" s="643"/>
      <c r="G164" s="643"/>
      <c r="H164" s="643"/>
      <c r="I164" s="643"/>
      <c r="J164" s="643"/>
      <c r="K164" s="644"/>
    </row>
    <row r="165" spans="2:11" ht="42" customHeight="1" thickBot="1">
      <c r="B165" s="198" t="s">
        <v>144</v>
      </c>
      <c r="C165" s="180">
        <v>1.4</v>
      </c>
      <c r="D165" s="645" t="s">
        <v>21</v>
      </c>
      <c r="E165" s="646"/>
      <c r="F165" s="646"/>
      <c r="G165" s="646"/>
      <c r="H165" s="646"/>
      <c r="I165" s="646"/>
      <c r="J165" s="646"/>
      <c r="K165" s="647"/>
    </row>
    <row r="166" spans="2:11" ht="25.5">
      <c r="B166" s="609" t="s">
        <v>145</v>
      </c>
      <c r="C166" s="610"/>
      <c r="D166" s="611"/>
      <c r="E166" s="199" t="s">
        <v>147</v>
      </c>
      <c r="F166" s="199" t="s">
        <v>148</v>
      </c>
      <c r="G166" s="199" t="s">
        <v>149</v>
      </c>
      <c r="H166" s="183" t="s">
        <v>150</v>
      </c>
      <c r="I166" s="183" t="s">
        <v>158</v>
      </c>
      <c r="J166" s="183" t="s">
        <v>151</v>
      </c>
      <c r="K166" s="183" t="s">
        <v>159</v>
      </c>
    </row>
    <row r="167" spans="2:11">
      <c r="B167" s="651" t="s">
        <v>162</v>
      </c>
      <c r="C167" s="650"/>
      <c r="D167" s="650"/>
      <c r="E167" s="204">
        <v>7.0000000000000007E-2</v>
      </c>
      <c r="F167" s="204">
        <v>1.48</v>
      </c>
      <c r="G167" s="204">
        <v>2.34</v>
      </c>
      <c r="H167" s="200">
        <f>F167*G167</f>
        <v>3.4631999999999996</v>
      </c>
      <c r="I167" s="204"/>
      <c r="J167" s="200">
        <v>1</v>
      </c>
      <c r="K167" s="201">
        <f>H167*J167</f>
        <v>3.4631999999999996</v>
      </c>
    </row>
    <row r="168" spans="2:11">
      <c r="B168" s="651" t="s">
        <v>51</v>
      </c>
      <c r="C168" s="650"/>
      <c r="D168" s="650"/>
      <c r="E168" s="200"/>
      <c r="F168" s="200">
        <v>2.2999999999999998</v>
      </c>
      <c r="G168" s="200">
        <v>21.68</v>
      </c>
      <c r="H168" s="205">
        <f>F168*G168</f>
        <v>49.863999999999997</v>
      </c>
      <c r="I168" s="205"/>
      <c r="J168" s="205">
        <v>1</v>
      </c>
      <c r="K168" s="206">
        <f>H168*J168</f>
        <v>49.863999999999997</v>
      </c>
    </row>
    <row r="169" spans="2:11" ht="16.5" thickBot="1">
      <c r="B169" s="615"/>
      <c r="C169" s="616"/>
      <c r="D169" s="617"/>
      <c r="E169" s="202"/>
      <c r="F169" s="202"/>
      <c r="G169" s="203"/>
      <c r="H169" s="618" t="s">
        <v>156</v>
      </c>
      <c r="I169" s="619"/>
      <c r="J169" s="620"/>
      <c r="K169" s="191">
        <f>ROUND(SUM(K167:K168),2)</f>
        <v>53.33</v>
      </c>
    </row>
    <row r="170" spans="2:11" ht="15">
      <c r="B170" s="621"/>
      <c r="C170" s="622"/>
      <c r="D170" s="622"/>
      <c r="E170" s="622"/>
      <c r="F170" s="622"/>
      <c r="G170" s="622"/>
      <c r="H170" s="622"/>
      <c r="I170" s="622"/>
      <c r="J170" s="622"/>
      <c r="K170" s="623"/>
    </row>
    <row r="171" spans="2:11" ht="15">
      <c r="B171" s="624"/>
      <c r="C171" s="625"/>
      <c r="D171" s="625"/>
      <c r="E171" s="625"/>
      <c r="F171" s="625"/>
      <c r="G171" s="625"/>
      <c r="H171" s="625"/>
      <c r="I171" s="625"/>
      <c r="J171" s="625"/>
      <c r="K171" s="626"/>
    </row>
    <row r="172" spans="2:11" ht="15">
      <c r="B172" s="624"/>
      <c r="C172" s="625"/>
      <c r="D172" s="625"/>
      <c r="E172" s="625"/>
      <c r="F172" s="625"/>
      <c r="G172" s="625"/>
      <c r="H172" s="625"/>
      <c r="I172" s="625"/>
      <c r="J172" s="625"/>
      <c r="K172" s="626"/>
    </row>
    <row r="173" spans="2:11" ht="15">
      <c r="B173" s="624"/>
      <c r="C173" s="625"/>
      <c r="D173" s="625"/>
      <c r="E173" s="625"/>
      <c r="F173" s="625"/>
      <c r="G173" s="625"/>
      <c r="H173" s="625"/>
      <c r="I173" s="625"/>
      <c r="J173" s="625"/>
      <c r="K173" s="626"/>
    </row>
    <row r="174" spans="2:11" ht="15">
      <c r="B174" s="624"/>
      <c r="C174" s="625"/>
      <c r="D174" s="625"/>
      <c r="E174" s="625"/>
      <c r="F174" s="625"/>
      <c r="G174" s="625"/>
      <c r="H174" s="625"/>
      <c r="I174" s="625"/>
      <c r="J174" s="625"/>
      <c r="K174" s="626"/>
    </row>
    <row r="175" spans="2:11" ht="15">
      <c r="B175" s="624"/>
      <c r="C175" s="625"/>
      <c r="D175" s="625"/>
      <c r="E175" s="625"/>
      <c r="F175" s="625"/>
      <c r="G175" s="625"/>
      <c r="H175" s="625"/>
      <c r="I175" s="625"/>
      <c r="J175" s="625"/>
      <c r="K175" s="626"/>
    </row>
    <row r="176" spans="2:11" ht="15">
      <c r="B176" s="624"/>
      <c r="C176" s="625"/>
      <c r="D176" s="625"/>
      <c r="E176" s="625"/>
      <c r="F176" s="625"/>
      <c r="G176" s="625"/>
      <c r="H176" s="625"/>
      <c r="I176" s="625"/>
      <c r="J176" s="625"/>
      <c r="K176" s="626"/>
    </row>
    <row r="177" spans="2:11" ht="15">
      <c r="B177" s="624"/>
      <c r="C177" s="625"/>
      <c r="D177" s="625"/>
      <c r="E177" s="625"/>
      <c r="F177" s="625"/>
      <c r="G177" s="625"/>
      <c r="H177" s="625"/>
      <c r="I177" s="625"/>
      <c r="J177" s="625"/>
      <c r="K177" s="626"/>
    </row>
    <row r="178" spans="2:11" ht="15">
      <c r="B178" s="624"/>
      <c r="C178" s="625"/>
      <c r="D178" s="625"/>
      <c r="E178" s="625"/>
      <c r="F178" s="625"/>
      <c r="G178" s="625"/>
      <c r="H178" s="625"/>
      <c r="I178" s="625"/>
      <c r="J178" s="625"/>
      <c r="K178" s="626"/>
    </row>
    <row r="179" spans="2:11" ht="15">
      <c r="B179" s="624"/>
      <c r="C179" s="625"/>
      <c r="D179" s="625"/>
      <c r="E179" s="625"/>
      <c r="F179" s="625"/>
      <c r="G179" s="625"/>
      <c r="H179" s="625"/>
      <c r="I179" s="625"/>
      <c r="J179" s="625"/>
      <c r="K179" s="626"/>
    </row>
    <row r="180" spans="2:11" ht="15">
      <c r="B180" s="624"/>
      <c r="C180" s="625"/>
      <c r="D180" s="625"/>
      <c r="E180" s="625"/>
      <c r="F180" s="625"/>
      <c r="G180" s="625"/>
      <c r="H180" s="625"/>
      <c r="I180" s="625"/>
      <c r="J180" s="625"/>
      <c r="K180" s="626"/>
    </row>
    <row r="181" spans="2:11" ht="15">
      <c r="B181" s="624"/>
      <c r="C181" s="625"/>
      <c r="D181" s="625"/>
      <c r="E181" s="625"/>
      <c r="F181" s="625"/>
      <c r="G181" s="625"/>
      <c r="H181" s="625"/>
      <c r="I181" s="625"/>
      <c r="J181" s="625"/>
      <c r="K181" s="626"/>
    </row>
    <row r="182" spans="2:11" ht="15">
      <c r="B182" s="624"/>
      <c r="C182" s="625"/>
      <c r="D182" s="625"/>
      <c r="E182" s="625"/>
      <c r="F182" s="625"/>
      <c r="G182" s="625"/>
      <c r="H182" s="625"/>
      <c r="I182" s="625"/>
      <c r="J182" s="625"/>
      <c r="K182" s="626"/>
    </row>
    <row r="183" spans="2:11" ht="15">
      <c r="B183" s="624"/>
      <c r="C183" s="625"/>
      <c r="D183" s="625"/>
      <c r="E183" s="625"/>
      <c r="F183" s="625"/>
      <c r="G183" s="625"/>
      <c r="H183" s="625"/>
      <c r="I183" s="625"/>
      <c r="J183" s="625"/>
      <c r="K183" s="626"/>
    </row>
    <row r="184" spans="2:11" ht="15">
      <c r="B184" s="624"/>
      <c r="C184" s="625"/>
      <c r="D184" s="625"/>
      <c r="E184" s="625"/>
      <c r="F184" s="625"/>
      <c r="G184" s="625"/>
      <c r="H184" s="625"/>
      <c r="I184" s="625"/>
      <c r="J184" s="625"/>
      <c r="K184" s="626"/>
    </row>
    <row r="185" spans="2:11" ht="15">
      <c r="B185" s="624"/>
      <c r="C185" s="625"/>
      <c r="D185" s="625"/>
      <c r="E185" s="625"/>
      <c r="F185" s="625"/>
      <c r="G185" s="625"/>
      <c r="H185" s="625"/>
      <c r="I185" s="625"/>
      <c r="J185" s="625"/>
      <c r="K185" s="626"/>
    </row>
    <row r="186" spans="2:11" ht="15">
      <c r="B186" s="624"/>
      <c r="C186" s="625"/>
      <c r="D186" s="625"/>
      <c r="E186" s="625"/>
      <c r="F186" s="625"/>
      <c r="G186" s="625"/>
      <c r="H186" s="625"/>
      <c r="I186" s="625"/>
      <c r="J186" s="625"/>
      <c r="K186" s="626"/>
    </row>
    <row r="187" spans="2:11" ht="15">
      <c r="B187" s="624"/>
      <c r="C187" s="625"/>
      <c r="D187" s="625"/>
      <c r="E187" s="625"/>
      <c r="F187" s="625"/>
      <c r="G187" s="625"/>
      <c r="H187" s="625"/>
      <c r="I187" s="625"/>
      <c r="J187" s="625"/>
      <c r="K187" s="626"/>
    </row>
    <row r="188" spans="2:11" ht="15">
      <c r="B188" s="624"/>
      <c r="C188" s="625"/>
      <c r="D188" s="625"/>
      <c r="E188" s="625"/>
      <c r="F188" s="625"/>
      <c r="G188" s="625"/>
      <c r="H188" s="625"/>
      <c r="I188" s="625"/>
      <c r="J188" s="625"/>
      <c r="K188" s="626"/>
    </row>
    <row r="189" spans="2:11" ht="15">
      <c r="B189" s="624"/>
      <c r="C189" s="625"/>
      <c r="D189" s="625"/>
      <c r="E189" s="625"/>
      <c r="F189" s="625"/>
      <c r="G189" s="625"/>
      <c r="H189" s="625"/>
      <c r="I189" s="625"/>
      <c r="J189" s="625"/>
      <c r="K189" s="626"/>
    </row>
    <row r="190" spans="2:11" ht="15">
      <c r="B190" s="624"/>
      <c r="C190" s="625"/>
      <c r="D190" s="625"/>
      <c r="E190" s="625"/>
      <c r="F190" s="625"/>
      <c r="G190" s="625"/>
      <c r="H190" s="625"/>
      <c r="I190" s="625"/>
      <c r="J190" s="625"/>
      <c r="K190" s="626"/>
    </row>
    <row r="191" spans="2:11" ht="15">
      <c r="B191" s="624"/>
      <c r="C191" s="625"/>
      <c r="D191" s="625"/>
      <c r="E191" s="625"/>
      <c r="F191" s="625"/>
      <c r="G191" s="625"/>
      <c r="H191" s="625"/>
      <c r="I191" s="625"/>
      <c r="J191" s="625"/>
      <c r="K191" s="626"/>
    </row>
    <row r="192" spans="2:11" ht="15">
      <c r="B192" s="624"/>
      <c r="C192" s="625"/>
      <c r="D192" s="625"/>
      <c r="E192" s="625"/>
      <c r="F192" s="625"/>
      <c r="G192" s="625"/>
      <c r="H192" s="625"/>
      <c r="I192" s="625"/>
      <c r="J192" s="625"/>
      <c r="K192" s="626"/>
    </row>
    <row r="193" spans="2:11" ht="15">
      <c r="B193" s="624"/>
      <c r="C193" s="625"/>
      <c r="D193" s="625"/>
      <c r="E193" s="625"/>
      <c r="F193" s="625"/>
      <c r="G193" s="625"/>
      <c r="H193" s="625"/>
      <c r="I193" s="625"/>
      <c r="J193" s="625"/>
      <c r="K193" s="626"/>
    </row>
    <row r="194" spans="2:11" ht="15">
      <c r="B194" s="624"/>
      <c r="C194" s="625"/>
      <c r="D194" s="625"/>
      <c r="E194" s="625"/>
      <c r="F194" s="625"/>
      <c r="G194" s="625"/>
      <c r="H194" s="625"/>
      <c r="I194" s="625"/>
      <c r="J194" s="625"/>
      <c r="K194" s="626"/>
    </row>
    <row r="195" spans="2:11" ht="15">
      <c r="B195" s="624"/>
      <c r="C195" s="625"/>
      <c r="D195" s="625"/>
      <c r="E195" s="625"/>
      <c r="F195" s="625"/>
      <c r="G195" s="625"/>
      <c r="H195" s="625"/>
      <c r="I195" s="625"/>
      <c r="J195" s="625"/>
      <c r="K195" s="626"/>
    </row>
    <row r="196" spans="2:11" ht="15">
      <c r="B196" s="624"/>
      <c r="C196" s="625"/>
      <c r="D196" s="625"/>
      <c r="E196" s="625"/>
      <c r="F196" s="625"/>
      <c r="G196" s="625"/>
      <c r="H196" s="625"/>
      <c r="I196" s="625"/>
      <c r="J196" s="625"/>
      <c r="K196" s="626"/>
    </row>
    <row r="197" spans="2:11" ht="15">
      <c r="B197" s="624"/>
      <c r="C197" s="625"/>
      <c r="D197" s="625"/>
      <c r="E197" s="625"/>
      <c r="F197" s="625"/>
      <c r="G197" s="625"/>
      <c r="H197" s="625"/>
      <c r="I197" s="625"/>
      <c r="J197" s="625"/>
      <c r="K197" s="626"/>
    </row>
    <row r="198" spans="2:11" ht="15">
      <c r="B198" s="624"/>
      <c r="C198" s="625"/>
      <c r="D198" s="625"/>
      <c r="E198" s="625"/>
      <c r="F198" s="625"/>
      <c r="G198" s="625"/>
      <c r="H198" s="625"/>
      <c r="I198" s="625"/>
      <c r="J198" s="625"/>
      <c r="K198" s="626"/>
    </row>
    <row r="199" spans="2:11" ht="15">
      <c r="B199" s="624"/>
      <c r="C199" s="625"/>
      <c r="D199" s="625"/>
      <c r="E199" s="625"/>
      <c r="F199" s="625"/>
      <c r="G199" s="625"/>
      <c r="H199" s="625"/>
      <c r="I199" s="625"/>
      <c r="J199" s="625"/>
      <c r="K199" s="626"/>
    </row>
    <row r="200" spans="2:11" ht="15">
      <c r="B200" s="624"/>
      <c r="C200" s="625"/>
      <c r="D200" s="625"/>
      <c r="E200" s="625"/>
      <c r="F200" s="625"/>
      <c r="G200" s="625"/>
      <c r="H200" s="625"/>
      <c r="I200" s="625"/>
      <c r="J200" s="625"/>
      <c r="K200" s="626"/>
    </row>
    <row r="201" spans="2:11" ht="49.5" customHeight="1" thickBot="1">
      <c r="B201" s="627"/>
      <c r="C201" s="628"/>
      <c r="D201" s="628"/>
      <c r="E201" s="628"/>
      <c r="F201" s="628"/>
      <c r="G201" s="628"/>
      <c r="H201" s="628"/>
      <c r="I201" s="628"/>
      <c r="J201" s="628"/>
      <c r="K201" s="629"/>
    </row>
    <row r="202" spans="2:11" ht="16.5" thickBot="1"/>
    <row r="203" spans="2:11" ht="21" thickBot="1">
      <c r="B203" s="630" t="s">
        <v>140</v>
      </c>
      <c r="C203" s="631"/>
      <c r="D203" s="631"/>
      <c r="E203" s="631"/>
      <c r="F203" s="631"/>
      <c r="G203" s="631"/>
      <c r="H203" s="631"/>
      <c r="I203" s="631"/>
      <c r="J203" s="631"/>
      <c r="K203" s="632"/>
    </row>
    <row r="204" spans="2:11" ht="16.5" thickBot="1">
      <c r="B204" s="633" t="s">
        <v>141</v>
      </c>
      <c r="C204" s="634"/>
      <c r="D204" s="634"/>
      <c r="E204" s="634"/>
      <c r="F204" s="634"/>
      <c r="G204" s="634"/>
      <c r="H204" s="634"/>
      <c r="I204" s="634"/>
      <c r="J204" s="634"/>
      <c r="K204" s="635"/>
    </row>
    <row r="205" spans="2:11" ht="16.5" thickBot="1">
      <c r="B205" s="636"/>
      <c r="C205" s="637"/>
      <c r="D205" s="637"/>
      <c r="E205" s="637"/>
      <c r="F205" s="637"/>
      <c r="G205" s="637"/>
      <c r="H205" s="637"/>
      <c r="I205" s="637"/>
      <c r="J205" s="637"/>
      <c r="K205" s="638"/>
    </row>
    <row r="206" spans="2:11" ht="35.25" customHeight="1" thickBot="1">
      <c r="B206" s="639" t="s">
        <v>142</v>
      </c>
      <c r="C206" s="640"/>
      <c r="D206" s="640"/>
      <c r="E206" s="640"/>
      <c r="F206" s="640"/>
      <c r="G206" s="640"/>
      <c r="H206" s="640"/>
      <c r="I206" s="640"/>
      <c r="J206" s="640"/>
      <c r="K206" s="641"/>
    </row>
    <row r="207" spans="2:11" ht="38.25" customHeight="1" thickBot="1">
      <c r="B207" s="642" t="s">
        <v>143</v>
      </c>
      <c r="C207" s="643"/>
      <c r="D207" s="643"/>
      <c r="E207" s="643"/>
      <c r="F207" s="643"/>
      <c r="G207" s="643"/>
      <c r="H207" s="643"/>
      <c r="I207" s="643"/>
      <c r="J207" s="643"/>
      <c r="K207" s="644"/>
    </row>
    <row r="208" spans="2:11" ht="21" customHeight="1" thickBot="1">
      <c r="B208" s="198" t="s">
        <v>144</v>
      </c>
      <c r="C208" s="180">
        <v>2.1</v>
      </c>
      <c r="D208" s="645" t="str">
        <f>'PRESUPUESTO OFICIAL (Entidad)'!G21</f>
        <v>Suministro y aplicación de impermeabilizante Sika Monotop - 123 para viga en concreto</v>
      </c>
      <c r="E208" s="646"/>
      <c r="F208" s="646"/>
      <c r="G208" s="646"/>
      <c r="H208" s="646"/>
      <c r="I208" s="646"/>
      <c r="J208" s="646"/>
      <c r="K208" s="647"/>
    </row>
    <row r="209" spans="2:11" ht="27.75" customHeight="1">
      <c r="B209" s="609" t="s">
        <v>145</v>
      </c>
      <c r="C209" s="610"/>
      <c r="D209" s="611"/>
      <c r="E209" s="207" t="s">
        <v>163</v>
      </c>
      <c r="F209" s="199" t="s">
        <v>147</v>
      </c>
      <c r="G209" s="199" t="s">
        <v>148</v>
      </c>
      <c r="H209" s="199" t="s">
        <v>149</v>
      </c>
      <c r="I209" s="183" t="s">
        <v>150</v>
      </c>
      <c r="J209" s="183" t="s">
        <v>151</v>
      </c>
      <c r="K209" s="183" t="s">
        <v>152</v>
      </c>
    </row>
    <row r="210" spans="2:11" ht="144.75" customHeight="1">
      <c r="B210" s="651" t="s">
        <v>164</v>
      </c>
      <c r="C210" s="650"/>
      <c r="D210" s="650"/>
      <c r="E210" s="208"/>
      <c r="F210" s="200">
        <v>0.3</v>
      </c>
      <c r="G210" s="204">
        <v>0.66</v>
      </c>
      <c r="H210" s="204">
        <v>12.48</v>
      </c>
      <c r="I210" s="200">
        <f>G210*H210</f>
        <v>8.2368000000000006</v>
      </c>
      <c r="J210" s="200">
        <v>1</v>
      </c>
      <c r="K210" s="201">
        <f>I210*J210</f>
        <v>8.2368000000000006</v>
      </c>
    </row>
    <row r="211" spans="2:11" ht="318" customHeight="1">
      <c r="B211" s="651" t="s">
        <v>165</v>
      </c>
      <c r="C211" s="650"/>
      <c r="D211" s="650"/>
      <c r="E211" s="208"/>
      <c r="F211" s="200">
        <v>0.3</v>
      </c>
      <c r="G211" s="200">
        <v>0.66</v>
      </c>
      <c r="H211" s="200">
        <f>12.48-0.7</f>
        <v>11.780000000000001</v>
      </c>
      <c r="I211" s="200">
        <f t="shared" ref="I211:I212" si="1">G211*H211</f>
        <v>7.7748000000000008</v>
      </c>
      <c r="J211" s="200">
        <v>1</v>
      </c>
      <c r="K211" s="201">
        <f>I211*J211</f>
        <v>7.7748000000000008</v>
      </c>
    </row>
    <row r="212" spans="2:11" ht="332.25" customHeight="1">
      <c r="B212" s="651" t="s">
        <v>166</v>
      </c>
      <c r="C212" s="650"/>
      <c r="D212" s="650"/>
      <c r="E212" s="208"/>
      <c r="F212" s="200">
        <v>0.33</v>
      </c>
      <c r="G212" s="200">
        <f>0.7+(0.56+0.56+0.56)</f>
        <v>2.38</v>
      </c>
      <c r="H212" s="200">
        <v>18.3</v>
      </c>
      <c r="I212" s="200">
        <f t="shared" si="1"/>
        <v>43.554000000000002</v>
      </c>
      <c r="J212" s="200">
        <v>1</v>
      </c>
      <c r="K212" s="201">
        <f>I212*J212</f>
        <v>43.554000000000002</v>
      </c>
    </row>
    <row r="213" spans="2:11" ht="16.5" thickBot="1">
      <c r="B213" s="615"/>
      <c r="C213" s="616"/>
      <c r="D213" s="617"/>
      <c r="E213" s="209"/>
      <c r="F213" s="202"/>
      <c r="G213" s="202"/>
      <c r="H213" s="203"/>
      <c r="I213" s="618" t="s">
        <v>156</v>
      </c>
      <c r="J213" s="620"/>
      <c r="K213" s="191">
        <f>ROUND(SUM(K210:K212),2)</f>
        <v>59.57</v>
      </c>
    </row>
    <row r="214" spans="2:11" ht="15">
      <c r="B214" s="621"/>
      <c r="C214" s="622"/>
      <c r="D214" s="622"/>
      <c r="E214" s="622"/>
      <c r="F214" s="622"/>
      <c r="G214" s="622"/>
      <c r="H214" s="622"/>
      <c r="I214" s="622"/>
      <c r="J214" s="622"/>
      <c r="K214" s="623"/>
    </row>
    <row r="215" spans="2:11" ht="15">
      <c r="B215" s="624"/>
      <c r="C215" s="625"/>
      <c r="D215" s="625"/>
      <c r="E215" s="625"/>
      <c r="F215" s="625"/>
      <c r="G215" s="625"/>
      <c r="H215" s="625"/>
      <c r="I215" s="625"/>
      <c r="J215" s="625"/>
      <c r="K215" s="626"/>
    </row>
    <row r="216" spans="2:11" ht="15">
      <c r="B216" s="624"/>
      <c r="C216" s="625"/>
      <c r="D216" s="625"/>
      <c r="E216" s="625"/>
      <c r="F216" s="625"/>
      <c r="G216" s="625"/>
      <c r="H216" s="625"/>
      <c r="I216" s="625"/>
      <c r="J216" s="625"/>
      <c r="K216" s="626"/>
    </row>
    <row r="217" spans="2:11" ht="15">
      <c r="B217" s="624"/>
      <c r="C217" s="625"/>
      <c r="D217" s="625"/>
      <c r="E217" s="625"/>
      <c r="F217" s="625"/>
      <c r="G217" s="625"/>
      <c r="H217" s="625"/>
      <c r="I217" s="625"/>
      <c r="J217" s="625"/>
      <c r="K217" s="626"/>
    </row>
    <row r="218" spans="2:11" ht="15">
      <c r="B218" s="624"/>
      <c r="C218" s="625"/>
      <c r="D218" s="625"/>
      <c r="E218" s="625"/>
      <c r="F218" s="625"/>
      <c r="G218" s="625"/>
      <c r="H218" s="625"/>
      <c r="I218" s="625"/>
      <c r="J218" s="625"/>
      <c r="K218" s="626"/>
    </row>
    <row r="219" spans="2:11" ht="15">
      <c r="B219" s="624"/>
      <c r="C219" s="625"/>
      <c r="D219" s="625"/>
      <c r="E219" s="625"/>
      <c r="F219" s="625"/>
      <c r="G219" s="625"/>
      <c r="H219" s="625"/>
      <c r="I219" s="625"/>
      <c r="J219" s="625"/>
      <c r="K219" s="626"/>
    </row>
    <row r="220" spans="2:11" ht="15">
      <c r="B220" s="624"/>
      <c r="C220" s="625"/>
      <c r="D220" s="625"/>
      <c r="E220" s="625"/>
      <c r="F220" s="625"/>
      <c r="G220" s="625"/>
      <c r="H220" s="625"/>
      <c r="I220" s="625"/>
      <c r="J220" s="625"/>
      <c r="K220" s="626"/>
    </row>
    <row r="221" spans="2:11" ht="15">
      <c r="B221" s="624"/>
      <c r="C221" s="625"/>
      <c r="D221" s="625"/>
      <c r="E221" s="625"/>
      <c r="F221" s="625"/>
      <c r="G221" s="625"/>
      <c r="H221" s="625"/>
      <c r="I221" s="625"/>
      <c r="J221" s="625"/>
      <c r="K221" s="626"/>
    </row>
    <row r="222" spans="2:11" ht="15">
      <c r="B222" s="624"/>
      <c r="C222" s="625"/>
      <c r="D222" s="625"/>
      <c r="E222" s="625"/>
      <c r="F222" s="625"/>
      <c r="G222" s="625"/>
      <c r="H222" s="625"/>
      <c r="I222" s="625"/>
      <c r="J222" s="625"/>
      <c r="K222" s="626"/>
    </row>
    <row r="223" spans="2:11" ht="15">
      <c r="B223" s="624"/>
      <c r="C223" s="625"/>
      <c r="D223" s="625"/>
      <c r="E223" s="625"/>
      <c r="F223" s="625"/>
      <c r="G223" s="625"/>
      <c r="H223" s="625"/>
      <c r="I223" s="625"/>
      <c r="J223" s="625"/>
      <c r="K223" s="626"/>
    </row>
    <row r="224" spans="2:11" ht="15">
      <c r="B224" s="624"/>
      <c r="C224" s="625"/>
      <c r="D224" s="625"/>
      <c r="E224" s="625"/>
      <c r="F224" s="625"/>
      <c r="G224" s="625"/>
      <c r="H224" s="625"/>
      <c r="I224" s="625"/>
      <c r="J224" s="625"/>
      <c r="K224" s="626"/>
    </row>
    <row r="225" spans="2:11" ht="15">
      <c r="B225" s="624"/>
      <c r="C225" s="625"/>
      <c r="D225" s="625"/>
      <c r="E225" s="625"/>
      <c r="F225" s="625"/>
      <c r="G225" s="625"/>
      <c r="H225" s="625"/>
      <c r="I225" s="625"/>
      <c r="J225" s="625"/>
      <c r="K225" s="626"/>
    </row>
    <row r="226" spans="2:11" ht="15">
      <c r="B226" s="624"/>
      <c r="C226" s="625"/>
      <c r="D226" s="625"/>
      <c r="E226" s="625"/>
      <c r="F226" s="625"/>
      <c r="G226" s="625"/>
      <c r="H226" s="625"/>
      <c r="I226" s="625"/>
      <c r="J226" s="625"/>
      <c r="K226" s="626"/>
    </row>
    <row r="227" spans="2:11" ht="15">
      <c r="B227" s="624"/>
      <c r="C227" s="625"/>
      <c r="D227" s="625"/>
      <c r="E227" s="625"/>
      <c r="F227" s="625"/>
      <c r="G227" s="625"/>
      <c r="H227" s="625"/>
      <c r="I227" s="625"/>
      <c r="J227" s="625"/>
      <c r="K227" s="626"/>
    </row>
    <row r="228" spans="2:11" ht="15">
      <c r="B228" s="624"/>
      <c r="C228" s="625"/>
      <c r="D228" s="625"/>
      <c r="E228" s="625"/>
      <c r="F228" s="625"/>
      <c r="G228" s="625"/>
      <c r="H228" s="625"/>
      <c r="I228" s="625"/>
      <c r="J228" s="625"/>
      <c r="K228" s="626"/>
    </row>
    <row r="229" spans="2:11" ht="15">
      <c r="B229" s="624"/>
      <c r="C229" s="625"/>
      <c r="D229" s="625"/>
      <c r="E229" s="625"/>
      <c r="F229" s="625"/>
      <c r="G229" s="625"/>
      <c r="H229" s="625"/>
      <c r="I229" s="625"/>
      <c r="J229" s="625"/>
      <c r="K229" s="626"/>
    </row>
    <row r="230" spans="2:11" ht="15">
      <c r="B230" s="624"/>
      <c r="C230" s="625"/>
      <c r="D230" s="625"/>
      <c r="E230" s="625"/>
      <c r="F230" s="625"/>
      <c r="G230" s="625"/>
      <c r="H230" s="625"/>
      <c r="I230" s="625"/>
      <c r="J230" s="625"/>
      <c r="K230" s="626"/>
    </row>
    <row r="231" spans="2:11" ht="15">
      <c r="B231" s="624"/>
      <c r="C231" s="625"/>
      <c r="D231" s="625"/>
      <c r="E231" s="625"/>
      <c r="F231" s="625"/>
      <c r="G231" s="625"/>
      <c r="H231" s="625"/>
      <c r="I231" s="625"/>
      <c r="J231" s="625"/>
      <c r="K231" s="626"/>
    </row>
    <row r="232" spans="2:11" ht="15">
      <c r="B232" s="624"/>
      <c r="C232" s="625"/>
      <c r="D232" s="625"/>
      <c r="E232" s="625"/>
      <c r="F232" s="625"/>
      <c r="G232" s="625"/>
      <c r="H232" s="625"/>
      <c r="I232" s="625"/>
      <c r="J232" s="625"/>
      <c r="K232" s="626"/>
    </row>
    <row r="233" spans="2:11" ht="15">
      <c r="B233" s="624"/>
      <c r="C233" s="625"/>
      <c r="D233" s="625"/>
      <c r="E233" s="625"/>
      <c r="F233" s="625"/>
      <c r="G233" s="625"/>
      <c r="H233" s="625"/>
      <c r="I233" s="625"/>
      <c r="J233" s="625"/>
      <c r="K233" s="626"/>
    </row>
    <row r="234" spans="2:11" ht="110.25" customHeight="1" thickBot="1">
      <c r="B234" s="627"/>
      <c r="C234" s="628"/>
      <c r="D234" s="628"/>
      <c r="E234" s="628"/>
      <c r="F234" s="628"/>
      <c r="G234" s="628"/>
      <c r="H234" s="628"/>
      <c r="I234" s="628"/>
      <c r="J234" s="628"/>
      <c r="K234" s="629"/>
    </row>
    <row r="235" spans="2:11" ht="16.5" thickBot="1"/>
    <row r="236" spans="2:11" ht="21" thickBot="1">
      <c r="B236" s="630" t="s">
        <v>140</v>
      </c>
      <c r="C236" s="631"/>
      <c r="D236" s="631"/>
      <c r="E236" s="631"/>
      <c r="F236" s="631"/>
      <c r="G236" s="631"/>
      <c r="H236" s="631"/>
      <c r="I236" s="631"/>
      <c r="J236" s="631"/>
      <c r="K236" s="632"/>
    </row>
    <row r="237" spans="2:11" ht="16.5" thickBot="1">
      <c r="B237" s="633" t="s">
        <v>141</v>
      </c>
      <c r="C237" s="634"/>
      <c r="D237" s="634"/>
      <c r="E237" s="634"/>
      <c r="F237" s="634"/>
      <c r="G237" s="634"/>
      <c r="H237" s="634"/>
      <c r="I237" s="634"/>
      <c r="J237" s="634"/>
      <c r="K237" s="635"/>
    </row>
    <row r="238" spans="2:11" ht="16.5" thickBot="1">
      <c r="B238" s="636"/>
      <c r="C238" s="637"/>
      <c r="D238" s="637"/>
      <c r="E238" s="637"/>
      <c r="F238" s="637"/>
      <c r="G238" s="637"/>
      <c r="H238" s="637"/>
      <c r="I238" s="637"/>
      <c r="J238" s="637"/>
      <c r="K238" s="638"/>
    </row>
    <row r="239" spans="2:11" ht="42.75" customHeight="1" thickBot="1">
      <c r="B239" s="639" t="s">
        <v>142</v>
      </c>
      <c r="C239" s="640"/>
      <c r="D239" s="640"/>
      <c r="E239" s="640"/>
      <c r="F239" s="640"/>
      <c r="G239" s="640"/>
      <c r="H239" s="640"/>
      <c r="I239" s="640"/>
      <c r="J239" s="640"/>
      <c r="K239" s="641"/>
    </row>
    <row r="240" spans="2:11" ht="48" customHeight="1" thickBot="1">
      <c r="B240" s="642" t="s">
        <v>143</v>
      </c>
      <c r="C240" s="643"/>
      <c r="D240" s="643"/>
      <c r="E240" s="643"/>
      <c r="F240" s="643"/>
      <c r="G240" s="643"/>
      <c r="H240" s="643"/>
      <c r="I240" s="643"/>
      <c r="J240" s="643"/>
      <c r="K240" s="644"/>
    </row>
    <row r="241" spans="2:11" ht="31.5" customHeight="1" thickBot="1">
      <c r="B241" s="198" t="s">
        <v>144</v>
      </c>
      <c r="C241" s="180">
        <v>2.2000000000000002</v>
      </c>
      <c r="D241" s="645" t="str">
        <f>'PRESUPUESTO OFICIAL (Entidad)'!G22</f>
        <v xml:space="preserve">Suministro y aplicación de impermeabilizante Sika transparente - 7W para muro exterior en mamposteria de ladrillo a la vista </v>
      </c>
      <c r="E241" s="646"/>
      <c r="F241" s="646"/>
      <c r="G241" s="646"/>
      <c r="H241" s="646"/>
      <c r="I241" s="646"/>
      <c r="J241" s="646"/>
      <c r="K241" s="647"/>
    </row>
    <row r="242" spans="2:11" ht="36" customHeight="1">
      <c r="B242" s="609" t="s">
        <v>145</v>
      </c>
      <c r="C242" s="610"/>
      <c r="D242" s="611"/>
      <c r="E242" s="207" t="s">
        <v>163</v>
      </c>
      <c r="F242" s="199" t="s">
        <v>147</v>
      </c>
      <c r="G242" s="199" t="s">
        <v>148</v>
      </c>
      <c r="H242" s="199" t="s">
        <v>149</v>
      </c>
      <c r="I242" s="183" t="s">
        <v>150</v>
      </c>
      <c r="J242" s="183" t="s">
        <v>151</v>
      </c>
      <c r="K242" s="183" t="s">
        <v>152</v>
      </c>
    </row>
    <row r="243" spans="2:11">
      <c r="B243" s="686" t="s">
        <v>167</v>
      </c>
      <c r="C243" s="687"/>
      <c r="D243" s="688"/>
      <c r="E243" s="208"/>
      <c r="F243" s="200">
        <v>3.04</v>
      </c>
      <c r="G243" s="200">
        <v>21.68</v>
      </c>
      <c r="H243" s="200"/>
      <c r="I243" s="200">
        <f>F243*G243</f>
        <v>65.907200000000003</v>
      </c>
      <c r="J243" s="200">
        <v>1</v>
      </c>
      <c r="K243" s="201">
        <f>I243*J243</f>
        <v>65.907200000000003</v>
      </c>
    </row>
    <row r="244" spans="2:11" ht="16.5" thickBot="1">
      <c r="B244" s="615"/>
      <c r="C244" s="616"/>
      <c r="D244" s="617"/>
      <c r="E244" s="209"/>
      <c r="F244" s="202"/>
      <c r="G244" s="202"/>
      <c r="H244" s="203"/>
      <c r="I244" s="618" t="s">
        <v>156</v>
      </c>
      <c r="J244" s="620"/>
      <c r="K244" s="191">
        <f>ROUND(SUM(K243:K243),2)</f>
        <v>65.91</v>
      </c>
    </row>
    <row r="245" spans="2:11" ht="15">
      <c r="B245" s="621"/>
      <c r="C245" s="622"/>
      <c r="D245" s="622"/>
      <c r="E245" s="622"/>
      <c r="F245" s="622"/>
      <c r="G245" s="622"/>
      <c r="H245" s="622"/>
      <c r="I245" s="622"/>
      <c r="J245" s="622"/>
      <c r="K245" s="623"/>
    </row>
    <row r="246" spans="2:11" ht="15">
      <c r="B246" s="624"/>
      <c r="C246" s="625"/>
      <c r="D246" s="625"/>
      <c r="E246" s="625"/>
      <c r="F246" s="625"/>
      <c r="G246" s="625"/>
      <c r="H246" s="625"/>
      <c r="I246" s="625"/>
      <c r="J246" s="625"/>
      <c r="K246" s="626"/>
    </row>
    <row r="247" spans="2:11" ht="15">
      <c r="B247" s="624"/>
      <c r="C247" s="625"/>
      <c r="D247" s="625"/>
      <c r="E247" s="625"/>
      <c r="F247" s="625"/>
      <c r="G247" s="625"/>
      <c r="H247" s="625"/>
      <c r="I247" s="625"/>
      <c r="J247" s="625"/>
      <c r="K247" s="626"/>
    </row>
    <row r="248" spans="2:11" ht="15">
      <c r="B248" s="624"/>
      <c r="C248" s="625"/>
      <c r="D248" s="625"/>
      <c r="E248" s="625"/>
      <c r="F248" s="625"/>
      <c r="G248" s="625"/>
      <c r="H248" s="625"/>
      <c r="I248" s="625"/>
      <c r="J248" s="625"/>
      <c r="K248" s="626"/>
    </row>
    <row r="249" spans="2:11" ht="15">
      <c r="B249" s="624"/>
      <c r="C249" s="625"/>
      <c r="D249" s="625"/>
      <c r="E249" s="625"/>
      <c r="F249" s="625"/>
      <c r="G249" s="625"/>
      <c r="H249" s="625"/>
      <c r="I249" s="625"/>
      <c r="J249" s="625"/>
      <c r="K249" s="626"/>
    </row>
    <row r="250" spans="2:11" ht="15">
      <c r="B250" s="624"/>
      <c r="C250" s="625"/>
      <c r="D250" s="625"/>
      <c r="E250" s="625"/>
      <c r="F250" s="625"/>
      <c r="G250" s="625"/>
      <c r="H250" s="625"/>
      <c r="I250" s="625"/>
      <c r="J250" s="625"/>
      <c r="K250" s="626"/>
    </row>
    <row r="251" spans="2:11" ht="15">
      <c r="B251" s="624"/>
      <c r="C251" s="625"/>
      <c r="D251" s="625"/>
      <c r="E251" s="625"/>
      <c r="F251" s="625"/>
      <c r="G251" s="625"/>
      <c r="H251" s="625"/>
      <c r="I251" s="625"/>
      <c r="J251" s="625"/>
      <c r="K251" s="626"/>
    </row>
    <row r="252" spans="2:11" ht="15">
      <c r="B252" s="624"/>
      <c r="C252" s="625"/>
      <c r="D252" s="625"/>
      <c r="E252" s="625"/>
      <c r="F252" s="625"/>
      <c r="G252" s="625"/>
      <c r="H252" s="625"/>
      <c r="I252" s="625"/>
      <c r="J252" s="625"/>
      <c r="K252" s="626"/>
    </row>
    <row r="253" spans="2:11" ht="15">
      <c r="B253" s="624"/>
      <c r="C253" s="625"/>
      <c r="D253" s="625"/>
      <c r="E253" s="625"/>
      <c r="F253" s="625"/>
      <c r="G253" s="625"/>
      <c r="H253" s="625"/>
      <c r="I253" s="625"/>
      <c r="J253" s="625"/>
      <c r="K253" s="626"/>
    </row>
    <row r="254" spans="2:11" ht="15">
      <c r="B254" s="624"/>
      <c r="C254" s="625"/>
      <c r="D254" s="625"/>
      <c r="E254" s="625"/>
      <c r="F254" s="625"/>
      <c r="G254" s="625"/>
      <c r="H254" s="625"/>
      <c r="I254" s="625"/>
      <c r="J254" s="625"/>
      <c r="K254" s="626"/>
    </row>
    <row r="255" spans="2:11" ht="15">
      <c r="B255" s="624"/>
      <c r="C255" s="625"/>
      <c r="D255" s="625"/>
      <c r="E255" s="625"/>
      <c r="F255" s="625"/>
      <c r="G255" s="625"/>
      <c r="H255" s="625"/>
      <c r="I255" s="625"/>
      <c r="J255" s="625"/>
      <c r="K255" s="626"/>
    </row>
    <row r="256" spans="2:11" ht="15">
      <c r="B256" s="624"/>
      <c r="C256" s="625"/>
      <c r="D256" s="625"/>
      <c r="E256" s="625"/>
      <c r="F256" s="625"/>
      <c r="G256" s="625"/>
      <c r="H256" s="625"/>
      <c r="I256" s="625"/>
      <c r="J256" s="625"/>
      <c r="K256" s="626"/>
    </row>
    <row r="257" spans="2:12" ht="15">
      <c r="B257" s="624"/>
      <c r="C257" s="625"/>
      <c r="D257" s="625"/>
      <c r="E257" s="625"/>
      <c r="F257" s="625"/>
      <c r="G257" s="625"/>
      <c r="H257" s="625"/>
      <c r="I257" s="625"/>
      <c r="J257" s="625"/>
      <c r="K257" s="626"/>
    </row>
    <row r="258" spans="2:12" ht="15">
      <c r="B258" s="624"/>
      <c r="C258" s="625"/>
      <c r="D258" s="625"/>
      <c r="E258" s="625"/>
      <c r="F258" s="625"/>
      <c r="G258" s="625"/>
      <c r="H258" s="625"/>
      <c r="I258" s="625"/>
      <c r="J258" s="625"/>
      <c r="K258" s="626"/>
    </row>
    <row r="259" spans="2:12" ht="15">
      <c r="B259" s="624"/>
      <c r="C259" s="625"/>
      <c r="D259" s="625"/>
      <c r="E259" s="625"/>
      <c r="F259" s="625"/>
      <c r="G259" s="625"/>
      <c r="H259" s="625"/>
      <c r="I259" s="625"/>
      <c r="J259" s="625"/>
      <c r="K259" s="626"/>
    </row>
    <row r="260" spans="2:12" ht="15">
      <c r="B260" s="624"/>
      <c r="C260" s="625"/>
      <c r="D260" s="625"/>
      <c r="E260" s="625"/>
      <c r="F260" s="625"/>
      <c r="G260" s="625"/>
      <c r="H260" s="625"/>
      <c r="I260" s="625"/>
      <c r="J260" s="625"/>
      <c r="K260" s="626"/>
    </row>
    <row r="261" spans="2:12" ht="15">
      <c r="B261" s="624"/>
      <c r="C261" s="625"/>
      <c r="D261" s="625"/>
      <c r="E261" s="625"/>
      <c r="F261" s="625"/>
      <c r="G261" s="625"/>
      <c r="H261" s="625"/>
      <c r="I261" s="625"/>
      <c r="J261" s="625"/>
      <c r="K261" s="626"/>
    </row>
    <row r="262" spans="2:12" ht="15">
      <c r="B262" s="624"/>
      <c r="C262" s="625"/>
      <c r="D262" s="625"/>
      <c r="E262" s="625"/>
      <c r="F262" s="625"/>
      <c r="G262" s="625"/>
      <c r="H262" s="625"/>
      <c r="I262" s="625"/>
      <c r="J262" s="625"/>
      <c r="K262" s="626"/>
    </row>
    <row r="263" spans="2:12" ht="15">
      <c r="B263" s="624"/>
      <c r="C263" s="625"/>
      <c r="D263" s="625"/>
      <c r="E263" s="625"/>
      <c r="F263" s="625"/>
      <c r="G263" s="625"/>
      <c r="H263" s="625"/>
      <c r="I263" s="625"/>
      <c r="J263" s="625"/>
      <c r="K263" s="626"/>
    </row>
    <row r="264" spans="2:12" ht="15">
      <c r="B264" s="624"/>
      <c r="C264" s="625"/>
      <c r="D264" s="625"/>
      <c r="E264" s="625"/>
      <c r="F264" s="625"/>
      <c r="G264" s="625"/>
      <c r="H264" s="625"/>
      <c r="I264" s="625"/>
      <c r="J264" s="625"/>
      <c r="K264" s="626"/>
    </row>
    <row r="265" spans="2:12" ht="76.5" customHeight="1" thickBot="1">
      <c r="B265" s="627"/>
      <c r="C265" s="628"/>
      <c r="D265" s="628"/>
      <c r="E265" s="628"/>
      <c r="F265" s="628"/>
      <c r="G265" s="628"/>
      <c r="H265" s="628"/>
      <c r="I265" s="628"/>
      <c r="J265" s="628"/>
      <c r="K265" s="629"/>
    </row>
    <row r="266" spans="2:12" ht="16.5" thickBot="1"/>
    <row r="267" spans="2:12" ht="21" thickBot="1">
      <c r="B267" s="630" t="s">
        <v>140</v>
      </c>
      <c r="C267" s="631"/>
      <c r="D267" s="631"/>
      <c r="E267" s="631"/>
      <c r="F267" s="631"/>
      <c r="G267" s="631"/>
      <c r="H267" s="631"/>
      <c r="I267" s="631"/>
      <c r="J267" s="631"/>
      <c r="K267" s="631"/>
      <c r="L267" s="632"/>
    </row>
    <row r="268" spans="2:12" ht="16.5" thickBot="1">
      <c r="B268" s="633" t="s">
        <v>141</v>
      </c>
      <c r="C268" s="634"/>
      <c r="D268" s="634"/>
      <c r="E268" s="634"/>
      <c r="F268" s="634"/>
      <c r="G268" s="634"/>
      <c r="H268" s="634"/>
      <c r="I268" s="634"/>
      <c r="J268" s="634"/>
      <c r="K268" s="634"/>
      <c r="L268" s="635"/>
    </row>
    <row r="269" spans="2:12" ht="16.5" thickBot="1">
      <c r="B269" s="636"/>
      <c r="C269" s="637"/>
      <c r="D269" s="637"/>
      <c r="E269" s="637"/>
      <c r="F269" s="637"/>
      <c r="G269" s="637"/>
      <c r="H269" s="637"/>
      <c r="I269" s="637"/>
      <c r="J269" s="637"/>
      <c r="K269" s="637"/>
      <c r="L269" s="638"/>
    </row>
    <row r="270" spans="2:12" ht="37.5" customHeight="1" thickBot="1">
      <c r="B270" s="639" t="s">
        <v>142</v>
      </c>
      <c r="C270" s="640"/>
      <c r="D270" s="640"/>
      <c r="E270" s="640"/>
      <c r="F270" s="640"/>
      <c r="G270" s="640"/>
      <c r="H270" s="640"/>
      <c r="I270" s="640"/>
      <c r="J270" s="640"/>
      <c r="K270" s="640"/>
      <c r="L270" s="641"/>
    </row>
    <row r="271" spans="2:12" ht="39" customHeight="1" thickBot="1">
      <c r="B271" s="642" t="s">
        <v>143</v>
      </c>
      <c r="C271" s="643"/>
      <c r="D271" s="643"/>
      <c r="E271" s="643"/>
      <c r="F271" s="643"/>
      <c r="G271" s="643"/>
      <c r="H271" s="643"/>
      <c r="I271" s="643"/>
      <c r="J271" s="643"/>
      <c r="K271" s="643"/>
      <c r="L271" s="644"/>
    </row>
    <row r="272" spans="2:12" ht="33" customHeight="1" thickBot="1">
      <c r="B272" s="198" t="s">
        <v>144</v>
      </c>
      <c r="C272" s="180">
        <v>2.2999999999999998</v>
      </c>
      <c r="D272" s="645" t="str">
        <f>'PRESUPUESTO OFICIAL (Entidad)'!G23</f>
        <v>Impermeabilización  con manto asfaltico Alumanto Texsa 3 mm  para canal de concreto lateral a la cubierta de los diferentes bloques</v>
      </c>
      <c r="E272" s="646"/>
      <c r="F272" s="646"/>
      <c r="G272" s="646"/>
      <c r="H272" s="646"/>
      <c r="I272" s="646"/>
      <c r="J272" s="646"/>
      <c r="K272" s="646"/>
      <c r="L272" s="647"/>
    </row>
    <row r="273" spans="2:12" ht="40.5" customHeight="1">
      <c r="B273" s="609" t="s">
        <v>145</v>
      </c>
      <c r="C273" s="610"/>
      <c r="D273" s="611"/>
      <c r="E273" s="207" t="s">
        <v>163</v>
      </c>
      <c r="F273" s="199" t="s">
        <v>147</v>
      </c>
      <c r="G273" s="199" t="s">
        <v>148</v>
      </c>
      <c r="H273" s="199" t="s">
        <v>149</v>
      </c>
      <c r="I273" s="183" t="s">
        <v>150</v>
      </c>
      <c r="J273" s="183" t="s">
        <v>158</v>
      </c>
      <c r="K273" s="183" t="s">
        <v>151</v>
      </c>
      <c r="L273" s="183" t="s">
        <v>168</v>
      </c>
    </row>
    <row r="274" spans="2:12" ht="210.75" customHeight="1">
      <c r="B274" s="684" t="s">
        <v>169</v>
      </c>
      <c r="C274" s="685"/>
      <c r="D274" s="685"/>
      <c r="E274" s="210"/>
      <c r="F274" s="211"/>
      <c r="G274" s="204">
        <v>1</v>
      </c>
      <c r="H274" s="204">
        <v>12.48</v>
      </c>
      <c r="I274" s="204">
        <f>G274*H274</f>
        <v>12.48</v>
      </c>
      <c r="J274" s="211"/>
      <c r="K274" s="204">
        <v>1</v>
      </c>
      <c r="L274" s="212">
        <f>I274*K274</f>
        <v>12.48</v>
      </c>
    </row>
    <row r="275" spans="2:12" ht="220.5" customHeight="1">
      <c r="B275" s="684" t="s">
        <v>170</v>
      </c>
      <c r="C275" s="685"/>
      <c r="D275" s="685"/>
      <c r="E275" s="210"/>
      <c r="F275" s="211"/>
      <c r="G275" s="204">
        <v>1</v>
      </c>
      <c r="H275" s="213">
        <f>12.48</f>
        <v>12.48</v>
      </c>
      <c r="I275" s="204">
        <f t="shared" ref="I275:I276" si="2">G275*H275</f>
        <v>12.48</v>
      </c>
      <c r="J275" s="211"/>
      <c r="K275" s="204">
        <v>1</v>
      </c>
      <c r="L275" s="212">
        <f t="shared" ref="L275:L276" si="3">I275*K275</f>
        <v>12.48</v>
      </c>
    </row>
    <row r="276" spans="2:12" ht="210.75" customHeight="1">
      <c r="B276" s="684" t="s">
        <v>171</v>
      </c>
      <c r="C276" s="685"/>
      <c r="D276" s="685"/>
      <c r="E276" s="210"/>
      <c r="F276" s="211"/>
      <c r="G276" s="204">
        <v>1</v>
      </c>
      <c r="H276" s="200">
        <v>21.68</v>
      </c>
      <c r="I276" s="200">
        <f t="shared" si="2"/>
        <v>21.68</v>
      </c>
      <c r="J276" s="211"/>
      <c r="K276" s="204">
        <v>1</v>
      </c>
      <c r="L276" s="201">
        <f t="shared" si="3"/>
        <v>21.68</v>
      </c>
    </row>
    <row r="277" spans="2:12" ht="16.5" thickBot="1">
      <c r="B277" s="615"/>
      <c r="C277" s="616"/>
      <c r="D277" s="617"/>
      <c r="E277" s="209"/>
      <c r="F277" s="202"/>
      <c r="G277" s="202"/>
      <c r="H277" s="203"/>
      <c r="I277" s="618" t="s">
        <v>156</v>
      </c>
      <c r="J277" s="619"/>
      <c r="K277" s="620"/>
      <c r="L277" s="191">
        <f>ROUND(SUM(L274:L276),2)</f>
        <v>46.64</v>
      </c>
    </row>
    <row r="278" spans="2:12" ht="15">
      <c r="B278" s="621"/>
      <c r="C278" s="622"/>
      <c r="D278" s="622"/>
      <c r="E278" s="622"/>
      <c r="F278" s="622"/>
      <c r="G278" s="622"/>
      <c r="H278" s="622"/>
      <c r="I278" s="622"/>
      <c r="J278" s="622"/>
      <c r="K278" s="622"/>
      <c r="L278" s="623"/>
    </row>
    <row r="279" spans="2:12" ht="15">
      <c r="B279" s="624"/>
      <c r="C279" s="625"/>
      <c r="D279" s="625"/>
      <c r="E279" s="625"/>
      <c r="F279" s="625"/>
      <c r="G279" s="625"/>
      <c r="H279" s="625"/>
      <c r="I279" s="625"/>
      <c r="J279" s="625"/>
      <c r="K279" s="625"/>
      <c r="L279" s="626"/>
    </row>
    <row r="280" spans="2:12" ht="15">
      <c r="B280" s="624"/>
      <c r="C280" s="625"/>
      <c r="D280" s="625"/>
      <c r="E280" s="625"/>
      <c r="F280" s="625"/>
      <c r="G280" s="625"/>
      <c r="H280" s="625"/>
      <c r="I280" s="625"/>
      <c r="J280" s="625"/>
      <c r="K280" s="625"/>
      <c r="L280" s="626"/>
    </row>
    <row r="281" spans="2:12" ht="15">
      <c r="B281" s="624"/>
      <c r="C281" s="625"/>
      <c r="D281" s="625"/>
      <c r="E281" s="625"/>
      <c r="F281" s="625"/>
      <c r="G281" s="625"/>
      <c r="H281" s="625"/>
      <c r="I281" s="625"/>
      <c r="J281" s="625"/>
      <c r="K281" s="625"/>
      <c r="L281" s="626"/>
    </row>
    <row r="282" spans="2:12" ht="15">
      <c r="B282" s="624"/>
      <c r="C282" s="625"/>
      <c r="D282" s="625"/>
      <c r="E282" s="625"/>
      <c r="F282" s="625"/>
      <c r="G282" s="625"/>
      <c r="H282" s="625"/>
      <c r="I282" s="625"/>
      <c r="J282" s="625"/>
      <c r="K282" s="625"/>
      <c r="L282" s="626"/>
    </row>
    <row r="283" spans="2:12" ht="15">
      <c r="B283" s="624"/>
      <c r="C283" s="625"/>
      <c r="D283" s="625"/>
      <c r="E283" s="625"/>
      <c r="F283" s="625"/>
      <c r="G283" s="625"/>
      <c r="H283" s="625"/>
      <c r="I283" s="625"/>
      <c r="J283" s="625"/>
      <c r="K283" s="625"/>
      <c r="L283" s="626"/>
    </row>
    <row r="284" spans="2:12" ht="15">
      <c r="B284" s="624"/>
      <c r="C284" s="625"/>
      <c r="D284" s="625"/>
      <c r="E284" s="625"/>
      <c r="F284" s="625"/>
      <c r="G284" s="625"/>
      <c r="H284" s="625"/>
      <c r="I284" s="625"/>
      <c r="J284" s="625"/>
      <c r="K284" s="625"/>
      <c r="L284" s="626"/>
    </row>
    <row r="285" spans="2:12" ht="15">
      <c r="B285" s="624"/>
      <c r="C285" s="625"/>
      <c r="D285" s="625"/>
      <c r="E285" s="625"/>
      <c r="F285" s="625"/>
      <c r="G285" s="625"/>
      <c r="H285" s="625"/>
      <c r="I285" s="625"/>
      <c r="J285" s="625"/>
      <c r="K285" s="625"/>
      <c r="L285" s="626"/>
    </row>
    <row r="286" spans="2:12" ht="15">
      <c r="B286" s="624"/>
      <c r="C286" s="625"/>
      <c r="D286" s="625"/>
      <c r="E286" s="625"/>
      <c r="F286" s="625"/>
      <c r="G286" s="625"/>
      <c r="H286" s="625"/>
      <c r="I286" s="625"/>
      <c r="J286" s="625"/>
      <c r="K286" s="625"/>
      <c r="L286" s="626"/>
    </row>
    <row r="287" spans="2:12" ht="15">
      <c r="B287" s="624"/>
      <c r="C287" s="625"/>
      <c r="D287" s="625"/>
      <c r="E287" s="625"/>
      <c r="F287" s="625"/>
      <c r="G287" s="625"/>
      <c r="H287" s="625"/>
      <c r="I287" s="625"/>
      <c r="J287" s="625"/>
      <c r="K287" s="625"/>
      <c r="L287" s="626"/>
    </row>
    <row r="288" spans="2:12" ht="15">
      <c r="B288" s="624"/>
      <c r="C288" s="625"/>
      <c r="D288" s="625"/>
      <c r="E288" s="625"/>
      <c r="F288" s="625"/>
      <c r="G288" s="625"/>
      <c r="H288" s="625"/>
      <c r="I288" s="625"/>
      <c r="J288" s="625"/>
      <c r="K288" s="625"/>
      <c r="L288" s="626"/>
    </row>
    <row r="289" spans="2:12" ht="15">
      <c r="B289" s="624"/>
      <c r="C289" s="625"/>
      <c r="D289" s="625"/>
      <c r="E289" s="625"/>
      <c r="F289" s="625"/>
      <c r="G289" s="625"/>
      <c r="H289" s="625"/>
      <c r="I289" s="625"/>
      <c r="J289" s="625"/>
      <c r="K289" s="625"/>
      <c r="L289" s="626"/>
    </row>
    <row r="290" spans="2:12" ht="15">
      <c r="B290" s="624"/>
      <c r="C290" s="625"/>
      <c r="D290" s="625"/>
      <c r="E290" s="625"/>
      <c r="F290" s="625"/>
      <c r="G290" s="625"/>
      <c r="H290" s="625"/>
      <c r="I290" s="625"/>
      <c r="J290" s="625"/>
      <c r="K290" s="625"/>
      <c r="L290" s="626"/>
    </row>
    <row r="291" spans="2:12" ht="15">
      <c r="B291" s="624"/>
      <c r="C291" s="625"/>
      <c r="D291" s="625"/>
      <c r="E291" s="625"/>
      <c r="F291" s="625"/>
      <c r="G291" s="625"/>
      <c r="H291" s="625"/>
      <c r="I291" s="625"/>
      <c r="J291" s="625"/>
      <c r="K291" s="625"/>
      <c r="L291" s="626"/>
    </row>
    <row r="292" spans="2:12" ht="15">
      <c r="B292" s="624"/>
      <c r="C292" s="625"/>
      <c r="D292" s="625"/>
      <c r="E292" s="625"/>
      <c r="F292" s="625"/>
      <c r="G292" s="625"/>
      <c r="H292" s="625"/>
      <c r="I292" s="625"/>
      <c r="J292" s="625"/>
      <c r="K292" s="625"/>
      <c r="L292" s="626"/>
    </row>
    <row r="293" spans="2:12" ht="15">
      <c r="B293" s="624"/>
      <c r="C293" s="625"/>
      <c r="D293" s="625"/>
      <c r="E293" s="625"/>
      <c r="F293" s="625"/>
      <c r="G293" s="625"/>
      <c r="H293" s="625"/>
      <c r="I293" s="625"/>
      <c r="J293" s="625"/>
      <c r="K293" s="625"/>
      <c r="L293" s="626"/>
    </row>
    <row r="294" spans="2:12" ht="15">
      <c r="B294" s="624"/>
      <c r="C294" s="625"/>
      <c r="D294" s="625"/>
      <c r="E294" s="625"/>
      <c r="F294" s="625"/>
      <c r="G294" s="625"/>
      <c r="H294" s="625"/>
      <c r="I294" s="625"/>
      <c r="J294" s="625"/>
      <c r="K294" s="625"/>
      <c r="L294" s="626"/>
    </row>
    <row r="295" spans="2:12" ht="15">
      <c r="B295" s="624"/>
      <c r="C295" s="625"/>
      <c r="D295" s="625"/>
      <c r="E295" s="625"/>
      <c r="F295" s="625"/>
      <c r="G295" s="625"/>
      <c r="H295" s="625"/>
      <c r="I295" s="625"/>
      <c r="J295" s="625"/>
      <c r="K295" s="625"/>
      <c r="L295" s="626"/>
    </row>
    <row r="296" spans="2:12" ht="15">
      <c r="B296" s="624"/>
      <c r="C296" s="625"/>
      <c r="D296" s="625"/>
      <c r="E296" s="625"/>
      <c r="F296" s="625"/>
      <c r="G296" s="625"/>
      <c r="H296" s="625"/>
      <c r="I296" s="625"/>
      <c r="J296" s="625"/>
      <c r="K296" s="625"/>
      <c r="L296" s="626"/>
    </row>
    <row r="297" spans="2:12" ht="15">
      <c r="B297" s="624"/>
      <c r="C297" s="625"/>
      <c r="D297" s="625"/>
      <c r="E297" s="625"/>
      <c r="F297" s="625"/>
      <c r="G297" s="625"/>
      <c r="H297" s="625"/>
      <c r="I297" s="625"/>
      <c r="J297" s="625"/>
      <c r="K297" s="625"/>
      <c r="L297" s="626"/>
    </row>
    <row r="298" spans="2:12" ht="263.25" customHeight="1" thickBot="1">
      <c r="B298" s="627"/>
      <c r="C298" s="628"/>
      <c r="D298" s="628"/>
      <c r="E298" s="628"/>
      <c r="F298" s="628"/>
      <c r="G298" s="628"/>
      <c r="H298" s="628"/>
      <c r="I298" s="628"/>
      <c r="J298" s="628"/>
      <c r="K298" s="628"/>
      <c r="L298" s="629"/>
    </row>
    <row r="299" spans="2:12" ht="16.5" thickBot="1"/>
    <row r="300" spans="2:12" ht="21" thickBot="1">
      <c r="B300" s="630" t="s">
        <v>140</v>
      </c>
      <c r="C300" s="631"/>
      <c r="D300" s="631"/>
      <c r="E300" s="631"/>
      <c r="F300" s="631"/>
      <c r="G300" s="631"/>
      <c r="H300" s="631"/>
      <c r="I300" s="631"/>
      <c r="J300" s="631"/>
      <c r="K300" s="632"/>
    </row>
    <row r="301" spans="2:12" ht="16.5" thickBot="1">
      <c r="B301" s="633" t="s">
        <v>141</v>
      </c>
      <c r="C301" s="634"/>
      <c r="D301" s="634"/>
      <c r="E301" s="634"/>
      <c r="F301" s="634"/>
      <c r="G301" s="634"/>
      <c r="H301" s="634"/>
      <c r="I301" s="634"/>
      <c r="J301" s="634"/>
      <c r="K301" s="635"/>
    </row>
    <row r="302" spans="2:12" ht="16.5" thickBot="1">
      <c r="B302" s="636"/>
      <c r="C302" s="637"/>
      <c r="D302" s="637"/>
      <c r="E302" s="637"/>
      <c r="F302" s="637"/>
      <c r="G302" s="637"/>
      <c r="H302" s="637"/>
      <c r="I302" s="637"/>
      <c r="J302" s="637"/>
      <c r="K302" s="638"/>
    </row>
    <row r="303" spans="2:12" ht="27" customHeight="1" thickBot="1">
      <c r="B303" s="639" t="s">
        <v>142</v>
      </c>
      <c r="C303" s="640"/>
      <c r="D303" s="640"/>
      <c r="E303" s="640"/>
      <c r="F303" s="640"/>
      <c r="G303" s="640"/>
      <c r="H303" s="640"/>
      <c r="I303" s="640"/>
      <c r="J303" s="640"/>
      <c r="K303" s="641"/>
    </row>
    <row r="304" spans="2:12" ht="35.25" customHeight="1" thickBot="1">
      <c r="B304" s="642" t="s">
        <v>143</v>
      </c>
      <c r="C304" s="643"/>
      <c r="D304" s="643"/>
      <c r="E304" s="643"/>
      <c r="F304" s="643"/>
      <c r="G304" s="643"/>
      <c r="H304" s="643"/>
      <c r="I304" s="643"/>
      <c r="J304" s="643"/>
      <c r="K304" s="644"/>
    </row>
    <row r="305" spans="2:11" ht="23.25" customHeight="1" thickBot="1">
      <c r="B305" s="198" t="s">
        <v>144</v>
      </c>
      <c r="C305" s="180">
        <v>3.1</v>
      </c>
      <c r="D305" s="645" t="s">
        <v>25</v>
      </c>
      <c r="E305" s="646"/>
      <c r="F305" s="646"/>
      <c r="G305" s="646"/>
      <c r="H305" s="646"/>
      <c r="I305" s="646"/>
      <c r="J305" s="646"/>
      <c r="K305" s="647"/>
    </row>
    <row r="306" spans="2:11" ht="37.5" customHeight="1">
      <c r="B306" s="609" t="s">
        <v>145</v>
      </c>
      <c r="C306" s="610"/>
      <c r="D306" s="611"/>
      <c r="E306" s="199" t="s">
        <v>147</v>
      </c>
      <c r="F306" s="199" t="s">
        <v>148</v>
      </c>
      <c r="G306" s="199" t="s">
        <v>149</v>
      </c>
      <c r="H306" s="183" t="s">
        <v>150</v>
      </c>
      <c r="I306" s="183" t="s">
        <v>158</v>
      </c>
      <c r="J306" s="183" t="s">
        <v>151</v>
      </c>
      <c r="K306" s="183" t="s">
        <v>152</v>
      </c>
    </row>
    <row r="307" spans="2:11">
      <c r="B307" s="672"/>
      <c r="C307" s="673"/>
      <c r="D307" s="673"/>
      <c r="E307" s="204">
        <v>7.0000000000000007E-2</v>
      </c>
      <c r="F307" s="204">
        <v>1.48</v>
      </c>
      <c r="G307" s="204">
        <v>2.34</v>
      </c>
      <c r="H307" s="200">
        <f>F307*G307</f>
        <v>3.4631999999999996</v>
      </c>
      <c r="I307" s="204"/>
      <c r="J307" s="204">
        <v>1</v>
      </c>
      <c r="K307" s="201">
        <f>H307*J307</f>
        <v>3.4631999999999996</v>
      </c>
    </row>
    <row r="308" spans="2:11" ht="16.5" thickBot="1">
      <c r="B308" s="615"/>
      <c r="C308" s="616"/>
      <c r="D308" s="617"/>
      <c r="E308" s="202"/>
      <c r="F308" s="202"/>
      <c r="G308" s="203"/>
      <c r="H308" s="618" t="s">
        <v>156</v>
      </c>
      <c r="I308" s="619"/>
      <c r="J308" s="620"/>
      <c r="K308" s="191">
        <f>ROUND(SUM(K307:K307),2)</f>
        <v>3.46</v>
      </c>
    </row>
    <row r="309" spans="2:11" ht="15">
      <c r="B309" s="621"/>
      <c r="C309" s="622"/>
      <c r="D309" s="622"/>
      <c r="E309" s="622"/>
      <c r="F309" s="622"/>
      <c r="G309" s="622"/>
      <c r="H309" s="622"/>
      <c r="I309" s="622"/>
      <c r="J309" s="622"/>
      <c r="K309" s="623"/>
    </row>
    <row r="310" spans="2:11" ht="15">
      <c r="B310" s="624"/>
      <c r="C310" s="625"/>
      <c r="D310" s="625"/>
      <c r="E310" s="625"/>
      <c r="F310" s="625"/>
      <c r="G310" s="625"/>
      <c r="H310" s="625"/>
      <c r="I310" s="625"/>
      <c r="J310" s="625"/>
      <c r="K310" s="626"/>
    </row>
    <row r="311" spans="2:11" ht="15">
      <c r="B311" s="624"/>
      <c r="C311" s="625"/>
      <c r="D311" s="625"/>
      <c r="E311" s="625"/>
      <c r="F311" s="625"/>
      <c r="G311" s="625"/>
      <c r="H311" s="625"/>
      <c r="I311" s="625"/>
      <c r="J311" s="625"/>
      <c r="K311" s="626"/>
    </row>
    <row r="312" spans="2:11" ht="15">
      <c r="B312" s="624"/>
      <c r="C312" s="625"/>
      <c r="D312" s="625"/>
      <c r="E312" s="625"/>
      <c r="F312" s="625"/>
      <c r="G312" s="625"/>
      <c r="H312" s="625"/>
      <c r="I312" s="625"/>
      <c r="J312" s="625"/>
      <c r="K312" s="626"/>
    </row>
    <row r="313" spans="2:11" ht="15">
      <c r="B313" s="624"/>
      <c r="C313" s="625"/>
      <c r="D313" s="625"/>
      <c r="E313" s="625"/>
      <c r="F313" s="625"/>
      <c r="G313" s="625"/>
      <c r="H313" s="625"/>
      <c r="I313" s="625"/>
      <c r="J313" s="625"/>
      <c r="K313" s="626"/>
    </row>
    <row r="314" spans="2:11" ht="15">
      <c r="B314" s="624"/>
      <c r="C314" s="625"/>
      <c r="D314" s="625"/>
      <c r="E314" s="625"/>
      <c r="F314" s="625"/>
      <c r="G314" s="625"/>
      <c r="H314" s="625"/>
      <c r="I314" s="625"/>
      <c r="J314" s="625"/>
      <c r="K314" s="626"/>
    </row>
    <row r="315" spans="2:11" ht="15">
      <c r="B315" s="624"/>
      <c r="C315" s="625"/>
      <c r="D315" s="625"/>
      <c r="E315" s="625"/>
      <c r="F315" s="625"/>
      <c r="G315" s="625"/>
      <c r="H315" s="625"/>
      <c r="I315" s="625"/>
      <c r="J315" s="625"/>
      <c r="K315" s="626"/>
    </row>
    <row r="316" spans="2:11" ht="15">
      <c r="B316" s="624"/>
      <c r="C316" s="625"/>
      <c r="D316" s="625"/>
      <c r="E316" s="625"/>
      <c r="F316" s="625"/>
      <c r="G316" s="625"/>
      <c r="H316" s="625"/>
      <c r="I316" s="625"/>
      <c r="J316" s="625"/>
      <c r="K316" s="626"/>
    </row>
    <row r="317" spans="2:11" ht="15">
      <c r="B317" s="624"/>
      <c r="C317" s="625"/>
      <c r="D317" s="625"/>
      <c r="E317" s="625"/>
      <c r="F317" s="625"/>
      <c r="G317" s="625"/>
      <c r="H317" s="625"/>
      <c r="I317" s="625"/>
      <c r="J317" s="625"/>
      <c r="K317" s="626"/>
    </row>
    <row r="318" spans="2:11" ht="15">
      <c r="B318" s="624"/>
      <c r="C318" s="625"/>
      <c r="D318" s="625"/>
      <c r="E318" s="625"/>
      <c r="F318" s="625"/>
      <c r="G318" s="625"/>
      <c r="H318" s="625"/>
      <c r="I318" s="625"/>
      <c r="J318" s="625"/>
      <c r="K318" s="626"/>
    </row>
    <row r="319" spans="2:11" ht="15">
      <c r="B319" s="624"/>
      <c r="C319" s="625"/>
      <c r="D319" s="625"/>
      <c r="E319" s="625"/>
      <c r="F319" s="625"/>
      <c r="G319" s="625"/>
      <c r="H319" s="625"/>
      <c r="I319" s="625"/>
      <c r="J319" s="625"/>
      <c r="K319" s="626"/>
    </row>
    <row r="320" spans="2:11" ht="15">
      <c r="B320" s="624"/>
      <c r="C320" s="625"/>
      <c r="D320" s="625"/>
      <c r="E320" s="625"/>
      <c r="F320" s="625"/>
      <c r="G320" s="625"/>
      <c r="H320" s="625"/>
      <c r="I320" s="625"/>
      <c r="J320" s="625"/>
      <c r="K320" s="626"/>
    </row>
    <row r="321" spans="2:11" ht="15">
      <c r="B321" s="624"/>
      <c r="C321" s="625"/>
      <c r="D321" s="625"/>
      <c r="E321" s="625"/>
      <c r="F321" s="625"/>
      <c r="G321" s="625"/>
      <c r="H321" s="625"/>
      <c r="I321" s="625"/>
      <c r="J321" s="625"/>
      <c r="K321" s="626"/>
    </row>
    <row r="322" spans="2:11" ht="15">
      <c r="B322" s="624"/>
      <c r="C322" s="625"/>
      <c r="D322" s="625"/>
      <c r="E322" s="625"/>
      <c r="F322" s="625"/>
      <c r="G322" s="625"/>
      <c r="H322" s="625"/>
      <c r="I322" s="625"/>
      <c r="J322" s="625"/>
      <c r="K322" s="626"/>
    </row>
    <row r="323" spans="2:11" ht="15">
      <c r="B323" s="624"/>
      <c r="C323" s="625"/>
      <c r="D323" s="625"/>
      <c r="E323" s="625"/>
      <c r="F323" s="625"/>
      <c r="G323" s="625"/>
      <c r="H323" s="625"/>
      <c r="I323" s="625"/>
      <c r="J323" s="625"/>
      <c r="K323" s="626"/>
    </row>
    <row r="324" spans="2:11" ht="15">
      <c r="B324" s="624"/>
      <c r="C324" s="625"/>
      <c r="D324" s="625"/>
      <c r="E324" s="625"/>
      <c r="F324" s="625"/>
      <c r="G324" s="625"/>
      <c r="H324" s="625"/>
      <c r="I324" s="625"/>
      <c r="J324" s="625"/>
      <c r="K324" s="626"/>
    </row>
    <row r="325" spans="2:11" ht="15">
      <c r="B325" s="624"/>
      <c r="C325" s="625"/>
      <c r="D325" s="625"/>
      <c r="E325" s="625"/>
      <c r="F325" s="625"/>
      <c r="G325" s="625"/>
      <c r="H325" s="625"/>
      <c r="I325" s="625"/>
      <c r="J325" s="625"/>
      <c r="K325" s="626"/>
    </row>
    <row r="326" spans="2:11" ht="15">
      <c r="B326" s="624"/>
      <c r="C326" s="625"/>
      <c r="D326" s="625"/>
      <c r="E326" s="625"/>
      <c r="F326" s="625"/>
      <c r="G326" s="625"/>
      <c r="H326" s="625"/>
      <c r="I326" s="625"/>
      <c r="J326" s="625"/>
      <c r="K326" s="626"/>
    </row>
    <row r="327" spans="2:11" ht="15">
      <c r="B327" s="624"/>
      <c r="C327" s="625"/>
      <c r="D327" s="625"/>
      <c r="E327" s="625"/>
      <c r="F327" s="625"/>
      <c r="G327" s="625"/>
      <c r="H327" s="625"/>
      <c r="I327" s="625"/>
      <c r="J327" s="625"/>
      <c r="K327" s="626"/>
    </row>
    <row r="328" spans="2:11" ht="15">
      <c r="B328" s="624"/>
      <c r="C328" s="625"/>
      <c r="D328" s="625"/>
      <c r="E328" s="625"/>
      <c r="F328" s="625"/>
      <c r="G328" s="625"/>
      <c r="H328" s="625"/>
      <c r="I328" s="625"/>
      <c r="J328" s="625"/>
      <c r="K328" s="626"/>
    </row>
    <row r="329" spans="2:11" ht="219.75" customHeight="1" thickBot="1">
      <c r="B329" s="627"/>
      <c r="C329" s="628"/>
      <c r="D329" s="628"/>
      <c r="E329" s="628"/>
      <c r="F329" s="628"/>
      <c r="G329" s="628"/>
      <c r="H329" s="628"/>
      <c r="I329" s="628"/>
      <c r="J329" s="628"/>
      <c r="K329" s="629"/>
    </row>
    <row r="330" spans="2:11" ht="16.5" thickBot="1"/>
    <row r="331" spans="2:11" ht="21" thickBot="1">
      <c r="B331" s="630" t="s">
        <v>140</v>
      </c>
      <c r="C331" s="631"/>
      <c r="D331" s="631"/>
      <c r="E331" s="631"/>
      <c r="F331" s="631"/>
      <c r="G331" s="631"/>
      <c r="H331" s="631"/>
      <c r="I331" s="631"/>
      <c r="J331" s="631"/>
      <c r="K331" s="632"/>
    </row>
    <row r="332" spans="2:11" ht="16.5" thickBot="1">
      <c r="B332" s="633" t="s">
        <v>141</v>
      </c>
      <c r="C332" s="634"/>
      <c r="D332" s="634"/>
      <c r="E332" s="634"/>
      <c r="F332" s="634"/>
      <c r="G332" s="634"/>
      <c r="H332" s="634"/>
      <c r="I332" s="634"/>
      <c r="J332" s="634"/>
      <c r="K332" s="635"/>
    </row>
    <row r="333" spans="2:11" ht="16.5" thickBot="1">
      <c r="B333" s="636"/>
      <c r="C333" s="637"/>
      <c r="D333" s="637"/>
      <c r="E333" s="637"/>
      <c r="F333" s="637"/>
      <c r="G333" s="637"/>
      <c r="H333" s="637"/>
      <c r="I333" s="637"/>
      <c r="J333" s="637"/>
      <c r="K333" s="638"/>
    </row>
    <row r="334" spans="2:11" ht="38.25" customHeight="1" thickBot="1">
      <c r="B334" s="639" t="s">
        <v>142</v>
      </c>
      <c r="C334" s="640"/>
      <c r="D334" s="640"/>
      <c r="E334" s="640"/>
      <c r="F334" s="640"/>
      <c r="G334" s="640"/>
      <c r="H334" s="640"/>
      <c r="I334" s="640"/>
      <c r="J334" s="640"/>
      <c r="K334" s="641"/>
    </row>
    <row r="335" spans="2:11" ht="39" customHeight="1" thickBot="1">
      <c r="B335" s="642" t="s">
        <v>143</v>
      </c>
      <c r="C335" s="643"/>
      <c r="D335" s="643"/>
      <c r="E335" s="643"/>
      <c r="F335" s="643"/>
      <c r="G335" s="643"/>
      <c r="H335" s="643"/>
      <c r="I335" s="643"/>
      <c r="J335" s="643"/>
      <c r="K335" s="644"/>
    </row>
    <row r="336" spans="2:11" ht="16.5" thickBot="1">
      <c r="B336" s="198" t="s">
        <v>144</v>
      </c>
      <c r="C336" s="180">
        <v>3.2</v>
      </c>
      <c r="D336" s="645" t="s">
        <v>26</v>
      </c>
      <c r="E336" s="646"/>
      <c r="F336" s="646"/>
      <c r="G336" s="646"/>
      <c r="H336" s="646"/>
      <c r="I336" s="646"/>
      <c r="J336" s="646"/>
      <c r="K336" s="647"/>
    </row>
    <row r="337" spans="2:11" ht="48" customHeight="1">
      <c r="B337" s="609" t="s">
        <v>145</v>
      </c>
      <c r="C337" s="610"/>
      <c r="D337" s="611"/>
      <c r="E337" s="199" t="s">
        <v>147</v>
      </c>
      <c r="F337" s="199" t="s">
        <v>148</v>
      </c>
      <c r="G337" s="199" t="s">
        <v>149</v>
      </c>
      <c r="H337" s="183" t="s">
        <v>150</v>
      </c>
      <c r="I337" s="183" t="s">
        <v>158</v>
      </c>
      <c r="J337" s="183" t="s">
        <v>151</v>
      </c>
      <c r="K337" s="183" t="s">
        <v>172</v>
      </c>
    </row>
    <row r="338" spans="2:11">
      <c r="B338" s="672"/>
      <c r="C338" s="673"/>
      <c r="D338" s="673"/>
      <c r="E338" s="204">
        <v>0.12</v>
      </c>
      <c r="F338" s="204">
        <v>1.55</v>
      </c>
      <c r="G338" s="204">
        <v>2.5499999999999998</v>
      </c>
      <c r="H338" s="200">
        <f>F338*G338</f>
        <v>3.9524999999999997</v>
      </c>
      <c r="I338" s="200">
        <f>E338*F338*G338</f>
        <v>0.47429999999999994</v>
      </c>
      <c r="J338" s="204">
        <v>1</v>
      </c>
      <c r="K338" s="201">
        <f>I338*J338</f>
        <v>0.47429999999999994</v>
      </c>
    </row>
    <row r="339" spans="2:11" ht="16.5" thickBot="1">
      <c r="B339" s="615"/>
      <c r="C339" s="616"/>
      <c r="D339" s="617"/>
      <c r="E339" s="202"/>
      <c r="F339" s="202"/>
      <c r="G339" s="203"/>
      <c r="H339" s="618" t="s">
        <v>156</v>
      </c>
      <c r="I339" s="619"/>
      <c r="J339" s="620"/>
      <c r="K339" s="191">
        <f>ROUND(SUM(K338:K338),2)</f>
        <v>0.47</v>
      </c>
    </row>
    <row r="340" spans="2:11" ht="15">
      <c r="B340" s="621"/>
      <c r="C340" s="622"/>
      <c r="D340" s="622"/>
      <c r="E340" s="622"/>
      <c r="F340" s="622"/>
      <c r="G340" s="622"/>
      <c r="H340" s="622"/>
      <c r="I340" s="622"/>
      <c r="J340" s="622"/>
      <c r="K340" s="623"/>
    </row>
    <row r="341" spans="2:11" ht="15">
      <c r="B341" s="624"/>
      <c r="C341" s="625"/>
      <c r="D341" s="625"/>
      <c r="E341" s="625"/>
      <c r="F341" s="625"/>
      <c r="G341" s="625"/>
      <c r="H341" s="625"/>
      <c r="I341" s="625"/>
      <c r="J341" s="625"/>
      <c r="K341" s="626"/>
    </row>
    <row r="342" spans="2:11" ht="15">
      <c r="B342" s="624"/>
      <c r="C342" s="625"/>
      <c r="D342" s="625"/>
      <c r="E342" s="625"/>
      <c r="F342" s="625"/>
      <c r="G342" s="625"/>
      <c r="H342" s="625"/>
      <c r="I342" s="625"/>
      <c r="J342" s="625"/>
      <c r="K342" s="626"/>
    </row>
    <row r="343" spans="2:11" ht="15">
      <c r="B343" s="624"/>
      <c r="C343" s="625"/>
      <c r="D343" s="625"/>
      <c r="E343" s="625"/>
      <c r="F343" s="625"/>
      <c r="G343" s="625"/>
      <c r="H343" s="625"/>
      <c r="I343" s="625"/>
      <c r="J343" s="625"/>
      <c r="K343" s="626"/>
    </row>
    <row r="344" spans="2:11" ht="15">
      <c r="B344" s="624"/>
      <c r="C344" s="625"/>
      <c r="D344" s="625"/>
      <c r="E344" s="625"/>
      <c r="F344" s="625"/>
      <c r="G344" s="625"/>
      <c r="H344" s="625"/>
      <c r="I344" s="625"/>
      <c r="J344" s="625"/>
      <c r="K344" s="626"/>
    </row>
    <row r="345" spans="2:11" ht="15">
      <c r="B345" s="624"/>
      <c r="C345" s="625"/>
      <c r="D345" s="625"/>
      <c r="E345" s="625"/>
      <c r="F345" s="625"/>
      <c r="G345" s="625"/>
      <c r="H345" s="625"/>
      <c r="I345" s="625"/>
      <c r="J345" s="625"/>
      <c r="K345" s="626"/>
    </row>
    <row r="346" spans="2:11" ht="15">
      <c r="B346" s="624"/>
      <c r="C346" s="625"/>
      <c r="D346" s="625"/>
      <c r="E346" s="625"/>
      <c r="F346" s="625"/>
      <c r="G346" s="625"/>
      <c r="H346" s="625"/>
      <c r="I346" s="625"/>
      <c r="J346" s="625"/>
      <c r="K346" s="626"/>
    </row>
    <row r="347" spans="2:11" ht="15">
      <c r="B347" s="624"/>
      <c r="C347" s="625"/>
      <c r="D347" s="625"/>
      <c r="E347" s="625"/>
      <c r="F347" s="625"/>
      <c r="G347" s="625"/>
      <c r="H347" s="625"/>
      <c r="I347" s="625"/>
      <c r="J347" s="625"/>
      <c r="K347" s="626"/>
    </row>
    <row r="348" spans="2:11" ht="15">
      <c r="B348" s="624"/>
      <c r="C348" s="625"/>
      <c r="D348" s="625"/>
      <c r="E348" s="625"/>
      <c r="F348" s="625"/>
      <c r="G348" s="625"/>
      <c r="H348" s="625"/>
      <c r="I348" s="625"/>
      <c r="J348" s="625"/>
      <c r="K348" s="626"/>
    </row>
    <row r="349" spans="2:11" ht="15">
      <c r="B349" s="624"/>
      <c r="C349" s="625"/>
      <c r="D349" s="625"/>
      <c r="E349" s="625"/>
      <c r="F349" s="625"/>
      <c r="G349" s="625"/>
      <c r="H349" s="625"/>
      <c r="I349" s="625"/>
      <c r="J349" s="625"/>
      <c r="K349" s="626"/>
    </row>
    <row r="350" spans="2:11" ht="15">
      <c r="B350" s="624"/>
      <c r="C350" s="625"/>
      <c r="D350" s="625"/>
      <c r="E350" s="625"/>
      <c r="F350" s="625"/>
      <c r="G350" s="625"/>
      <c r="H350" s="625"/>
      <c r="I350" s="625"/>
      <c r="J350" s="625"/>
      <c r="K350" s="626"/>
    </row>
    <row r="351" spans="2:11" ht="15">
      <c r="B351" s="624"/>
      <c r="C351" s="625"/>
      <c r="D351" s="625"/>
      <c r="E351" s="625"/>
      <c r="F351" s="625"/>
      <c r="G351" s="625"/>
      <c r="H351" s="625"/>
      <c r="I351" s="625"/>
      <c r="J351" s="625"/>
      <c r="K351" s="626"/>
    </row>
    <row r="352" spans="2:11" ht="15">
      <c r="B352" s="624"/>
      <c r="C352" s="625"/>
      <c r="D352" s="625"/>
      <c r="E352" s="625"/>
      <c r="F352" s="625"/>
      <c r="G352" s="625"/>
      <c r="H352" s="625"/>
      <c r="I352" s="625"/>
      <c r="J352" s="625"/>
      <c r="K352" s="626"/>
    </row>
    <row r="353" spans="2:11" ht="15">
      <c r="B353" s="624"/>
      <c r="C353" s="625"/>
      <c r="D353" s="625"/>
      <c r="E353" s="625"/>
      <c r="F353" s="625"/>
      <c r="G353" s="625"/>
      <c r="H353" s="625"/>
      <c r="I353" s="625"/>
      <c r="J353" s="625"/>
      <c r="K353" s="626"/>
    </row>
    <row r="354" spans="2:11" ht="15">
      <c r="B354" s="624"/>
      <c r="C354" s="625"/>
      <c r="D354" s="625"/>
      <c r="E354" s="625"/>
      <c r="F354" s="625"/>
      <c r="G354" s="625"/>
      <c r="H354" s="625"/>
      <c r="I354" s="625"/>
      <c r="J354" s="625"/>
      <c r="K354" s="626"/>
    </row>
    <row r="355" spans="2:11" ht="15">
      <c r="B355" s="624"/>
      <c r="C355" s="625"/>
      <c r="D355" s="625"/>
      <c r="E355" s="625"/>
      <c r="F355" s="625"/>
      <c r="G355" s="625"/>
      <c r="H355" s="625"/>
      <c r="I355" s="625"/>
      <c r="J355" s="625"/>
      <c r="K355" s="626"/>
    </row>
    <row r="356" spans="2:11" ht="15">
      <c r="B356" s="624"/>
      <c r="C356" s="625"/>
      <c r="D356" s="625"/>
      <c r="E356" s="625"/>
      <c r="F356" s="625"/>
      <c r="G356" s="625"/>
      <c r="H356" s="625"/>
      <c r="I356" s="625"/>
      <c r="J356" s="625"/>
      <c r="K356" s="626"/>
    </row>
    <row r="357" spans="2:11" ht="15">
      <c r="B357" s="624"/>
      <c r="C357" s="625"/>
      <c r="D357" s="625"/>
      <c r="E357" s="625"/>
      <c r="F357" s="625"/>
      <c r="G357" s="625"/>
      <c r="H357" s="625"/>
      <c r="I357" s="625"/>
      <c r="J357" s="625"/>
      <c r="K357" s="626"/>
    </row>
    <row r="358" spans="2:11" ht="15">
      <c r="B358" s="624"/>
      <c r="C358" s="625"/>
      <c r="D358" s="625"/>
      <c r="E358" s="625"/>
      <c r="F358" s="625"/>
      <c r="G358" s="625"/>
      <c r="H358" s="625"/>
      <c r="I358" s="625"/>
      <c r="J358" s="625"/>
      <c r="K358" s="626"/>
    </row>
    <row r="359" spans="2:11" ht="15">
      <c r="B359" s="624"/>
      <c r="C359" s="625"/>
      <c r="D359" s="625"/>
      <c r="E359" s="625"/>
      <c r="F359" s="625"/>
      <c r="G359" s="625"/>
      <c r="H359" s="625"/>
      <c r="I359" s="625"/>
      <c r="J359" s="625"/>
      <c r="K359" s="626"/>
    </row>
    <row r="360" spans="2:11" ht="15">
      <c r="B360" s="624"/>
      <c r="C360" s="625"/>
      <c r="D360" s="625"/>
      <c r="E360" s="625"/>
      <c r="F360" s="625"/>
      <c r="G360" s="625"/>
      <c r="H360" s="625"/>
      <c r="I360" s="625"/>
      <c r="J360" s="625"/>
      <c r="K360" s="626"/>
    </row>
    <row r="361" spans="2:11" ht="281.25" customHeight="1" thickBot="1">
      <c r="B361" s="627"/>
      <c r="C361" s="628"/>
      <c r="D361" s="628"/>
      <c r="E361" s="628"/>
      <c r="F361" s="628"/>
      <c r="G361" s="628"/>
      <c r="H361" s="628"/>
      <c r="I361" s="628"/>
      <c r="J361" s="628"/>
      <c r="K361" s="629"/>
    </row>
    <row r="362" spans="2:11" ht="16.5" thickBot="1"/>
    <row r="363" spans="2:11" ht="21" thickBot="1">
      <c r="B363" s="630" t="s">
        <v>140</v>
      </c>
      <c r="C363" s="631"/>
      <c r="D363" s="631"/>
      <c r="E363" s="631"/>
      <c r="F363" s="631"/>
      <c r="G363" s="631"/>
      <c r="H363" s="631"/>
      <c r="I363" s="631"/>
      <c r="J363" s="631"/>
      <c r="K363" s="632"/>
    </row>
    <row r="364" spans="2:11" ht="16.5" thickBot="1">
      <c r="B364" s="633" t="s">
        <v>141</v>
      </c>
      <c r="C364" s="634"/>
      <c r="D364" s="634"/>
      <c r="E364" s="634"/>
      <c r="F364" s="634"/>
      <c r="G364" s="634"/>
      <c r="H364" s="634"/>
      <c r="I364" s="634"/>
      <c r="J364" s="634"/>
      <c r="K364" s="635"/>
    </row>
    <row r="365" spans="2:11" ht="16.5" thickBot="1">
      <c r="B365" s="636"/>
      <c r="C365" s="637"/>
      <c r="D365" s="637"/>
      <c r="E365" s="637"/>
      <c r="F365" s="637"/>
      <c r="G365" s="637"/>
      <c r="H365" s="637"/>
      <c r="I365" s="637"/>
      <c r="J365" s="637"/>
      <c r="K365" s="638"/>
    </row>
    <row r="366" spans="2:11" ht="33" customHeight="1" thickBot="1">
      <c r="B366" s="639" t="s">
        <v>142</v>
      </c>
      <c r="C366" s="640"/>
      <c r="D366" s="640"/>
      <c r="E366" s="640"/>
      <c r="F366" s="640"/>
      <c r="G366" s="640"/>
      <c r="H366" s="640"/>
      <c r="I366" s="640"/>
      <c r="J366" s="640"/>
      <c r="K366" s="641"/>
    </row>
    <row r="367" spans="2:11" ht="39" customHeight="1" thickBot="1">
      <c r="B367" s="642" t="s">
        <v>173</v>
      </c>
      <c r="C367" s="643"/>
      <c r="D367" s="643"/>
      <c r="E367" s="643"/>
      <c r="F367" s="643"/>
      <c r="G367" s="643"/>
      <c r="H367" s="643"/>
      <c r="I367" s="643"/>
      <c r="J367" s="643"/>
      <c r="K367" s="644"/>
    </row>
    <row r="368" spans="2:11" ht="27" customHeight="1" thickBot="1">
      <c r="B368" s="198" t="s">
        <v>144</v>
      </c>
      <c r="C368" s="180">
        <v>4.0999999999999996</v>
      </c>
      <c r="D368" s="645" t="s">
        <v>29</v>
      </c>
      <c r="E368" s="646"/>
      <c r="F368" s="646"/>
      <c r="G368" s="646"/>
      <c r="H368" s="646"/>
      <c r="I368" s="646"/>
      <c r="J368" s="646"/>
      <c r="K368" s="647"/>
    </row>
    <row r="369" spans="2:11" ht="32.25" customHeight="1">
      <c r="B369" s="609" t="s">
        <v>145</v>
      </c>
      <c r="C369" s="610"/>
      <c r="D369" s="611"/>
      <c r="E369" s="207" t="s">
        <v>163</v>
      </c>
      <c r="F369" s="199" t="s">
        <v>147</v>
      </c>
      <c r="G369" s="199" t="s">
        <v>148</v>
      </c>
      <c r="H369" s="199" t="s">
        <v>149</v>
      </c>
      <c r="I369" s="183" t="s">
        <v>150</v>
      </c>
      <c r="J369" s="183" t="s">
        <v>151</v>
      </c>
      <c r="K369" s="183" t="s">
        <v>168</v>
      </c>
    </row>
    <row r="370" spans="2:11" ht="160.5" customHeight="1">
      <c r="B370" s="651" t="s">
        <v>174</v>
      </c>
      <c r="C370" s="650"/>
      <c r="D370" s="650"/>
      <c r="E370" s="208"/>
      <c r="F370" s="200">
        <v>0.3</v>
      </c>
      <c r="G370" s="204">
        <v>0.66</v>
      </c>
      <c r="H370" s="204">
        <v>12.48</v>
      </c>
      <c r="I370" s="200">
        <f>G370*H370</f>
        <v>8.2368000000000006</v>
      </c>
      <c r="J370" s="200">
        <v>1</v>
      </c>
      <c r="K370" s="201">
        <f>I370*J370</f>
        <v>8.2368000000000006</v>
      </c>
    </row>
    <row r="371" spans="2:11" ht="308.25" customHeight="1">
      <c r="B371" s="651" t="s">
        <v>165</v>
      </c>
      <c r="C371" s="650"/>
      <c r="D371" s="650"/>
      <c r="E371" s="208"/>
      <c r="F371" s="200">
        <v>0.3</v>
      </c>
      <c r="G371" s="200">
        <v>0.66</v>
      </c>
      <c r="H371" s="200">
        <f>12.48-0.7</f>
        <v>11.780000000000001</v>
      </c>
      <c r="I371" s="200">
        <f t="shared" ref="I371:I372" si="4">G371*H371</f>
        <v>7.7748000000000008</v>
      </c>
      <c r="J371" s="200">
        <v>1</v>
      </c>
      <c r="K371" s="201">
        <f>I371*J371</f>
        <v>7.7748000000000008</v>
      </c>
    </row>
    <row r="372" spans="2:11" ht="312.75" customHeight="1">
      <c r="B372" s="651" t="s">
        <v>166</v>
      </c>
      <c r="C372" s="650"/>
      <c r="D372" s="650"/>
      <c r="E372" s="208"/>
      <c r="F372" s="200">
        <v>0.33</v>
      </c>
      <c r="G372" s="200">
        <f>0.7+(0.56+0.56+0.56)</f>
        <v>2.38</v>
      </c>
      <c r="H372" s="200">
        <v>18.3</v>
      </c>
      <c r="I372" s="200">
        <f t="shared" si="4"/>
        <v>43.554000000000002</v>
      </c>
      <c r="J372" s="200">
        <v>1</v>
      </c>
      <c r="K372" s="201">
        <f>I372*J372</f>
        <v>43.554000000000002</v>
      </c>
    </row>
    <row r="373" spans="2:11" ht="16.5" thickBot="1">
      <c r="B373" s="615"/>
      <c r="C373" s="616"/>
      <c r="D373" s="617"/>
      <c r="E373" s="209"/>
      <c r="F373" s="202"/>
      <c r="G373" s="202"/>
      <c r="H373" s="203"/>
      <c r="I373" s="618" t="s">
        <v>156</v>
      </c>
      <c r="J373" s="620"/>
      <c r="K373" s="191">
        <f>ROUND(SUM(K370:K372),2)</f>
        <v>59.57</v>
      </c>
    </row>
    <row r="374" spans="2:11" ht="15">
      <c r="B374" s="621"/>
      <c r="C374" s="622"/>
      <c r="D374" s="622"/>
      <c r="E374" s="622"/>
      <c r="F374" s="622"/>
      <c r="G374" s="622"/>
      <c r="H374" s="622"/>
      <c r="I374" s="622"/>
      <c r="J374" s="622"/>
      <c r="K374" s="623"/>
    </row>
    <row r="375" spans="2:11" ht="15">
      <c r="B375" s="624"/>
      <c r="C375" s="625"/>
      <c r="D375" s="625"/>
      <c r="E375" s="625"/>
      <c r="F375" s="625"/>
      <c r="G375" s="625"/>
      <c r="H375" s="625"/>
      <c r="I375" s="625"/>
      <c r="J375" s="625"/>
      <c r="K375" s="626"/>
    </row>
    <row r="376" spans="2:11" ht="15">
      <c r="B376" s="624"/>
      <c r="C376" s="625"/>
      <c r="D376" s="625"/>
      <c r="E376" s="625"/>
      <c r="F376" s="625"/>
      <c r="G376" s="625"/>
      <c r="H376" s="625"/>
      <c r="I376" s="625"/>
      <c r="J376" s="625"/>
      <c r="K376" s="626"/>
    </row>
    <row r="377" spans="2:11" ht="15">
      <c r="B377" s="624"/>
      <c r="C377" s="625"/>
      <c r="D377" s="625"/>
      <c r="E377" s="625"/>
      <c r="F377" s="625"/>
      <c r="G377" s="625"/>
      <c r="H377" s="625"/>
      <c r="I377" s="625"/>
      <c r="J377" s="625"/>
      <c r="K377" s="626"/>
    </row>
    <row r="378" spans="2:11" ht="15">
      <c r="B378" s="624"/>
      <c r="C378" s="625"/>
      <c r="D378" s="625"/>
      <c r="E378" s="625"/>
      <c r="F378" s="625"/>
      <c r="G378" s="625"/>
      <c r="H378" s="625"/>
      <c r="I378" s="625"/>
      <c r="J378" s="625"/>
      <c r="K378" s="626"/>
    </row>
    <row r="379" spans="2:11" ht="15">
      <c r="B379" s="624"/>
      <c r="C379" s="625"/>
      <c r="D379" s="625"/>
      <c r="E379" s="625"/>
      <c r="F379" s="625"/>
      <c r="G379" s="625"/>
      <c r="H379" s="625"/>
      <c r="I379" s="625"/>
      <c r="J379" s="625"/>
      <c r="K379" s="626"/>
    </row>
    <row r="380" spans="2:11" ht="15">
      <c r="B380" s="624"/>
      <c r="C380" s="625"/>
      <c r="D380" s="625"/>
      <c r="E380" s="625"/>
      <c r="F380" s="625"/>
      <c r="G380" s="625"/>
      <c r="H380" s="625"/>
      <c r="I380" s="625"/>
      <c r="J380" s="625"/>
      <c r="K380" s="626"/>
    </row>
    <row r="381" spans="2:11" ht="15">
      <c r="B381" s="624"/>
      <c r="C381" s="625"/>
      <c r="D381" s="625"/>
      <c r="E381" s="625"/>
      <c r="F381" s="625"/>
      <c r="G381" s="625"/>
      <c r="H381" s="625"/>
      <c r="I381" s="625"/>
      <c r="J381" s="625"/>
      <c r="K381" s="626"/>
    </row>
    <row r="382" spans="2:11" ht="15">
      <c r="B382" s="624"/>
      <c r="C382" s="625"/>
      <c r="D382" s="625"/>
      <c r="E382" s="625"/>
      <c r="F382" s="625"/>
      <c r="G382" s="625"/>
      <c r="H382" s="625"/>
      <c r="I382" s="625"/>
      <c r="J382" s="625"/>
      <c r="K382" s="626"/>
    </row>
    <row r="383" spans="2:11" ht="15">
      <c r="B383" s="624"/>
      <c r="C383" s="625"/>
      <c r="D383" s="625"/>
      <c r="E383" s="625"/>
      <c r="F383" s="625"/>
      <c r="G383" s="625"/>
      <c r="H383" s="625"/>
      <c r="I383" s="625"/>
      <c r="J383" s="625"/>
      <c r="K383" s="626"/>
    </row>
    <row r="384" spans="2:11" ht="15">
      <c r="B384" s="624"/>
      <c r="C384" s="625"/>
      <c r="D384" s="625"/>
      <c r="E384" s="625"/>
      <c r="F384" s="625"/>
      <c r="G384" s="625"/>
      <c r="H384" s="625"/>
      <c r="I384" s="625"/>
      <c r="J384" s="625"/>
      <c r="K384" s="626"/>
    </row>
    <row r="385" spans="2:11" ht="15">
      <c r="B385" s="624"/>
      <c r="C385" s="625"/>
      <c r="D385" s="625"/>
      <c r="E385" s="625"/>
      <c r="F385" s="625"/>
      <c r="G385" s="625"/>
      <c r="H385" s="625"/>
      <c r="I385" s="625"/>
      <c r="J385" s="625"/>
      <c r="K385" s="626"/>
    </row>
    <row r="386" spans="2:11" ht="15">
      <c r="B386" s="624"/>
      <c r="C386" s="625"/>
      <c r="D386" s="625"/>
      <c r="E386" s="625"/>
      <c r="F386" s="625"/>
      <c r="G386" s="625"/>
      <c r="H386" s="625"/>
      <c r="I386" s="625"/>
      <c r="J386" s="625"/>
      <c r="K386" s="626"/>
    </row>
    <row r="387" spans="2:11" ht="15">
      <c r="B387" s="624"/>
      <c r="C387" s="625"/>
      <c r="D387" s="625"/>
      <c r="E387" s="625"/>
      <c r="F387" s="625"/>
      <c r="G387" s="625"/>
      <c r="H387" s="625"/>
      <c r="I387" s="625"/>
      <c r="J387" s="625"/>
      <c r="K387" s="626"/>
    </row>
    <row r="388" spans="2:11" ht="15">
      <c r="B388" s="624"/>
      <c r="C388" s="625"/>
      <c r="D388" s="625"/>
      <c r="E388" s="625"/>
      <c r="F388" s="625"/>
      <c r="G388" s="625"/>
      <c r="H388" s="625"/>
      <c r="I388" s="625"/>
      <c r="J388" s="625"/>
      <c r="K388" s="626"/>
    </row>
    <row r="389" spans="2:11" ht="15">
      <c r="B389" s="624"/>
      <c r="C389" s="625"/>
      <c r="D389" s="625"/>
      <c r="E389" s="625"/>
      <c r="F389" s="625"/>
      <c r="G389" s="625"/>
      <c r="H389" s="625"/>
      <c r="I389" s="625"/>
      <c r="J389" s="625"/>
      <c r="K389" s="626"/>
    </row>
    <row r="390" spans="2:11" ht="15">
      <c r="B390" s="624"/>
      <c r="C390" s="625"/>
      <c r="D390" s="625"/>
      <c r="E390" s="625"/>
      <c r="F390" s="625"/>
      <c r="G390" s="625"/>
      <c r="H390" s="625"/>
      <c r="I390" s="625"/>
      <c r="J390" s="625"/>
      <c r="K390" s="626"/>
    </row>
    <row r="391" spans="2:11" ht="15">
      <c r="B391" s="624"/>
      <c r="C391" s="625"/>
      <c r="D391" s="625"/>
      <c r="E391" s="625"/>
      <c r="F391" s="625"/>
      <c r="G391" s="625"/>
      <c r="H391" s="625"/>
      <c r="I391" s="625"/>
      <c r="J391" s="625"/>
      <c r="K391" s="626"/>
    </row>
    <row r="392" spans="2:11" ht="15">
      <c r="B392" s="624"/>
      <c r="C392" s="625"/>
      <c r="D392" s="625"/>
      <c r="E392" s="625"/>
      <c r="F392" s="625"/>
      <c r="G392" s="625"/>
      <c r="H392" s="625"/>
      <c r="I392" s="625"/>
      <c r="J392" s="625"/>
      <c r="K392" s="626"/>
    </row>
    <row r="393" spans="2:11" ht="15">
      <c r="B393" s="624"/>
      <c r="C393" s="625"/>
      <c r="D393" s="625"/>
      <c r="E393" s="625"/>
      <c r="F393" s="625"/>
      <c r="G393" s="625"/>
      <c r="H393" s="625"/>
      <c r="I393" s="625"/>
      <c r="J393" s="625"/>
      <c r="K393" s="626"/>
    </row>
    <row r="394" spans="2:11" thickBot="1">
      <c r="B394" s="627"/>
      <c r="C394" s="628"/>
      <c r="D394" s="628"/>
      <c r="E394" s="628"/>
      <c r="F394" s="628"/>
      <c r="G394" s="628"/>
      <c r="H394" s="628"/>
      <c r="I394" s="628"/>
      <c r="J394" s="628"/>
      <c r="K394" s="629"/>
    </row>
    <row r="395" spans="2:11" ht="16.5" thickBot="1"/>
    <row r="396" spans="2:11" ht="21" thickBot="1">
      <c r="B396" s="630" t="s">
        <v>140</v>
      </c>
      <c r="C396" s="631"/>
      <c r="D396" s="631"/>
      <c r="E396" s="631"/>
      <c r="F396" s="631"/>
      <c r="G396" s="631"/>
      <c r="H396" s="631"/>
      <c r="I396" s="631"/>
      <c r="J396" s="631"/>
      <c r="K396" s="632"/>
    </row>
    <row r="397" spans="2:11" ht="16.5" thickBot="1">
      <c r="B397" s="633" t="s">
        <v>141</v>
      </c>
      <c r="C397" s="634"/>
      <c r="D397" s="634"/>
      <c r="E397" s="634"/>
      <c r="F397" s="634"/>
      <c r="G397" s="634"/>
      <c r="H397" s="634"/>
      <c r="I397" s="634"/>
      <c r="J397" s="634"/>
      <c r="K397" s="635"/>
    </row>
    <row r="398" spans="2:11" ht="16.5" thickBot="1">
      <c r="B398" s="636"/>
      <c r="C398" s="637"/>
      <c r="D398" s="637"/>
      <c r="E398" s="637"/>
      <c r="F398" s="637"/>
      <c r="G398" s="637"/>
      <c r="H398" s="637"/>
      <c r="I398" s="637"/>
      <c r="J398" s="637"/>
      <c r="K398" s="638"/>
    </row>
    <row r="399" spans="2:11" ht="28.5" customHeight="1" thickBot="1">
      <c r="B399" s="639" t="s">
        <v>142</v>
      </c>
      <c r="C399" s="640"/>
      <c r="D399" s="640"/>
      <c r="E399" s="640"/>
      <c r="F399" s="640"/>
      <c r="G399" s="640"/>
      <c r="H399" s="640"/>
      <c r="I399" s="640"/>
      <c r="J399" s="640"/>
      <c r="K399" s="641"/>
    </row>
    <row r="400" spans="2:11" ht="50.25" customHeight="1" thickBot="1">
      <c r="B400" s="642" t="s">
        <v>173</v>
      </c>
      <c r="C400" s="643"/>
      <c r="D400" s="643"/>
      <c r="E400" s="643"/>
      <c r="F400" s="643"/>
      <c r="G400" s="643"/>
      <c r="H400" s="643"/>
      <c r="I400" s="643"/>
      <c r="J400" s="643"/>
      <c r="K400" s="644"/>
    </row>
    <row r="401" spans="2:11" ht="33.75" customHeight="1" thickBot="1">
      <c r="B401" s="198" t="s">
        <v>144</v>
      </c>
      <c r="C401" s="180">
        <v>4.2</v>
      </c>
      <c r="D401" s="645" t="s">
        <v>30</v>
      </c>
      <c r="E401" s="646"/>
      <c r="F401" s="646"/>
      <c r="G401" s="646"/>
      <c r="H401" s="646"/>
      <c r="I401" s="646"/>
      <c r="J401" s="646"/>
      <c r="K401" s="647"/>
    </row>
    <row r="402" spans="2:11" ht="29.25" customHeight="1">
      <c r="B402" s="609" t="s">
        <v>145</v>
      </c>
      <c r="C402" s="610"/>
      <c r="D402" s="611"/>
      <c r="E402" s="207" t="s">
        <v>163</v>
      </c>
      <c r="F402" s="199" t="s">
        <v>147</v>
      </c>
      <c r="G402" s="199" t="s">
        <v>148</v>
      </c>
      <c r="H402" s="199" t="s">
        <v>149</v>
      </c>
      <c r="I402" s="183" t="s">
        <v>150</v>
      </c>
      <c r="J402" s="183" t="s">
        <v>151</v>
      </c>
      <c r="K402" s="183" t="s">
        <v>168</v>
      </c>
    </row>
    <row r="403" spans="2:11">
      <c r="B403" s="681" t="s">
        <v>175</v>
      </c>
      <c r="C403" s="682"/>
      <c r="D403" s="682"/>
      <c r="E403" s="204"/>
      <c r="F403" s="214"/>
      <c r="G403" s="214"/>
      <c r="H403" s="215"/>
      <c r="I403" s="216"/>
      <c r="J403" s="216"/>
      <c r="K403" s="217"/>
    </row>
    <row r="404" spans="2:11" ht="164.25" customHeight="1">
      <c r="B404" s="648" t="s">
        <v>176</v>
      </c>
      <c r="C404" s="649"/>
      <c r="D404" s="649"/>
      <c r="E404" s="218"/>
      <c r="F404" s="200">
        <v>2.17</v>
      </c>
      <c r="G404" s="219">
        <v>1.75</v>
      </c>
      <c r="H404" s="215"/>
      <c r="I404" s="205">
        <f>F404*G404</f>
        <v>3.7974999999999999</v>
      </c>
      <c r="J404" s="205">
        <v>1</v>
      </c>
      <c r="K404" s="206">
        <f>I404*J404</f>
        <v>3.7974999999999999</v>
      </c>
    </row>
    <row r="405" spans="2:11" ht="184.5" customHeight="1">
      <c r="B405" s="648" t="s">
        <v>177</v>
      </c>
      <c r="C405" s="649"/>
      <c r="D405" s="649"/>
      <c r="E405" s="218"/>
      <c r="F405" s="204">
        <v>1.38</v>
      </c>
      <c r="G405" s="204">
        <v>1</v>
      </c>
      <c r="H405" s="200"/>
      <c r="I405" s="205">
        <f>F405*G405</f>
        <v>1.38</v>
      </c>
      <c r="J405" s="205">
        <v>2</v>
      </c>
      <c r="K405" s="206">
        <f>I405*J405</f>
        <v>2.76</v>
      </c>
    </row>
    <row r="406" spans="2:11" ht="24" customHeight="1">
      <c r="B406" s="683" t="s">
        <v>178</v>
      </c>
      <c r="C406" s="679"/>
      <c r="D406" s="680"/>
      <c r="E406" s="220"/>
      <c r="F406" s="214"/>
      <c r="G406" s="214"/>
      <c r="H406" s="215"/>
      <c r="I406" s="216"/>
      <c r="J406" s="216"/>
      <c r="K406" s="217"/>
    </row>
    <row r="407" spans="2:11" ht="211.5" customHeight="1">
      <c r="B407" s="654" t="s">
        <v>179</v>
      </c>
      <c r="C407" s="655"/>
      <c r="D407" s="656"/>
      <c r="E407" s="221"/>
      <c r="F407" s="200">
        <v>1.8</v>
      </c>
      <c r="G407" s="200">
        <v>1.52</v>
      </c>
      <c r="H407" s="200"/>
      <c r="I407" s="205">
        <f>F407*G407</f>
        <v>2.7360000000000002</v>
      </c>
      <c r="J407" s="205">
        <v>1</v>
      </c>
      <c r="K407" s="206">
        <f t="shared" ref="K407:K412" si="5">I407*J407</f>
        <v>2.7360000000000002</v>
      </c>
    </row>
    <row r="408" spans="2:11" ht="204" customHeight="1">
      <c r="B408" s="654" t="s">
        <v>177</v>
      </c>
      <c r="C408" s="655"/>
      <c r="D408" s="656"/>
      <c r="E408" s="221"/>
      <c r="F408" s="204">
        <v>1.02</v>
      </c>
      <c r="G408" s="200">
        <v>1.2</v>
      </c>
      <c r="H408" s="200"/>
      <c r="I408" s="205">
        <f t="shared" ref="I408:I412" si="6">F408*G408</f>
        <v>1.224</v>
      </c>
      <c r="J408" s="205">
        <v>4</v>
      </c>
      <c r="K408" s="206">
        <f t="shared" si="5"/>
        <v>4.8959999999999999</v>
      </c>
    </row>
    <row r="409" spans="2:11" ht="211.5" customHeight="1">
      <c r="B409" s="654" t="s">
        <v>180</v>
      </c>
      <c r="C409" s="655"/>
      <c r="D409" s="656"/>
      <c r="E409" s="221"/>
      <c r="F409" s="200">
        <v>1.81</v>
      </c>
      <c r="G409" s="204">
        <v>1.48</v>
      </c>
      <c r="H409" s="200"/>
      <c r="I409" s="205">
        <f t="shared" si="6"/>
        <v>2.6787999999999998</v>
      </c>
      <c r="J409" s="205">
        <v>1</v>
      </c>
      <c r="K409" s="206">
        <f t="shared" si="5"/>
        <v>2.6787999999999998</v>
      </c>
    </row>
    <row r="410" spans="2:11" ht="207.75" customHeight="1">
      <c r="B410" s="654" t="s">
        <v>181</v>
      </c>
      <c r="C410" s="655"/>
      <c r="D410" s="656"/>
      <c r="E410" s="221"/>
      <c r="F410" s="200">
        <v>2.11</v>
      </c>
      <c r="G410" s="204">
        <v>1.01</v>
      </c>
      <c r="H410" s="200"/>
      <c r="I410" s="205">
        <f t="shared" si="6"/>
        <v>2.1311</v>
      </c>
      <c r="J410" s="205">
        <v>1</v>
      </c>
      <c r="K410" s="206">
        <f t="shared" si="5"/>
        <v>2.1311</v>
      </c>
    </row>
    <row r="411" spans="2:11" ht="209.25" customHeight="1">
      <c r="B411" s="654" t="s">
        <v>182</v>
      </c>
      <c r="C411" s="655"/>
      <c r="D411" s="656"/>
      <c r="E411" s="221"/>
      <c r="F411" s="200">
        <v>0.4</v>
      </c>
      <c r="G411" s="200">
        <v>1.2</v>
      </c>
      <c r="H411" s="200"/>
      <c r="I411" s="205">
        <f t="shared" si="6"/>
        <v>0.48</v>
      </c>
      <c r="J411" s="205">
        <v>1</v>
      </c>
      <c r="K411" s="206">
        <f t="shared" si="5"/>
        <v>0.48</v>
      </c>
    </row>
    <row r="412" spans="2:11" ht="232.5" customHeight="1">
      <c r="B412" s="654" t="s">
        <v>183</v>
      </c>
      <c r="C412" s="655"/>
      <c r="D412" s="656"/>
      <c r="E412" s="221"/>
      <c r="F412" s="200">
        <v>2.11</v>
      </c>
      <c r="G412" s="200">
        <f>(0.75+0.78+0.79+0.81)/4</f>
        <v>0.78250000000000008</v>
      </c>
      <c r="H412" s="200"/>
      <c r="I412" s="205">
        <f t="shared" si="6"/>
        <v>1.6510750000000001</v>
      </c>
      <c r="J412" s="205">
        <v>4</v>
      </c>
      <c r="K412" s="206">
        <f t="shared" si="5"/>
        <v>6.6043000000000003</v>
      </c>
    </row>
    <row r="413" spans="2:11">
      <c r="B413" s="679" t="s">
        <v>184</v>
      </c>
      <c r="C413" s="679"/>
      <c r="D413" s="680"/>
      <c r="E413" s="221"/>
      <c r="F413" s="200"/>
      <c r="G413" s="200"/>
      <c r="H413" s="200"/>
      <c r="I413" s="205"/>
      <c r="J413" s="205"/>
      <c r="K413" s="205"/>
    </row>
    <row r="414" spans="2:11" ht="180.75" customHeight="1">
      <c r="B414" s="649" t="s">
        <v>185</v>
      </c>
      <c r="C414" s="649"/>
      <c r="D414" s="649"/>
      <c r="E414" s="218"/>
      <c r="F414" s="200">
        <v>1.68</v>
      </c>
      <c r="G414" s="200">
        <v>2.75</v>
      </c>
      <c r="H414" s="200"/>
      <c r="I414" s="205">
        <f>F414*G414</f>
        <v>4.62</v>
      </c>
      <c r="J414" s="205">
        <v>1</v>
      </c>
      <c r="K414" s="205">
        <f>I414*J414</f>
        <v>4.62</v>
      </c>
    </row>
    <row r="415" spans="2:11" ht="204" customHeight="1">
      <c r="B415" s="674" t="s">
        <v>186</v>
      </c>
      <c r="C415" s="675"/>
      <c r="D415" s="676"/>
      <c r="E415" s="218"/>
      <c r="F415" s="200">
        <v>1.68</v>
      </c>
      <c r="G415" s="200">
        <v>2.9</v>
      </c>
      <c r="H415" s="200"/>
      <c r="I415" s="205">
        <f>F415*G415</f>
        <v>4.8719999999999999</v>
      </c>
      <c r="J415" s="205">
        <v>1</v>
      </c>
      <c r="K415" s="205">
        <f>I415*J415</f>
        <v>4.8719999999999999</v>
      </c>
    </row>
    <row r="416" spans="2:11">
      <c r="B416" s="677"/>
      <c r="C416" s="677"/>
      <c r="D416" s="677"/>
      <c r="E416" s="222"/>
      <c r="F416" s="223"/>
      <c r="G416" s="223"/>
      <c r="H416" s="223"/>
      <c r="I416" s="678" t="s">
        <v>156</v>
      </c>
      <c r="J416" s="678"/>
      <c r="K416" s="224">
        <f>ROUND(SUM(K403:K415),2)</f>
        <v>35.58</v>
      </c>
    </row>
    <row r="417" spans="2:11" ht="15">
      <c r="B417" s="624"/>
      <c r="C417" s="625"/>
      <c r="D417" s="625"/>
      <c r="E417" s="625"/>
      <c r="F417" s="625"/>
      <c r="G417" s="625"/>
      <c r="H417" s="625"/>
      <c r="I417" s="625"/>
      <c r="J417" s="625"/>
      <c r="K417" s="626"/>
    </row>
    <row r="418" spans="2:11" ht="15">
      <c r="B418" s="624"/>
      <c r="C418" s="625"/>
      <c r="D418" s="625"/>
      <c r="E418" s="625"/>
      <c r="F418" s="625"/>
      <c r="G418" s="625"/>
      <c r="H418" s="625"/>
      <c r="I418" s="625"/>
      <c r="J418" s="625"/>
      <c r="K418" s="626"/>
    </row>
    <row r="419" spans="2:11" ht="15">
      <c r="B419" s="624"/>
      <c r="C419" s="625"/>
      <c r="D419" s="625"/>
      <c r="E419" s="625"/>
      <c r="F419" s="625"/>
      <c r="G419" s="625"/>
      <c r="H419" s="625"/>
      <c r="I419" s="625"/>
      <c r="J419" s="625"/>
      <c r="K419" s="626"/>
    </row>
    <row r="420" spans="2:11" ht="15">
      <c r="B420" s="624"/>
      <c r="C420" s="625"/>
      <c r="D420" s="625"/>
      <c r="E420" s="625"/>
      <c r="F420" s="625"/>
      <c r="G420" s="625"/>
      <c r="H420" s="625"/>
      <c r="I420" s="625"/>
      <c r="J420" s="625"/>
      <c r="K420" s="626"/>
    </row>
    <row r="421" spans="2:11" ht="15">
      <c r="B421" s="624"/>
      <c r="C421" s="625"/>
      <c r="D421" s="625"/>
      <c r="E421" s="625"/>
      <c r="F421" s="625"/>
      <c r="G421" s="625"/>
      <c r="H421" s="625"/>
      <c r="I421" s="625"/>
      <c r="J421" s="625"/>
      <c r="K421" s="626"/>
    </row>
    <row r="422" spans="2:11" ht="15">
      <c r="B422" s="624"/>
      <c r="C422" s="625"/>
      <c r="D422" s="625"/>
      <c r="E422" s="625"/>
      <c r="F422" s="625"/>
      <c r="G422" s="625"/>
      <c r="H422" s="625"/>
      <c r="I422" s="625"/>
      <c r="J422" s="625"/>
      <c r="K422" s="626"/>
    </row>
    <row r="423" spans="2:11" ht="15">
      <c r="B423" s="624"/>
      <c r="C423" s="625"/>
      <c r="D423" s="625"/>
      <c r="E423" s="625"/>
      <c r="F423" s="625"/>
      <c r="G423" s="625"/>
      <c r="H423" s="625"/>
      <c r="I423" s="625"/>
      <c r="J423" s="625"/>
      <c r="K423" s="626"/>
    </row>
    <row r="424" spans="2:11" ht="15">
      <c r="B424" s="624"/>
      <c r="C424" s="625"/>
      <c r="D424" s="625"/>
      <c r="E424" s="625"/>
      <c r="F424" s="625"/>
      <c r="G424" s="625"/>
      <c r="H424" s="625"/>
      <c r="I424" s="625"/>
      <c r="J424" s="625"/>
      <c r="K424" s="626"/>
    </row>
    <row r="425" spans="2:11" ht="15">
      <c r="B425" s="624"/>
      <c r="C425" s="625"/>
      <c r="D425" s="625"/>
      <c r="E425" s="625"/>
      <c r="F425" s="625"/>
      <c r="G425" s="625"/>
      <c r="H425" s="625"/>
      <c r="I425" s="625"/>
      <c r="J425" s="625"/>
      <c r="K425" s="626"/>
    </row>
    <row r="426" spans="2:11" ht="15">
      <c r="B426" s="624"/>
      <c r="C426" s="625"/>
      <c r="D426" s="625"/>
      <c r="E426" s="625"/>
      <c r="F426" s="625"/>
      <c r="G426" s="625"/>
      <c r="H426" s="625"/>
      <c r="I426" s="625"/>
      <c r="J426" s="625"/>
      <c r="K426" s="626"/>
    </row>
    <row r="427" spans="2:11" ht="15">
      <c r="B427" s="624"/>
      <c r="C427" s="625"/>
      <c r="D427" s="625"/>
      <c r="E427" s="625"/>
      <c r="F427" s="625"/>
      <c r="G427" s="625"/>
      <c r="H427" s="625"/>
      <c r="I427" s="625"/>
      <c r="J427" s="625"/>
      <c r="K427" s="626"/>
    </row>
    <row r="428" spans="2:11" ht="15">
      <c r="B428" s="624"/>
      <c r="C428" s="625"/>
      <c r="D428" s="625"/>
      <c r="E428" s="625"/>
      <c r="F428" s="625"/>
      <c r="G428" s="625"/>
      <c r="H428" s="625"/>
      <c r="I428" s="625"/>
      <c r="J428" s="625"/>
      <c r="K428" s="626"/>
    </row>
    <row r="429" spans="2:11" ht="15">
      <c r="B429" s="624"/>
      <c r="C429" s="625"/>
      <c r="D429" s="625"/>
      <c r="E429" s="625"/>
      <c r="F429" s="625"/>
      <c r="G429" s="625"/>
      <c r="H429" s="625"/>
      <c r="I429" s="625"/>
      <c r="J429" s="625"/>
      <c r="K429" s="626"/>
    </row>
    <row r="430" spans="2:11" ht="15">
      <c r="B430" s="624"/>
      <c r="C430" s="625"/>
      <c r="D430" s="625"/>
      <c r="E430" s="625"/>
      <c r="F430" s="625"/>
      <c r="G430" s="625"/>
      <c r="H430" s="625"/>
      <c r="I430" s="625"/>
      <c r="J430" s="625"/>
      <c r="K430" s="626"/>
    </row>
    <row r="431" spans="2:11" ht="15">
      <c r="B431" s="624"/>
      <c r="C431" s="625"/>
      <c r="D431" s="625"/>
      <c r="E431" s="625"/>
      <c r="F431" s="625"/>
      <c r="G431" s="625"/>
      <c r="H431" s="625"/>
      <c r="I431" s="625"/>
      <c r="J431" s="625"/>
      <c r="K431" s="626"/>
    </row>
    <row r="432" spans="2:11" ht="15">
      <c r="B432" s="624"/>
      <c r="C432" s="625"/>
      <c r="D432" s="625"/>
      <c r="E432" s="625"/>
      <c r="F432" s="625"/>
      <c r="G432" s="625"/>
      <c r="H432" s="625"/>
      <c r="I432" s="625"/>
      <c r="J432" s="625"/>
      <c r="K432" s="626"/>
    </row>
    <row r="433" spans="2:11" ht="15">
      <c r="B433" s="624"/>
      <c r="C433" s="625"/>
      <c r="D433" s="625"/>
      <c r="E433" s="625"/>
      <c r="F433" s="625"/>
      <c r="G433" s="625"/>
      <c r="H433" s="625"/>
      <c r="I433" s="625"/>
      <c r="J433" s="625"/>
      <c r="K433" s="626"/>
    </row>
    <row r="434" spans="2:11" ht="15">
      <c r="B434" s="624"/>
      <c r="C434" s="625"/>
      <c r="D434" s="625"/>
      <c r="E434" s="625"/>
      <c r="F434" s="625"/>
      <c r="G434" s="625"/>
      <c r="H434" s="625"/>
      <c r="I434" s="625"/>
      <c r="J434" s="625"/>
      <c r="K434" s="626"/>
    </row>
    <row r="435" spans="2:11" ht="15">
      <c r="B435" s="624"/>
      <c r="C435" s="625"/>
      <c r="D435" s="625"/>
      <c r="E435" s="625"/>
      <c r="F435" s="625"/>
      <c r="G435" s="625"/>
      <c r="H435" s="625"/>
      <c r="I435" s="625"/>
      <c r="J435" s="625"/>
      <c r="K435" s="626"/>
    </row>
    <row r="436" spans="2:11" ht="15">
      <c r="B436" s="624"/>
      <c r="C436" s="625"/>
      <c r="D436" s="625"/>
      <c r="E436" s="625"/>
      <c r="F436" s="625"/>
      <c r="G436" s="625"/>
      <c r="H436" s="625"/>
      <c r="I436" s="625"/>
      <c r="J436" s="625"/>
      <c r="K436" s="626"/>
    </row>
    <row r="437" spans="2:11" ht="15">
      <c r="B437" s="624"/>
      <c r="C437" s="625"/>
      <c r="D437" s="625"/>
      <c r="E437" s="625"/>
      <c r="F437" s="625"/>
      <c r="G437" s="625"/>
      <c r="H437" s="625"/>
      <c r="I437" s="625"/>
      <c r="J437" s="625"/>
      <c r="K437" s="626"/>
    </row>
    <row r="438" spans="2:11" ht="15">
      <c r="B438" s="624"/>
      <c r="C438" s="625"/>
      <c r="D438" s="625"/>
      <c r="E438" s="625"/>
      <c r="F438" s="625"/>
      <c r="G438" s="625"/>
      <c r="H438" s="625"/>
      <c r="I438" s="625"/>
      <c r="J438" s="625"/>
      <c r="K438" s="626"/>
    </row>
    <row r="439" spans="2:11" ht="15">
      <c r="B439" s="624"/>
      <c r="C439" s="625"/>
      <c r="D439" s="625"/>
      <c r="E439" s="625"/>
      <c r="F439" s="625"/>
      <c r="G439" s="625"/>
      <c r="H439" s="625"/>
      <c r="I439" s="625"/>
      <c r="J439" s="625"/>
      <c r="K439" s="626"/>
    </row>
    <row r="440" spans="2:11" ht="15">
      <c r="B440" s="624"/>
      <c r="C440" s="625"/>
      <c r="D440" s="625"/>
      <c r="E440" s="625"/>
      <c r="F440" s="625"/>
      <c r="G440" s="625"/>
      <c r="H440" s="625"/>
      <c r="I440" s="625"/>
      <c r="J440" s="625"/>
      <c r="K440" s="626"/>
    </row>
    <row r="441" spans="2:11" ht="15">
      <c r="B441" s="624"/>
      <c r="C441" s="625"/>
      <c r="D441" s="625"/>
      <c r="E441" s="625"/>
      <c r="F441" s="625"/>
      <c r="G441" s="625"/>
      <c r="H441" s="625"/>
      <c r="I441" s="625"/>
      <c r="J441" s="625"/>
      <c r="K441" s="626"/>
    </row>
    <row r="442" spans="2:11" ht="15">
      <c r="B442" s="624"/>
      <c r="C442" s="625"/>
      <c r="D442" s="625"/>
      <c r="E442" s="625"/>
      <c r="F442" s="625"/>
      <c r="G442" s="625"/>
      <c r="H442" s="625"/>
      <c r="I442" s="625"/>
      <c r="J442" s="625"/>
      <c r="K442" s="626"/>
    </row>
    <row r="443" spans="2:11" ht="15">
      <c r="B443" s="624"/>
      <c r="C443" s="625"/>
      <c r="D443" s="625"/>
      <c r="E443" s="625"/>
      <c r="F443" s="625"/>
      <c r="G443" s="625"/>
      <c r="H443" s="625"/>
      <c r="I443" s="625"/>
      <c r="J443" s="625"/>
      <c r="K443" s="626"/>
    </row>
    <row r="444" spans="2:11" ht="15">
      <c r="B444" s="624"/>
      <c r="C444" s="625"/>
      <c r="D444" s="625"/>
      <c r="E444" s="625"/>
      <c r="F444" s="625"/>
      <c r="G444" s="625"/>
      <c r="H444" s="625"/>
      <c r="I444" s="625"/>
      <c r="J444" s="625"/>
      <c r="K444" s="626"/>
    </row>
    <row r="445" spans="2:11" ht="15">
      <c r="B445" s="624"/>
      <c r="C445" s="625"/>
      <c r="D445" s="625"/>
      <c r="E445" s="625"/>
      <c r="F445" s="625"/>
      <c r="G445" s="625"/>
      <c r="H445" s="625"/>
      <c r="I445" s="625"/>
      <c r="J445" s="625"/>
      <c r="K445" s="626"/>
    </row>
    <row r="446" spans="2:11" ht="15">
      <c r="B446" s="624"/>
      <c r="C446" s="625"/>
      <c r="D446" s="625"/>
      <c r="E446" s="625"/>
      <c r="F446" s="625"/>
      <c r="G446" s="625"/>
      <c r="H446" s="625"/>
      <c r="I446" s="625"/>
      <c r="J446" s="625"/>
      <c r="K446" s="626"/>
    </row>
    <row r="447" spans="2:11" ht="15">
      <c r="B447" s="624"/>
      <c r="C447" s="625"/>
      <c r="D447" s="625"/>
      <c r="E447" s="625"/>
      <c r="F447" s="625"/>
      <c r="G447" s="625"/>
      <c r="H447" s="625"/>
      <c r="I447" s="625"/>
      <c r="J447" s="625"/>
      <c r="K447" s="626"/>
    </row>
    <row r="448" spans="2:11" ht="15">
      <c r="B448" s="624"/>
      <c r="C448" s="625"/>
      <c r="D448" s="625"/>
      <c r="E448" s="625"/>
      <c r="F448" s="625"/>
      <c r="G448" s="625"/>
      <c r="H448" s="625"/>
      <c r="I448" s="625"/>
      <c r="J448" s="625"/>
      <c r="K448" s="626"/>
    </row>
    <row r="449" spans="2:11" ht="15">
      <c r="B449" s="624"/>
      <c r="C449" s="625"/>
      <c r="D449" s="625"/>
      <c r="E449" s="625"/>
      <c r="F449" s="625"/>
      <c r="G449" s="625"/>
      <c r="H449" s="625"/>
      <c r="I449" s="625"/>
      <c r="J449" s="625"/>
      <c r="K449" s="626"/>
    </row>
    <row r="450" spans="2:11" ht="15">
      <c r="B450" s="624"/>
      <c r="C450" s="625"/>
      <c r="D450" s="625"/>
      <c r="E450" s="625"/>
      <c r="F450" s="625"/>
      <c r="G450" s="625"/>
      <c r="H450" s="625"/>
      <c r="I450" s="625"/>
      <c r="J450" s="625"/>
      <c r="K450" s="626"/>
    </row>
    <row r="451" spans="2:11" ht="15">
      <c r="B451" s="624"/>
      <c r="C451" s="625"/>
      <c r="D451" s="625"/>
      <c r="E451" s="625"/>
      <c r="F451" s="625"/>
      <c r="G451" s="625"/>
      <c r="H451" s="625"/>
      <c r="I451" s="625"/>
      <c r="J451" s="625"/>
      <c r="K451" s="626"/>
    </row>
    <row r="452" spans="2:11" ht="15">
      <c r="B452" s="624"/>
      <c r="C452" s="625"/>
      <c r="D452" s="625"/>
      <c r="E452" s="625"/>
      <c r="F452" s="625"/>
      <c r="G452" s="625"/>
      <c r="H452" s="625"/>
      <c r="I452" s="625"/>
      <c r="J452" s="625"/>
      <c r="K452" s="626"/>
    </row>
    <row r="453" spans="2:11" ht="15">
      <c r="B453" s="624"/>
      <c r="C453" s="625"/>
      <c r="D453" s="625"/>
      <c r="E453" s="625"/>
      <c r="F453" s="625"/>
      <c r="G453" s="625"/>
      <c r="H453" s="625"/>
      <c r="I453" s="625"/>
      <c r="J453" s="625"/>
      <c r="K453" s="626"/>
    </row>
    <row r="454" spans="2:11" ht="15">
      <c r="B454" s="624"/>
      <c r="C454" s="625"/>
      <c r="D454" s="625"/>
      <c r="E454" s="625"/>
      <c r="F454" s="625"/>
      <c r="G454" s="625"/>
      <c r="H454" s="625"/>
      <c r="I454" s="625"/>
      <c r="J454" s="625"/>
      <c r="K454" s="626"/>
    </row>
    <row r="455" spans="2:11" ht="15">
      <c r="B455" s="624"/>
      <c r="C455" s="625"/>
      <c r="D455" s="625"/>
      <c r="E455" s="625"/>
      <c r="F455" s="625"/>
      <c r="G455" s="625"/>
      <c r="H455" s="625"/>
      <c r="I455" s="625"/>
      <c r="J455" s="625"/>
      <c r="K455" s="626"/>
    </row>
    <row r="456" spans="2:11" ht="15">
      <c r="B456" s="624"/>
      <c r="C456" s="625"/>
      <c r="D456" s="625"/>
      <c r="E456" s="625"/>
      <c r="F456" s="625"/>
      <c r="G456" s="625"/>
      <c r="H456" s="625"/>
      <c r="I456" s="625"/>
      <c r="J456" s="625"/>
      <c r="K456" s="626"/>
    </row>
    <row r="457" spans="2:11" ht="15">
      <c r="B457" s="624"/>
      <c r="C457" s="625"/>
      <c r="D457" s="625"/>
      <c r="E457" s="625"/>
      <c r="F457" s="625"/>
      <c r="G457" s="625"/>
      <c r="H457" s="625"/>
      <c r="I457" s="625"/>
      <c r="J457" s="625"/>
      <c r="K457" s="626"/>
    </row>
    <row r="458" spans="2:11" ht="15">
      <c r="B458" s="624"/>
      <c r="C458" s="625"/>
      <c r="D458" s="625"/>
      <c r="E458" s="625"/>
      <c r="F458" s="625"/>
      <c r="G458" s="625"/>
      <c r="H458" s="625"/>
      <c r="I458" s="625"/>
      <c r="J458" s="625"/>
      <c r="K458" s="626"/>
    </row>
    <row r="459" spans="2:11" ht="15">
      <c r="B459" s="624"/>
      <c r="C459" s="625"/>
      <c r="D459" s="625"/>
      <c r="E459" s="625"/>
      <c r="F459" s="625"/>
      <c r="G459" s="625"/>
      <c r="H459" s="625"/>
      <c r="I459" s="625"/>
      <c r="J459" s="625"/>
      <c r="K459" s="626"/>
    </row>
    <row r="460" spans="2:11" ht="15">
      <c r="B460" s="624"/>
      <c r="C460" s="625"/>
      <c r="D460" s="625"/>
      <c r="E460" s="625"/>
      <c r="F460" s="625"/>
      <c r="G460" s="625"/>
      <c r="H460" s="625"/>
      <c r="I460" s="625"/>
      <c r="J460" s="625"/>
      <c r="K460" s="626"/>
    </row>
    <row r="461" spans="2:11" ht="15">
      <c r="B461" s="624"/>
      <c r="C461" s="625"/>
      <c r="D461" s="625"/>
      <c r="E461" s="625"/>
      <c r="F461" s="625"/>
      <c r="G461" s="625"/>
      <c r="H461" s="625"/>
      <c r="I461" s="625"/>
      <c r="J461" s="625"/>
      <c r="K461" s="626"/>
    </row>
    <row r="462" spans="2:11" ht="15">
      <c r="B462" s="624"/>
      <c r="C462" s="625"/>
      <c r="D462" s="625"/>
      <c r="E462" s="625"/>
      <c r="F462" s="625"/>
      <c r="G462" s="625"/>
      <c r="H462" s="625"/>
      <c r="I462" s="625"/>
      <c r="J462" s="625"/>
      <c r="K462" s="626"/>
    </row>
    <row r="463" spans="2:11" ht="15">
      <c r="B463" s="624"/>
      <c r="C463" s="625"/>
      <c r="D463" s="625"/>
      <c r="E463" s="625"/>
      <c r="F463" s="625"/>
      <c r="G463" s="625"/>
      <c r="H463" s="625"/>
      <c r="I463" s="625"/>
      <c r="J463" s="625"/>
      <c r="K463" s="626"/>
    </row>
    <row r="464" spans="2:11" ht="15">
      <c r="B464" s="624"/>
      <c r="C464" s="625"/>
      <c r="D464" s="625"/>
      <c r="E464" s="625"/>
      <c r="F464" s="625"/>
      <c r="G464" s="625"/>
      <c r="H464" s="625"/>
      <c r="I464" s="625"/>
      <c r="J464" s="625"/>
      <c r="K464" s="626"/>
    </row>
    <row r="465" spans="2:11" ht="15">
      <c r="B465" s="624"/>
      <c r="C465" s="625"/>
      <c r="D465" s="625"/>
      <c r="E465" s="625"/>
      <c r="F465" s="625"/>
      <c r="G465" s="625"/>
      <c r="H465" s="625"/>
      <c r="I465" s="625"/>
      <c r="J465" s="625"/>
      <c r="K465" s="626"/>
    </row>
    <row r="466" spans="2:11" ht="15">
      <c r="B466" s="624"/>
      <c r="C466" s="625"/>
      <c r="D466" s="625"/>
      <c r="E466" s="625"/>
      <c r="F466" s="625"/>
      <c r="G466" s="625"/>
      <c r="H466" s="625"/>
      <c r="I466" s="625"/>
      <c r="J466" s="625"/>
      <c r="K466" s="626"/>
    </row>
    <row r="467" spans="2:11" ht="15">
      <c r="B467" s="624"/>
      <c r="C467" s="625"/>
      <c r="D467" s="625"/>
      <c r="E467" s="625"/>
      <c r="F467" s="625"/>
      <c r="G467" s="625"/>
      <c r="H467" s="625"/>
      <c r="I467" s="625"/>
      <c r="J467" s="625"/>
      <c r="K467" s="626"/>
    </row>
    <row r="468" spans="2:11" ht="15">
      <c r="B468" s="624"/>
      <c r="C468" s="625"/>
      <c r="D468" s="625"/>
      <c r="E468" s="625"/>
      <c r="F468" s="625"/>
      <c r="G468" s="625"/>
      <c r="H468" s="625"/>
      <c r="I468" s="625"/>
      <c r="J468" s="625"/>
      <c r="K468" s="626"/>
    </row>
    <row r="469" spans="2:11" ht="15">
      <c r="B469" s="624"/>
      <c r="C469" s="625"/>
      <c r="D469" s="625"/>
      <c r="E469" s="625"/>
      <c r="F469" s="625"/>
      <c r="G469" s="625"/>
      <c r="H469" s="625"/>
      <c r="I469" s="625"/>
      <c r="J469" s="625"/>
      <c r="K469" s="626"/>
    </row>
    <row r="470" spans="2:11" ht="15">
      <c r="B470" s="624"/>
      <c r="C470" s="625"/>
      <c r="D470" s="625"/>
      <c r="E470" s="625"/>
      <c r="F470" s="625"/>
      <c r="G470" s="625"/>
      <c r="H470" s="625"/>
      <c r="I470" s="625"/>
      <c r="J470" s="625"/>
      <c r="K470" s="626"/>
    </row>
    <row r="471" spans="2:11" ht="15">
      <c r="B471" s="624"/>
      <c r="C471" s="625"/>
      <c r="D471" s="625"/>
      <c r="E471" s="625"/>
      <c r="F471" s="625"/>
      <c r="G471" s="625"/>
      <c r="H471" s="625"/>
      <c r="I471" s="625"/>
      <c r="J471" s="625"/>
      <c r="K471" s="626"/>
    </row>
    <row r="472" spans="2:11" ht="15">
      <c r="B472" s="624"/>
      <c r="C472" s="625"/>
      <c r="D472" s="625"/>
      <c r="E472" s="625"/>
      <c r="F472" s="625"/>
      <c r="G472" s="625"/>
      <c r="H472" s="625"/>
      <c r="I472" s="625"/>
      <c r="J472" s="625"/>
      <c r="K472" s="626"/>
    </row>
    <row r="473" spans="2:11" ht="15">
      <c r="B473" s="624"/>
      <c r="C473" s="625"/>
      <c r="D473" s="625"/>
      <c r="E473" s="625"/>
      <c r="F473" s="625"/>
      <c r="G473" s="625"/>
      <c r="H473" s="625"/>
      <c r="I473" s="625"/>
      <c r="J473" s="625"/>
      <c r="K473" s="626"/>
    </row>
    <row r="474" spans="2:11" ht="15">
      <c r="B474" s="624"/>
      <c r="C474" s="625"/>
      <c r="D474" s="625"/>
      <c r="E474" s="625"/>
      <c r="F474" s="625"/>
      <c r="G474" s="625"/>
      <c r="H474" s="625"/>
      <c r="I474" s="625"/>
      <c r="J474" s="625"/>
      <c r="K474" s="626"/>
    </row>
    <row r="475" spans="2:11" ht="15">
      <c r="B475" s="624"/>
      <c r="C475" s="625"/>
      <c r="D475" s="625"/>
      <c r="E475" s="625"/>
      <c r="F475" s="625"/>
      <c r="G475" s="625"/>
      <c r="H475" s="625"/>
      <c r="I475" s="625"/>
      <c r="J475" s="625"/>
      <c r="K475" s="626"/>
    </row>
    <row r="476" spans="2:11" ht="15">
      <c r="B476" s="624"/>
      <c r="C476" s="625"/>
      <c r="D476" s="625"/>
      <c r="E476" s="625"/>
      <c r="F476" s="625"/>
      <c r="G476" s="625"/>
      <c r="H476" s="625"/>
      <c r="I476" s="625"/>
      <c r="J476" s="625"/>
      <c r="K476" s="626"/>
    </row>
    <row r="477" spans="2:11" ht="15">
      <c r="B477" s="624"/>
      <c r="C477" s="625"/>
      <c r="D477" s="625"/>
      <c r="E477" s="625"/>
      <c r="F477" s="625"/>
      <c r="G477" s="625"/>
      <c r="H477" s="625"/>
      <c r="I477" s="625"/>
      <c r="J477" s="625"/>
      <c r="K477" s="626"/>
    </row>
    <row r="478" spans="2:11" ht="15">
      <c r="B478" s="624"/>
      <c r="C478" s="625"/>
      <c r="D478" s="625"/>
      <c r="E478" s="625"/>
      <c r="F478" s="625"/>
      <c r="G478" s="625"/>
      <c r="H478" s="625"/>
      <c r="I478" s="625"/>
      <c r="J478" s="625"/>
      <c r="K478" s="626"/>
    </row>
    <row r="479" spans="2:11" ht="15">
      <c r="B479" s="624"/>
      <c r="C479" s="625"/>
      <c r="D479" s="625"/>
      <c r="E479" s="625"/>
      <c r="F479" s="625"/>
      <c r="G479" s="625"/>
      <c r="H479" s="625"/>
      <c r="I479" s="625"/>
      <c r="J479" s="625"/>
      <c r="K479" s="626"/>
    </row>
    <row r="480" spans="2:11" ht="15">
      <c r="B480" s="624"/>
      <c r="C480" s="625"/>
      <c r="D480" s="625"/>
      <c r="E480" s="625"/>
      <c r="F480" s="625"/>
      <c r="G480" s="625"/>
      <c r="H480" s="625"/>
      <c r="I480" s="625"/>
      <c r="J480" s="625"/>
      <c r="K480" s="626"/>
    </row>
    <row r="481" spans="2:11" ht="15">
      <c r="B481" s="624"/>
      <c r="C481" s="625"/>
      <c r="D481" s="625"/>
      <c r="E481" s="625"/>
      <c r="F481" s="625"/>
      <c r="G481" s="625"/>
      <c r="H481" s="625"/>
      <c r="I481" s="625"/>
      <c r="J481" s="625"/>
      <c r="K481" s="626"/>
    </row>
    <row r="482" spans="2:11" ht="15">
      <c r="B482" s="624"/>
      <c r="C482" s="625"/>
      <c r="D482" s="625"/>
      <c r="E482" s="625"/>
      <c r="F482" s="625"/>
      <c r="G482" s="625"/>
      <c r="H482" s="625"/>
      <c r="I482" s="625"/>
      <c r="J482" s="625"/>
      <c r="K482" s="626"/>
    </row>
    <row r="483" spans="2:11" ht="15">
      <c r="B483" s="624"/>
      <c r="C483" s="625"/>
      <c r="D483" s="625"/>
      <c r="E483" s="625"/>
      <c r="F483" s="625"/>
      <c r="G483" s="625"/>
      <c r="H483" s="625"/>
      <c r="I483" s="625"/>
      <c r="J483" s="625"/>
      <c r="K483" s="626"/>
    </row>
    <row r="484" spans="2:11" ht="15">
      <c r="B484" s="624"/>
      <c r="C484" s="625"/>
      <c r="D484" s="625"/>
      <c r="E484" s="625"/>
      <c r="F484" s="625"/>
      <c r="G484" s="625"/>
      <c r="H484" s="625"/>
      <c r="I484" s="625"/>
      <c r="J484" s="625"/>
      <c r="K484" s="626"/>
    </row>
    <row r="485" spans="2:11" ht="15">
      <c r="B485" s="624"/>
      <c r="C485" s="625"/>
      <c r="D485" s="625"/>
      <c r="E485" s="625"/>
      <c r="F485" s="625"/>
      <c r="G485" s="625"/>
      <c r="H485" s="625"/>
      <c r="I485" s="625"/>
      <c r="J485" s="625"/>
      <c r="K485" s="626"/>
    </row>
    <row r="486" spans="2:11" ht="15">
      <c r="B486" s="624"/>
      <c r="C486" s="625"/>
      <c r="D486" s="625"/>
      <c r="E486" s="625"/>
      <c r="F486" s="625"/>
      <c r="G486" s="625"/>
      <c r="H486" s="625"/>
      <c r="I486" s="625"/>
      <c r="J486" s="625"/>
      <c r="K486" s="626"/>
    </row>
    <row r="487" spans="2:11" ht="15">
      <c r="B487" s="624"/>
      <c r="C487" s="625"/>
      <c r="D487" s="625"/>
      <c r="E487" s="625"/>
      <c r="F487" s="625"/>
      <c r="G487" s="625"/>
      <c r="H487" s="625"/>
      <c r="I487" s="625"/>
      <c r="J487" s="625"/>
      <c r="K487" s="626"/>
    </row>
    <row r="488" spans="2:11" ht="15">
      <c r="B488" s="624"/>
      <c r="C488" s="625"/>
      <c r="D488" s="625"/>
      <c r="E488" s="625"/>
      <c r="F488" s="625"/>
      <c r="G488" s="625"/>
      <c r="H488" s="625"/>
      <c r="I488" s="625"/>
      <c r="J488" s="625"/>
      <c r="K488" s="626"/>
    </row>
    <row r="489" spans="2:11" ht="15">
      <c r="B489" s="624"/>
      <c r="C489" s="625"/>
      <c r="D489" s="625"/>
      <c r="E489" s="625"/>
      <c r="F489" s="625"/>
      <c r="G489" s="625"/>
      <c r="H489" s="625"/>
      <c r="I489" s="625"/>
      <c r="J489" s="625"/>
      <c r="K489" s="626"/>
    </row>
    <row r="490" spans="2:11" ht="15">
      <c r="B490" s="624"/>
      <c r="C490" s="625"/>
      <c r="D490" s="625"/>
      <c r="E490" s="625"/>
      <c r="F490" s="625"/>
      <c r="G490" s="625"/>
      <c r="H490" s="625"/>
      <c r="I490" s="625"/>
      <c r="J490" s="625"/>
      <c r="K490" s="626"/>
    </row>
    <row r="491" spans="2:11" ht="15">
      <c r="B491" s="624"/>
      <c r="C491" s="625"/>
      <c r="D491" s="625"/>
      <c r="E491" s="625"/>
      <c r="F491" s="625"/>
      <c r="G491" s="625"/>
      <c r="H491" s="625"/>
      <c r="I491" s="625"/>
      <c r="J491" s="625"/>
      <c r="K491" s="626"/>
    </row>
    <row r="492" spans="2:11" ht="15">
      <c r="B492" s="624"/>
      <c r="C492" s="625"/>
      <c r="D492" s="625"/>
      <c r="E492" s="625"/>
      <c r="F492" s="625"/>
      <c r="G492" s="625"/>
      <c r="H492" s="625"/>
      <c r="I492" s="625"/>
      <c r="J492" s="625"/>
      <c r="K492" s="626"/>
    </row>
    <row r="493" spans="2:11" ht="15">
      <c r="B493" s="624"/>
      <c r="C493" s="625"/>
      <c r="D493" s="625"/>
      <c r="E493" s="625"/>
      <c r="F493" s="625"/>
      <c r="G493" s="625"/>
      <c r="H493" s="625"/>
      <c r="I493" s="625"/>
      <c r="J493" s="625"/>
      <c r="K493" s="626"/>
    </row>
    <row r="494" spans="2:11" ht="15">
      <c r="B494" s="624"/>
      <c r="C494" s="625"/>
      <c r="D494" s="625"/>
      <c r="E494" s="625"/>
      <c r="F494" s="625"/>
      <c r="G494" s="625"/>
      <c r="H494" s="625"/>
      <c r="I494" s="625"/>
      <c r="J494" s="625"/>
      <c r="K494" s="626"/>
    </row>
    <row r="495" spans="2:11" ht="15">
      <c r="B495" s="624"/>
      <c r="C495" s="625"/>
      <c r="D495" s="625"/>
      <c r="E495" s="625"/>
      <c r="F495" s="625"/>
      <c r="G495" s="625"/>
      <c r="H495" s="625"/>
      <c r="I495" s="625"/>
      <c r="J495" s="625"/>
      <c r="K495" s="626"/>
    </row>
    <row r="496" spans="2:11" ht="15">
      <c r="B496" s="624"/>
      <c r="C496" s="625"/>
      <c r="D496" s="625"/>
      <c r="E496" s="625"/>
      <c r="F496" s="625"/>
      <c r="G496" s="625"/>
      <c r="H496" s="625"/>
      <c r="I496" s="625"/>
      <c r="J496" s="625"/>
      <c r="K496" s="626"/>
    </row>
    <row r="497" spans="2:11" ht="15">
      <c r="B497" s="624"/>
      <c r="C497" s="625"/>
      <c r="D497" s="625"/>
      <c r="E497" s="625"/>
      <c r="F497" s="625"/>
      <c r="G497" s="625"/>
      <c r="H497" s="625"/>
      <c r="I497" s="625"/>
      <c r="J497" s="625"/>
      <c r="K497" s="626"/>
    </row>
    <row r="498" spans="2:11" ht="15">
      <c r="B498" s="624"/>
      <c r="C498" s="625"/>
      <c r="D498" s="625"/>
      <c r="E498" s="625"/>
      <c r="F498" s="625"/>
      <c r="G498" s="625"/>
      <c r="H498" s="625"/>
      <c r="I498" s="625"/>
      <c r="J498" s="625"/>
      <c r="K498" s="626"/>
    </row>
    <row r="499" spans="2:11" ht="15">
      <c r="B499" s="624"/>
      <c r="C499" s="625"/>
      <c r="D499" s="625"/>
      <c r="E499" s="625"/>
      <c r="F499" s="625"/>
      <c r="G499" s="625"/>
      <c r="H499" s="625"/>
      <c r="I499" s="625"/>
      <c r="J499" s="625"/>
      <c r="K499" s="626"/>
    </row>
    <row r="500" spans="2:11" ht="15">
      <c r="B500" s="624"/>
      <c r="C500" s="625"/>
      <c r="D500" s="625"/>
      <c r="E500" s="625"/>
      <c r="F500" s="625"/>
      <c r="G500" s="625"/>
      <c r="H500" s="625"/>
      <c r="I500" s="625"/>
      <c r="J500" s="625"/>
      <c r="K500" s="626"/>
    </row>
    <row r="501" spans="2:11" ht="15">
      <c r="B501" s="624"/>
      <c r="C501" s="625"/>
      <c r="D501" s="625"/>
      <c r="E501" s="625"/>
      <c r="F501" s="625"/>
      <c r="G501" s="625"/>
      <c r="H501" s="625"/>
      <c r="I501" s="625"/>
      <c r="J501" s="625"/>
      <c r="K501" s="626"/>
    </row>
    <row r="502" spans="2:11" ht="409.6" customHeight="1" thickBot="1">
      <c r="B502" s="627"/>
      <c r="C502" s="628"/>
      <c r="D502" s="628"/>
      <c r="E502" s="628"/>
      <c r="F502" s="628"/>
      <c r="G502" s="628"/>
      <c r="H502" s="628"/>
      <c r="I502" s="628"/>
      <c r="J502" s="628"/>
      <c r="K502" s="629"/>
    </row>
    <row r="503" spans="2:11" ht="16.5" thickBot="1"/>
    <row r="504" spans="2:11" ht="21" thickBot="1">
      <c r="B504" s="630" t="s">
        <v>140</v>
      </c>
      <c r="C504" s="631"/>
      <c r="D504" s="631"/>
      <c r="E504" s="631"/>
      <c r="F504" s="631"/>
      <c r="G504" s="631"/>
      <c r="H504" s="631"/>
      <c r="I504" s="631"/>
      <c r="J504" s="632"/>
    </row>
    <row r="505" spans="2:11" ht="16.5" thickBot="1">
      <c r="B505" s="633" t="s">
        <v>141</v>
      </c>
      <c r="C505" s="634"/>
      <c r="D505" s="634"/>
      <c r="E505" s="634"/>
      <c r="F505" s="634"/>
      <c r="G505" s="634"/>
      <c r="H505" s="634"/>
      <c r="I505" s="634"/>
      <c r="J505" s="635"/>
    </row>
    <row r="506" spans="2:11" ht="16.5" thickBot="1">
      <c r="B506" s="636"/>
      <c r="C506" s="637"/>
      <c r="D506" s="637"/>
      <c r="E506" s="637"/>
      <c r="F506" s="637"/>
      <c r="G506" s="637"/>
      <c r="H506" s="637"/>
      <c r="I506" s="637"/>
      <c r="J506" s="638"/>
    </row>
    <row r="507" spans="2:11" ht="53.25" customHeight="1" thickBot="1">
      <c r="B507" s="639" t="s">
        <v>142</v>
      </c>
      <c r="C507" s="640"/>
      <c r="D507" s="640"/>
      <c r="E507" s="640"/>
      <c r="F507" s="640"/>
      <c r="G507" s="640"/>
      <c r="H507" s="640"/>
      <c r="I507" s="640"/>
      <c r="J507" s="641"/>
    </row>
    <row r="508" spans="2:11" ht="38.25" customHeight="1" thickBot="1">
      <c r="B508" s="642" t="s">
        <v>173</v>
      </c>
      <c r="C508" s="643"/>
      <c r="D508" s="643"/>
      <c r="E508" s="643"/>
      <c r="F508" s="643"/>
      <c r="G508" s="643"/>
      <c r="H508" s="643"/>
      <c r="I508" s="643"/>
      <c r="J508" s="644"/>
    </row>
    <row r="509" spans="2:11" ht="36.75" customHeight="1" thickBot="1">
      <c r="B509" s="198" t="s">
        <v>144</v>
      </c>
      <c r="C509" s="180">
        <v>5.0999999999999996</v>
      </c>
      <c r="D509" s="645" t="s">
        <v>507</v>
      </c>
      <c r="E509" s="646"/>
      <c r="F509" s="646"/>
      <c r="G509" s="646"/>
      <c r="H509" s="646"/>
      <c r="I509" s="646"/>
      <c r="J509" s="647"/>
    </row>
    <row r="510" spans="2:11" ht="43.5" customHeight="1">
      <c r="B510" s="609" t="s">
        <v>145</v>
      </c>
      <c r="C510" s="610"/>
      <c r="D510" s="611"/>
      <c r="E510" s="199" t="s">
        <v>147</v>
      </c>
      <c r="F510" s="199" t="s">
        <v>148</v>
      </c>
      <c r="G510" s="199" t="s">
        <v>149</v>
      </c>
      <c r="H510" s="183" t="s">
        <v>150</v>
      </c>
      <c r="I510" s="183" t="s">
        <v>151</v>
      </c>
      <c r="J510" s="183" t="s">
        <v>187</v>
      </c>
    </row>
    <row r="511" spans="2:11">
      <c r="B511" s="672"/>
      <c r="C511" s="673"/>
      <c r="D511" s="673"/>
      <c r="E511" s="200">
        <v>0.14000000000000001</v>
      </c>
      <c r="F511" s="200">
        <v>0.2</v>
      </c>
      <c r="G511" s="211"/>
      <c r="H511" s="200">
        <f>E511*F511</f>
        <v>2.8000000000000004E-2</v>
      </c>
      <c r="I511" s="225">
        <v>1</v>
      </c>
      <c r="J511" s="212">
        <f>H511*I511</f>
        <v>2.8000000000000004E-2</v>
      </c>
    </row>
    <row r="512" spans="2:11">
      <c r="B512" s="669"/>
      <c r="C512" s="670"/>
      <c r="D512" s="670"/>
      <c r="E512" s="200">
        <v>0.08</v>
      </c>
      <c r="F512" s="200">
        <v>0.14000000000000001</v>
      </c>
      <c r="G512" s="226"/>
      <c r="H512" s="200">
        <f t="shared" ref="H512:H515" si="7">E512*F512</f>
        <v>1.1200000000000002E-2</v>
      </c>
      <c r="I512" s="225">
        <v>1</v>
      </c>
      <c r="J512" s="212">
        <f t="shared" ref="J512:J515" si="8">H512*I512</f>
        <v>1.1200000000000002E-2</v>
      </c>
    </row>
    <row r="513" spans="2:10">
      <c r="B513" s="669"/>
      <c r="C513" s="670"/>
      <c r="D513" s="670"/>
      <c r="E513" s="200">
        <v>0.2</v>
      </c>
      <c r="F513" s="200">
        <v>0.06</v>
      </c>
      <c r="G513" s="226"/>
      <c r="H513" s="200">
        <f t="shared" si="7"/>
        <v>1.2E-2</v>
      </c>
      <c r="I513" s="225">
        <v>1</v>
      </c>
      <c r="J513" s="212">
        <f t="shared" si="8"/>
        <v>1.2E-2</v>
      </c>
    </row>
    <row r="514" spans="2:10">
      <c r="B514" s="669"/>
      <c r="C514" s="670"/>
      <c r="D514" s="670"/>
      <c r="E514" s="200">
        <v>0.2</v>
      </c>
      <c r="F514" s="200">
        <v>0.06</v>
      </c>
      <c r="G514" s="226"/>
      <c r="H514" s="200">
        <f t="shared" si="7"/>
        <v>1.2E-2</v>
      </c>
      <c r="I514" s="225">
        <v>1</v>
      </c>
      <c r="J514" s="212">
        <f t="shared" si="8"/>
        <v>1.2E-2</v>
      </c>
    </row>
    <row r="515" spans="2:10">
      <c r="B515" s="671" t="s">
        <v>501</v>
      </c>
      <c r="C515" s="671"/>
      <c r="D515" s="671"/>
      <c r="E515" s="473">
        <v>1</v>
      </c>
      <c r="F515" s="473">
        <v>0.94</v>
      </c>
      <c r="G515" s="474"/>
      <c r="H515" s="473">
        <f t="shared" si="7"/>
        <v>0.94</v>
      </c>
      <c r="I515" s="475">
        <v>1</v>
      </c>
      <c r="J515" s="473">
        <f t="shared" si="8"/>
        <v>0.94</v>
      </c>
    </row>
    <row r="516" spans="2:10" ht="16.5" thickBot="1">
      <c r="B516" s="615"/>
      <c r="C516" s="616"/>
      <c r="D516" s="617"/>
      <c r="E516" s="202"/>
      <c r="F516" s="202"/>
      <c r="G516" s="203"/>
      <c r="H516" s="618" t="s">
        <v>156</v>
      </c>
      <c r="I516" s="619"/>
      <c r="J516" s="191">
        <f>ROUND(SUM(J511:J515),2)</f>
        <v>1</v>
      </c>
    </row>
    <row r="517" spans="2:10">
      <c r="B517" s="621"/>
      <c r="C517" s="622"/>
      <c r="D517" s="622"/>
      <c r="E517" s="622"/>
      <c r="F517" s="622"/>
      <c r="G517" s="622"/>
      <c r="H517" s="622"/>
      <c r="I517" s="622"/>
      <c r="J517" s="623"/>
    </row>
    <row r="518" spans="2:10">
      <c r="B518" s="624"/>
      <c r="C518" s="625"/>
      <c r="D518" s="625"/>
      <c r="E518" s="625"/>
      <c r="F518" s="625"/>
      <c r="G518" s="625"/>
      <c r="H518" s="625"/>
      <c r="I518" s="625"/>
      <c r="J518" s="626"/>
    </row>
    <row r="519" spans="2:10">
      <c r="B519" s="624"/>
      <c r="C519" s="625"/>
      <c r="D519" s="625"/>
      <c r="E519" s="625"/>
      <c r="F519" s="625"/>
      <c r="G519" s="625"/>
      <c r="H519" s="625"/>
      <c r="I519" s="625"/>
      <c r="J519" s="626"/>
    </row>
    <row r="520" spans="2:10">
      <c r="B520" s="624"/>
      <c r="C520" s="625"/>
      <c r="D520" s="625"/>
      <c r="E520" s="625"/>
      <c r="F520" s="625"/>
      <c r="G520" s="625"/>
      <c r="H520" s="625"/>
      <c r="I520" s="625"/>
      <c r="J520" s="626"/>
    </row>
    <row r="521" spans="2:10">
      <c r="B521" s="624"/>
      <c r="C521" s="625"/>
      <c r="D521" s="625"/>
      <c r="E521" s="625"/>
      <c r="F521" s="625"/>
      <c r="G521" s="625"/>
      <c r="H521" s="625"/>
      <c r="I521" s="625"/>
      <c r="J521" s="626"/>
    </row>
    <row r="522" spans="2:10">
      <c r="B522" s="624"/>
      <c r="C522" s="625"/>
      <c r="D522" s="625"/>
      <c r="E522" s="625"/>
      <c r="F522" s="625"/>
      <c r="G522" s="625"/>
      <c r="H522" s="625"/>
      <c r="I522" s="625"/>
      <c r="J522" s="626"/>
    </row>
    <row r="523" spans="2:10">
      <c r="B523" s="624"/>
      <c r="C523" s="625"/>
      <c r="D523" s="625"/>
      <c r="E523" s="625"/>
      <c r="F523" s="625"/>
      <c r="G523" s="625"/>
      <c r="H523" s="625"/>
      <c r="I523" s="625"/>
      <c r="J523" s="626"/>
    </row>
    <row r="524" spans="2:10">
      <c r="B524" s="624"/>
      <c r="C524" s="625"/>
      <c r="D524" s="625"/>
      <c r="E524" s="625"/>
      <c r="F524" s="625"/>
      <c r="G524" s="625"/>
      <c r="H524" s="625"/>
      <c r="I524" s="625"/>
      <c r="J524" s="626"/>
    </row>
    <row r="525" spans="2:10">
      <c r="B525" s="624"/>
      <c r="C525" s="625"/>
      <c r="D525" s="625"/>
      <c r="E525" s="625"/>
      <c r="F525" s="625"/>
      <c r="G525" s="625"/>
      <c r="H525" s="625"/>
      <c r="I525" s="625"/>
      <c r="J525" s="626"/>
    </row>
    <row r="526" spans="2:10">
      <c r="B526" s="624"/>
      <c r="C526" s="625"/>
      <c r="D526" s="625"/>
      <c r="E526" s="625"/>
      <c r="F526" s="625"/>
      <c r="G526" s="625"/>
      <c r="H526" s="625"/>
      <c r="I526" s="625"/>
      <c r="J526" s="626"/>
    </row>
    <row r="527" spans="2:10">
      <c r="B527" s="624"/>
      <c r="C527" s="625"/>
      <c r="D527" s="625"/>
      <c r="E527" s="625"/>
      <c r="F527" s="625"/>
      <c r="G527" s="625"/>
      <c r="H527" s="625"/>
      <c r="I527" s="625"/>
      <c r="J527" s="626"/>
    </row>
    <row r="528" spans="2:10">
      <c r="B528" s="624"/>
      <c r="C528" s="625"/>
      <c r="D528" s="625"/>
      <c r="E528" s="625"/>
      <c r="F528" s="625"/>
      <c r="G528" s="625"/>
      <c r="H528" s="625"/>
      <c r="I528" s="625"/>
      <c r="J528" s="626"/>
    </row>
    <row r="529" spans="2:11">
      <c r="B529" s="624"/>
      <c r="C529" s="625"/>
      <c r="D529" s="625"/>
      <c r="E529" s="625"/>
      <c r="F529" s="625"/>
      <c r="G529" s="625"/>
      <c r="H529" s="625"/>
      <c r="I529" s="625"/>
      <c r="J529" s="626"/>
    </row>
    <row r="530" spans="2:11">
      <c r="B530" s="624"/>
      <c r="C530" s="625"/>
      <c r="D530" s="625"/>
      <c r="E530" s="625"/>
      <c r="F530" s="625"/>
      <c r="G530" s="625"/>
      <c r="H530" s="625"/>
      <c r="I530" s="625"/>
      <c r="J530" s="626"/>
    </row>
    <row r="531" spans="2:11">
      <c r="B531" s="624"/>
      <c r="C531" s="625"/>
      <c r="D531" s="625"/>
      <c r="E531" s="625"/>
      <c r="F531" s="625"/>
      <c r="G531" s="625"/>
      <c r="H531" s="625"/>
      <c r="I531" s="625"/>
      <c r="J531" s="626"/>
    </row>
    <row r="532" spans="2:11">
      <c r="B532" s="624"/>
      <c r="C532" s="625"/>
      <c r="D532" s="625"/>
      <c r="E532" s="625"/>
      <c r="F532" s="625"/>
      <c r="G532" s="625"/>
      <c r="H532" s="625"/>
      <c r="I532" s="625"/>
      <c r="J532" s="626"/>
    </row>
    <row r="533" spans="2:11">
      <c r="B533" s="624"/>
      <c r="C533" s="625"/>
      <c r="D533" s="625"/>
      <c r="E533" s="625"/>
      <c r="F533" s="625"/>
      <c r="G533" s="625"/>
      <c r="H533" s="625"/>
      <c r="I533" s="625"/>
      <c r="J533" s="626"/>
    </row>
    <row r="534" spans="2:11">
      <c r="B534" s="624"/>
      <c r="C534" s="625"/>
      <c r="D534" s="625"/>
      <c r="E534" s="625"/>
      <c r="F534" s="625"/>
      <c r="G534" s="625"/>
      <c r="H534" s="625"/>
      <c r="I534" s="625"/>
      <c r="J534" s="626"/>
    </row>
    <row r="535" spans="2:11">
      <c r="B535" s="624"/>
      <c r="C535" s="625"/>
      <c r="D535" s="625"/>
      <c r="E535" s="625"/>
      <c r="F535" s="625"/>
      <c r="G535" s="625"/>
      <c r="H535" s="625"/>
      <c r="I535" s="625"/>
      <c r="J535" s="626"/>
    </row>
    <row r="536" spans="2:11">
      <c r="B536" s="624"/>
      <c r="C536" s="625"/>
      <c r="D536" s="625"/>
      <c r="E536" s="625"/>
      <c r="F536" s="625"/>
      <c r="G536" s="625"/>
      <c r="H536" s="625"/>
      <c r="I536" s="625"/>
      <c r="J536" s="626"/>
    </row>
    <row r="537" spans="2:11" ht="16.5" thickBot="1">
      <c r="B537" s="627"/>
      <c r="C537" s="628"/>
      <c r="D537" s="628"/>
      <c r="E537" s="628"/>
      <c r="F537" s="628"/>
      <c r="G537" s="628"/>
      <c r="H537" s="628"/>
      <c r="I537" s="628"/>
      <c r="J537" s="629"/>
    </row>
    <row r="538" spans="2:11" ht="16.5" thickBot="1"/>
    <row r="539" spans="2:11" ht="21" thickBot="1">
      <c r="B539" s="630" t="s">
        <v>140</v>
      </c>
      <c r="C539" s="631"/>
      <c r="D539" s="631"/>
      <c r="E539" s="631"/>
      <c r="F539" s="631"/>
      <c r="G539" s="631"/>
      <c r="H539" s="631"/>
      <c r="I539" s="631"/>
      <c r="J539" s="631"/>
      <c r="K539" s="632"/>
    </row>
    <row r="540" spans="2:11" ht="16.5" thickBot="1">
      <c r="B540" s="633" t="s">
        <v>141</v>
      </c>
      <c r="C540" s="634"/>
      <c r="D540" s="634"/>
      <c r="E540" s="634"/>
      <c r="F540" s="634"/>
      <c r="G540" s="634"/>
      <c r="H540" s="634"/>
      <c r="I540" s="634"/>
      <c r="J540" s="634"/>
      <c r="K540" s="635"/>
    </row>
    <row r="541" spans="2:11" ht="16.5" thickBot="1">
      <c r="B541" s="636"/>
      <c r="C541" s="637"/>
      <c r="D541" s="637"/>
      <c r="E541" s="637"/>
      <c r="F541" s="637"/>
      <c r="G541" s="637"/>
      <c r="H541" s="637"/>
      <c r="I541" s="637"/>
      <c r="J541" s="637"/>
      <c r="K541" s="638"/>
    </row>
    <row r="542" spans="2:11" ht="48.75" customHeight="1" thickBot="1">
      <c r="B542" s="639" t="s">
        <v>142</v>
      </c>
      <c r="C542" s="640"/>
      <c r="D542" s="640"/>
      <c r="E542" s="640"/>
      <c r="F542" s="640"/>
      <c r="G542" s="640"/>
      <c r="H542" s="640"/>
      <c r="I542" s="640"/>
      <c r="J542" s="640"/>
      <c r="K542" s="641"/>
    </row>
    <row r="543" spans="2:11" ht="43.5" customHeight="1" thickBot="1">
      <c r="B543" s="642" t="s">
        <v>173</v>
      </c>
      <c r="C543" s="643"/>
      <c r="D543" s="643"/>
      <c r="E543" s="643"/>
      <c r="F543" s="643"/>
      <c r="G543" s="643"/>
      <c r="H543" s="643"/>
      <c r="I543" s="643"/>
      <c r="J543" s="643"/>
      <c r="K543" s="644"/>
    </row>
    <row r="544" spans="2:11" ht="22.5" customHeight="1" thickBot="1">
      <c r="B544" s="198" t="s">
        <v>144</v>
      </c>
      <c r="C544" s="180">
        <v>6.1</v>
      </c>
      <c r="D544" s="645" t="str">
        <f>'PRESUPUESTO OFICIAL (Entidad)'!G37</f>
        <v>Suministro e instalación de Teja arquitect. Azul cal 26</v>
      </c>
      <c r="E544" s="646"/>
      <c r="F544" s="646"/>
      <c r="G544" s="646"/>
      <c r="H544" s="646"/>
      <c r="I544" s="646"/>
      <c r="J544" s="646"/>
      <c r="K544" s="647"/>
    </row>
    <row r="545" spans="2:11" ht="60.75" customHeight="1">
      <c r="B545" s="609" t="s">
        <v>145</v>
      </c>
      <c r="C545" s="610"/>
      <c r="D545" s="611"/>
      <c r="E545" s="199" t="s">
        <v>147</v>
      </c>
      <c r="F545" s="199" t="s">
        <v>148</v>
      </c>
      <c r="G545" s="199" t="s">
        <v>149</v>
      </c>
      <c r="H545" s="183" t="s">
        <v>150</v>
      </c>
      <c r="I545" s="183" t="s">
        <v>158</v>
      </c>
      <c r="J545" s="183" t="s">
        <v>151</v>
      </c>
      <c r="K545" s="183" t="s">
        <v>168</v>
      </c>
    </row>
    <row r="546" spans="2:11">
      <c r="B546" s="652"/>
      <c r="C546" s="653"/>
      <c r="D546" s="653"/>
      <c r="E546" s="204"/>
      <c r="F546" s="204">
        <v>10.25</v>
      </c>
      <c r="G546" s="205">
        <v>12.48</v>
      </c>
      <c r="H546" s="216">
        <f>F546*G546</f>
        <v>127.92</v>
      </c>
      <c r="I546" s="205">
        <v>1</v>
      </c>
      <c r="J546" s="205">
        <v>1</v>
      </c>
      <c r="K546" s="206">
        <f>H546*J546</f>
        <v>127.92</v>
      </c>
    </row>
    <row r="547" spans="2:11" ht="16.5" thickBot="1">
      <c r="B547" s="615"/>
      <c r="C547" s="616"/>
      <c r="D547" s="617"/>
      <c r="E547" s="202"/>
      <c r="F547" s="202"/>
      <c r="G547" s="203"/>
      <c r="H547" s="618" t="s">
        <v>156</v>
      </c>
      <c r="I547" s="619"/>
      <c r="J547" s="620"/>
      <c r="K547" s="191">
        <f>ROUND(SUM(K546:K546),2)</f>
        <v>127.92</v>
      </c>
    </row>
    <row r="548" spans="2:11" ht="15">
      <c r="B548" s="621"/>
      <c r="C548" s="622"/>
      <c r="D548" s="622"/>
      <c r="E548" s="622"/>
      <c r="F548" s="622"/>
      <c r="G548" s="622"/>
      <c r="H548" s="622"/>
      <c r="I548" s="622"/>
      <c r="J548" s="622"/>
      <c r="K548" s="623"/>
    </row>
    <row r="549" spans="2:11" ht="15">
      <c r="B549" s="624"/>
      <c r="C549" s="625"/>
      <c r="D549" s="625"/>
      <c r="E549" s="625"/>
      <c r="F549" s="625"/>
      <c r="G549" s="625"/>
      <c r="H549" s="625"/>
      <c r="I549" s="625"/>
      <c r="J549" s="625"/>
      <c r="K549" s="626"/>
    </row>
    <row r="550" spans="2:11" ht="15">
      <c r="B550" s="624"/>
      <c r="C550" s="625"/>
      <c r="D550" s="625"/>
      <c r="E550" s="625"/>
      <c r="F550" s="625"/>
      <c r="G550" s="625"/>
      <c r="H550" s="625"/>
      <c r="I550" s="625"/>
      <c r="J550" s="625"/>
      <c r="K550" s="626"/>
    </row>
    <row r="551" spans="2:11" ht="15">
      <c r="B551" s="624"/>
      <c r="C551" s="625"/>
      <c r="D551" s="625"/>
      <c r="E551" s="625"/>
      <c r="F551" s="625"/>
      <c r="G551" s="625"/>
      <c r="H551" s="625"/>
      <c r="I551" s="625"/>
      <c r="J551" s="625"/>
      <c r="K551" s="626"/>
    </row>
    <row r="552" spans="2:11" ht="15">
      <c r="B552" s="624"/>
      <c r="C552" s="625"/>
      <c r="D552" s="625"/>
      <c r="E552" s="625"/>
      <c r="F552" s="625"/>
      <c r="G552" s="625"/>
      <c r="H552" s="625"/>
      <c r="I552" s="625"/>
      <c r="J552" s="625"/>
      <c r="K552" s="626"/>
    </row>
    <row r="553" spans="2:11" ht="15">
      <c r="B553" s="624"/>
      <c r="C553" s="625"/>
      <c r="D553" s="625"/>
      <c r="E553" s="625"/>
      <c r="F553" s="625"/>
      <c r="G553" s="625"/>
      <c r="H553" s="625"/>
      <c r="I553" s="625"/>
      <c r="J553" s="625"/>
      <c r="K553" s="626"/>
    </row>
    <row r="554" spans="2:11" ht="15">
      <c r="B554" s="624"/>
      <c r="C554" s="625"/>
      <c r="D554" s="625"/>
      <c r="E554" s="625"/>
      <c r="F554" s="625"/>
      <c r="G554" s="625"/>
      <c r="H554" s="625"/>
      <c r="I554" s="625"/>
      <c r="J554" s="625"/>
      <c r="K554" s="626"/>
    </row>
    <row r="555" spans="2:11" ht="15">
      <c r="B555" s="624"/>
      <c r="C555" s="625"/>
      <c r="D555" s="625"/>
      <c r="E555" s="625"/>
      <c r="F555" s="625"/>
      <c r="G555" s="625"/>
      <c r="H555" s="625"/>
      <c r="I555" s="625"/>
      <c r="J555" s="625"/>
      <c r="K555" s="626"/>
    </row>
    <row r="556" spans="2:11" ht="15">
      <c r="B556" s="624"/>
      <c r="C556" s="625"/>
      <c r="D556" s="625"/>
      <c r="E556" s="625"/>
      <c r="F556" s="625"/>
      <c r="G556" s="625"/>
      <c r="H556" s="625"/>
      <c r="I556" s="625"/>
      <c r="J556" s="625"/>
      <c r="K556" s="626"/>
    </row>
    <row r="557" spans="2:11" ht="15">
      <c r="B557" s="624"/>
      <c r="C557" s="625"/>
      <c r="D557" s="625"/>
      <c r="E557" s="625"/>
      <c r="F557" s="625"/>
      <c r="G557" s="625"/>
      <c r="H557" s="625"/>
      <c r="I557" s="625"/>
      <c r="J557" s="625"/>
      <c r="K557" s="626"/>
    </row>
    <row r="558" spans="2:11" ht="15">
      <c r="B558" s="624"/>
      <c r="C558" s="625"/>
      <c r="D558" s="625"/>
      <c r="E558" s="625"/>
      <c r="F558" s="625"/>
      <c r="G558" s="625"/>
      <c r="H558" s="625"/>
      <c r="I558" s="625"/>
      <c r="J558" s="625"/>
      <c r="K558" s="626"/>
    </row>
    <row r="559" spans="2:11" ht="15">
      <c r="B559" s="624"/>
      <c r="C559" s="625"/>
      <c r="D559" s="625"/>
      <c r="E559" s="625"/>
      <c r="F559" s="625"/>
      <c r="G559" s="625"/>
      <c r="H559" s="625"/>
      <c r="I559" s="625"/>
      <c r="J559" s="625"/>
      <c r="K559" s="626"/>
    </row>
    <row r="560" spans="2:11" ht="15">
      <c r="B560" s="624"/>
      <c r="C560" s="625"/>
      <c r="D560" s="625"/>
      <c r="E560" s="625"/>
      <c r="F560" s="625"/>
      <c r="G560" s="625"/>
      <c r="H560" s="625"/>
      <c r="I560" s="625"/>
      <c r="J560" s="625"/>
      <c r="K560" s="626"/>
    </row>
    <row r="561" spans="2:11" ht="15">
      <c r="B561" s="624"/>
      <c r="C561" s="625"/>
      <c r="D561" s="625"/>
      <c r="E561" s="625"/>
      <c r="F561" s="625"/>
      <c r="G561" s="625"/>
      <c r="H561" s="625"/>
      <c r="I561" s="625"/>
      <c r="J561" s="625"/>
      <c r="K561" s="626"/>
    </row>
    <row r="562" spans="2:11" ht="15">
      <c r="B562" s="624"/>
      <c r="C562" s="625"/>
      <c r="D562" s="625"/>
      <c r="E562" s="625"/>
      <c r="F562" s="625"/>
      <c r="G562" s="625"/>
      <c r="H562" s="625"/>
      <c r="I562" s="625"/>
      <c r="J562" s="625"/>
      <c r="K562" s="626"/>
    </row>
    <row r="563" spans="2:11" ht="15">
      <c r="B563" s="624"/>
      <c r="C563" s="625"/>
      <c r="D563" s="625"/>
      <c r="E563" s="625"/>
      <c r="F563" s="625"/>
      <c r="G563" s="625"/>
      <c r="H563" s="625"/>
      <c r="I563" s="625"/>
      <c r="J563" s="625"/>
      <c r="K563" s="626"/>
    </row>
    <row r="564" spans="2:11" ht="15">
      <c r="B564" s="624"/>
      <c r="C564" s="625"/>
      <c r="D564" s="625"/>
      <c r="E564" s="625"/>
      <c r="F564" s="625"/>
      <c r="G564" s="625"/>
      <c r="H564" s="625"/>
      <c r="I564" s="625"/>
      <c r="J564" s="625"/>
      <c r="K564" s="626"/>
    </row>
    <row r="565" spans="2:11" ht="15">
      <c r="B565" s="624"/>
      <c r="C565" s="625"/>
      <c r="D565" s="625"/>
      <c r="E565" s="625"/>
      <c r="F565" s="625"/>
      <c r="G565" s="625"/>
      <c r="H565" s="625"/>
      <c r="I565" s="625"/>
      <c r="J565" s="625"/>
      <c r="K565" s="626"/>
    </row>
    <row r="566" spans="2:11" ht="15">
      <c r="B566" s="624"/>
      <c r="C566" s="625"/>
      <c r="D566" s="625"/>
      <c r="E566" s="625"/>
      <c r="F566" s="625"/>
      <c r="G566" s="625"/>
      <c r="H566" s="625"/>
      <c r="I566" s="625"/>
      <c r="J566" s="625"/>
      <c r="K566" s="626"/>
    </row>
    <row r="567" spans="2:11" ht="15">
      <c r="B567" s="624"/>
      <c r="C567" s="625"/>
      <c r="D567" s="625"/>
      <c r="E567" s="625"/>
      <c r="F567" s="625"/>
      <c r="G567" s="625"/>
      <c r="H567" s="625"/>
      <c r="I567" s="625"/>
      <c r="J567" s="625"/>
      <c r="K567" s="626"/>
    </row>
    <row r="568" spans="2:11" thickBot="1">
      <c r="B568" s="627"/>
      <c r="C568" s="628"/>
      <c r="D568" s="628"/>
      <c r="E568" s="628"/>
      <c r="F568" s="628"/>
      <c r="G568" s="628"/>
      <c r="H568" s="628"/>
      <c r="I568" s="628"/>
      <c r="J568" s="628"/>
      <c r="K568" s="629"/>
    </row>
    <row r="569" spans="2:11" ht="16.5" thickBot="1"/>
    <row r="570" spans="2:11" ht="21" thickBot="1">
      <c r="B570" s="630" t="s">
        <v>140</v>
      </c>
      <c r="C570" s="631"/>
      <c r="D570" s="631"/>
      <c r="E570" s="631"/>
      <c r="F570" s="631"/>
      <c r="G570" s="631"/>
      <c r="H570" s="631"/>
      <c r="I570" s="631"/>
      <c r="J570" s="631"/>
      <c r="K570" s="632"/>
    </row>
    <row r="571" spans="2:11" ht="16.5" thickBot="1">
      <c r="B571" s="633" t="s">
        <v>141</v>
      </c>
      <c r="C571" s="634"/>
      <c r="D571" s="634"/>
      <c r="E571" s="634"/>
      <c r="F571" s="634"/>
      <c r="G571" s="634"/>
      <c r="H571" s="634"/>
      <c r="I571" s="634"/>
      <c r="J571" s="634"/>
      <c r="K571" s="635"/>
    </row>
    <row r="572" spans="2:11" ht="16.5" thickBot="1">
      <c r="B572" s="636"/>
      <c r="C572" s="637"/>
      <c r="D572" s="637"/>
      <c r="E572" s="637"/>
      <c r="F572" s="637"/>
      <c r="G572" s="637"/>
      <c r="H572" s="637"/>
      <c r="I572" s="637"/>
      <c r="J572" s="637"/>
      <c r="K572" s="638"/>
    </row>
    <row r="573" spans="2:11" ht="38.25" customHeight="1" thickBot="1">
      <c r="B573" s="639" t="s">
        <v>142</v>
      </c>
      <c r="C573" s="640"/>
      <c r="D573" s="640"/>
      <c r="E573" s="640"/>
      <c r="F573" s="640"/>
      <c r="G573" s="640"/>
      <c r="H573" s="640"/>
      <c r="I573" s="640"/>
      <c r="J573" s="640"/>
      <c r="K573" s="641"/>
    </row>
    <row r="574" spans="2:11" ht="38.25" customHeight="1" thickBot="1">
      <c r="B574" s="642" t="s">
        <v>173</v>
      </c>
      <c r="C574" s="643"/>
      <c r="D574" s="643"/>
      <c r="E574" s="643"/>
      <c r="F574" s="643"/>
      <c r="G574" s="643"/>
      <c r="H574" s="643"/>
      <c r="I574" s="643"/>
      <c r="J574" s="643"/>
      <c r="K574" s="644"/>
    </row>
    <row r="575" spans="2:11" ht="16.5" thickBot="1">
      <c r="B575" s="198" t="s">
        <v>144</v>
      </c>
      <c r="C575" s="180">
        <v>6.2</v>
      </c>
      <c r="D575" s="645" t="str">
        <f>'PRESUPUESTO OFICIAL (Entidad)'!G38</f>
        <v>Suministro e instalación de Canal Raingo Blanca 3 Metros Pavco Wavin</v>
      </c>
      <c r="E575" s="646"/>
      <c r="F575" s="646"/>
      <c r="G575" s="646"/>
      <c r="H575" s="646"/>
      <c r="I575" s="646"/>
      <c r="J575" s="646"/>
      <c r="K575" s="647"/>
    </row>
    <row r="576" spans="2:11" ht="25.5">
      <c r="B576" s="609" t="s">
        <v>145</v>
      </c>
      <c r="C576" s="610"/>
      <c r="D576" s="611"/>
      <c r="E576" s="199" t="s">
        <v>147</v>
      </c>
      <c r="F576" s="199" t="s">
        <v>148</v>
      </c>
      <c r="G576" s="199" t="s">
        <v>149</v>
      </c>
      <c r="H576" s="183" t="s">
        <v>150</v>
      </c>
      <c r="I576" s="183" t="s">
        <v>158</v>
      </c>
      <c r="J576" s="183" t="s">
        <v>151</v>
      </c>
      <c r="K576" s="183" t="s">
        <v>188</v>
      </c>
    </row>
    <row r="577" spans="2:11">
      <c r="B577" s="652"/>
      <c r="C577" s="653"/>
      <c r="D577" s="653"/>
      <c r="E577" s="214"/>
      <c r="F577" s="214"/>
      <c r="G577" s="204">
        <v>12.48</v>
      </c>
      <c r="H577" s="216"/>
      <c r="I577" s="216"/>
      <c r="J577" s="205">
        <v>2</v>
      </c>
      <c r="K577" s="206">
        <f>G577*J577</f>
        <v>24.96</v>
      </c>
    </row>
    <row r="578" spans="2:11" ht="16.5" thickBot="1">
      <c r="B578" s="615"/>
      <c r="C578" s="616"/>
      <c r="D578" s="617"/>
      <c r="E578" s="202"/>
      <c r="F578" s="202"/>
      <c r="G578" s="203"/>
      <c r="H578" s="618" t="s">
        <v>156</v>
      </c>
      <c r="I578" s="619"/>
      <c r="J578" s="620"/>
      <c r="K578" s="191">
        <f>ROUND(SUM(K577:K577),2)</f>
        <v>24.96</v>
      </c>
    </row>
    <row r="579" spans="2:11" ht="15">
      <c r="B579" s="621"/>
      <c r="C579" s="622"/>
      <c r="D579" s="622"/>
      <c r="E579" s="622"/>
      <c r="F579" s="622"/>
      <c r="G579" s="622"/>
      <c r="H579" s="622"/>
      <c r="I579" s="622"/>
      <c r="J579" s="622"/>
      <c r="K579" s="623"/>
    </row>
    <row r="580" spans="2:11" ht="15">
      <c r="B580" s="624"/>
      <c r="C580" s="625"/>
      <c r="D580" s="625"/>
      <c r="E580" s="625"/>
      <c r="F580" s="625"/>
      <c r="G580" s="625"/>
      <c r="H580" s="625"/>
      <c r="I580" s="625"/>
      <c r="J580" s="625"/>
      <c r="K580" s="626"/>
    </row>
    <row r="581" spans="2:11" ht="15">
      <c r="B581" s="624"/>
      <c r="C581" s="625"/>
      <c r="D581" s="625"/>
      <c r="E581" s="625"/>
      <c r="F581" s="625"/>
      <c r="G581" s="625"/>
      <c r="H581" s="625"/>
      <c r="I581" s="625"/>
      <c r="J581" s="625"/>
      <c r="K581" s="626"/>
    </row>
    <row r="582" spans="2:11" ht="15">
      <c r="B582" s="624"/>
      <c r="C582" s="625"/>
      <c r="D582" s="625"/>
      <c r="E582" s="625"/>
      <c r="F582" s="625"/>
      <c r="G582" s="625"/>
      <c r="H582" s="625"/>
      <c r="I582" s="625"/>
      <c r="J582" s="625"/>
      <c r="K582" s="626"/>
    </row>
    <row r="583" spans="2:11" ht="15">
      <c r="B583" s="624"/>
      <c r="C583" s="625"/>
      <c r="D583" s="625"/>
      <c r="E583" s="625"/>
      <c r="F583" s="625"/>
      <c r="G583" s="625"/>
      <c r="H583" s="625"/>
      <c r="I583" s="625"/>
      <c r="J583" s="625"/>
      <c r="K583" s="626"/>
    </row>
    <row r="584" spans="2:11" ht="15">
      <c r="B584" s="624"/>
      <c r="C584" s="625"/>
      <c r="D584" s="625"/>
      <c r="E584" s="625"/>
      <c r="F584" s="625"/>
      <c r="G584" s="625"/>
      <c r="H584" s="625"/>
      <c r="I584" s="625"/>
      <c r="J584" s="625"/>
      <c r="K584" s="626"/>
    </row>
    <row r="585" spans="2:11" ht="15">
      <c r="B585" s="624"/>
      <c r="C585" s="625"/>
      <c r="D585" s="625"/>
      <c r="E585" s="625"/>
      <c r="F585" s="625"/>
      <c r="G585" s="625"/>
      <c r="H585" s="625"/>
      <c r="I585" s="625"/>
      <c r="J585" s="625"/>
      <c r="K585" s="626"/>
    </row>
    <row r="586" spans="2:11" ht="15">
      <c r="B586" s="624"/>
      <c r="C586" s="625"/>
      <c r="D586" s="625"/>
      <c r="E586" s="625"/>
      <c r="F586" s="625"/>
      <c r="G586" s="625"/>
      <c r="H586" s="625"/>
      <c r="I586" s="625"/>
      <c r="J586" s="625"/>
      <c r="K586" s="626"/>
    </row>
    <row r="587" spans="2:11" ht="15">
      <c r="B587" s="624"/>
      <c r="C587" s="625"/>
      <c r="D587" s="625"/>
      <c r="E587" s="625"/>
      <c r="F587" s="625"/>
      <c r="G587" s="625"/>
      <c r="H587" s="625"/>
      <c r="I587" s="625"/>
      <c r="J587" s="625"/>
      <c r="K587" s="626"/>
    </row>
    <row r="588" spans="2:11" ht="15">
      <c r="B588" s="624"/>
      <c r="C588" s="625"/>
      <c r="D588" s="625"/>
      <c r="E588" s="625"/>
      <c r="F588" s="625"/>
      <c r="G588" s="625"/>
      <c r="H588" s="625"/>
      <c r="I588" s="625"/>
      <c r="J588" s="625"/>
      <c r="K588" s="626"/>
    </row>
    <row r="589" spans="2:11" ht="15">
      <c r="B589" s="624"/>
      <c r="C589" s="625"/>
      <c r="D589" s="625"/>
      <c r="E589" s="625"/>
      <c r="F589" s="625"/>
      <c r="G589" s="625"/>
      <c r="H589" s="625"/>
      <c r="I589" s="625"/>
      <c r="J589" s="625"/>
      <c r="K589" s="626"/>
    </row>
    <row r="590" spans="2:11" ht="15">
      <c r="B590" s="624"/>
      <c r="C590" s="625"/>
      <c r="D590" s="625"/>
      <c r="E590" s="625"/>
      <c r="F590" s="625"/>
      <c r="G590" s="625"/>
      <c r="H590" s="625"/>
      <c r="I590" s="625"/>
      <c r="J590" s="625"/>
      <c r="K590" s="626"/>
    </row>
    <row r="591" spans="2:11" ht="15">
      <c r="B591" s="624"/>
      <c r="C591" s="625"/>
      <c r="D591" s="625"/>
      <c r="E591" s="625"/>
      <c r="F591" s="625"/>
      <c r="G591" s="625"/>
      <c r="H591" s="625"/>
      <c r="I591" s="625"/>
      <c r="J591" s="625"/>
      <c r="K591" s="626"/>
    </row>
    <row r="592" spans="2:11" ht="15">
      <c r="B592" s="624"/>
      <c r="C592" s="625"/>
      <c r="D592" s="625"/>
      <c r="E592" s="625"/>
      <c r="F592" s="625"/>
      <c r="G592" s="625"/>
      <c r="H592" s="625"/>
      <c r="I592" s="625"/>
      <c r="J592" s="625"/>
      <c r="K592" s="626"/>
    </row>
    <row r="593" spans="2:12" ht="15">
      <c r="B593" s="624"/>
      <c r="C593" s="625"/>
      <c r="D593" s="625"/>
      <c r="E593" s="625"/>
      <c r="F593" s="625"/>
      <c r="G593" s="625"/>
      <c r="H593" s="625"/>
      <c r="I593" s="625"/>
      <c r="J593" s="625"/>
      <c r="K593" s="626"/>
    </row>
    <row r="594" spans="2:12" ht="15">
      <c r="B594" s="624"/>
      <c r="C594" s="625"/>
      <c r="D594" s="625"/>
      <c r="E594" s="625"/>
      <c r="F594" s="625"/>
      <c r="G594" s="625"/>
      <c r="H594" s="625"/>
      <c r="I594" s="625"/>
      <c r="J594" s="625"/>
      <c r="K594" s="626"/>
    </row>
    <row r="595" spans="2:12" ht="15">
      <c r="B595" s="624"/>
      <c r="C595" s="625"/>
      <c r="D595" s="625"/>
      <c r="E595" s="625"/>
      <c r="F595" s="625"/>
      <c r="G595" s="625"/>
      <c r="H595" s="625"/>
      <c r="I595" s="625"/>
      <c r="J595" s="625"/>
      <c r="K595" s="626"/>
    </row>
    <row r="596" spans="2:12" ht="15">
      <c r="B596" s="624"/>
      <c r="C596" s="625"/>
      <c r="D596" s="625"/>
      <c r="E596" s="625"/>
      <c r="F596" s="625"/>
      <c r="G596" s="625"/>
      <c r="H596" s="625"/>
      <c r="I596" s="625"/>
      <c r="J596" s="625"/>
      <c r="K596" s="626"/>
    </row>
    <row r="597" spans="2:12" ht="15">
      <c r="B597" s="624"/>
      <c r="C597" s="625"/>
      <c r="D597" s="625"/>
      <c r="E597" s="625"/>
      <c r="F597" s="625"/>
      <c r="G597" s="625"/>
      <c r="H597" s="625"/>
      <c r="I597" s="625"/>
      <c r="J597" s="625"/>
      <c r="K597" s="626"/>
    </row>
    <row r="598" spans="2:12" ht="15">
      <c r="B598" s="624"/>
      <c r="C598" s="625"/>
      <c r="D598" s="625"/>
      <c r="E598" s="625"/>
      <c r="F598" s="625"/>
      <c r="G598" s="625"/>
      <c r="H598" s="625"/>
      <c r="I598" s="625"/>
      <c r="J598" s="625"/>
      <c r="K598" s="626"/>
    </row>
    <row r="599" spans="2:12" thickBot="1">
      <c r="B599" s="627"/>
      <c r="C599" s="628"/>
      <c r="D599" s="628"/>
      <c r="E599" s="628"/>
      <c r="F599" s="628"/>
      <c r="G599" s="628"/>
      <c r="H599" s="628"/>
      <c r="I599" s="628"/>
      <c r="J599" s="628"/>
      <c r="K599" s="629"/>
    </row>
    <row r="600" spans="2:12" ht="16.5" thickBot="1"/>
    <row r="601" spans="2:12" ht="21" thickBot="1">
      <c r="B601" s="630" t="s">
        <v>140</v>
      </c>
      <c r="C601" s="631"/>
      <c r="D601" s="631"/>
      <c r="E601" s="631"/>
      <c r="F601" s="631"/>
      <c r="G601" s="631"/>
      <c r="H601" s="631"/>
      <c r="I601" s="631"/>
      <c r="J601" s="631"/>
      <c r="K601" s="631"/>
      <c r="L601" s="632"/>
    </row>
    <row r="602" spans="2:12" ht="16.5" thickBot="1">
      <c r="B602" s="633" t="s">
        <v>141</v>
      </c>
      <c r="C602" s="634"/>
      <c r="D602" s="634"/>
      <c r="E602" s="634"/>
      <c r="F602" s="634"/>
      <c r="G602" s="634"/>
      <c r="H602" s="634"/>
      <c r="I602" s="634"/>
      <c r="J602" s="634"/>
      <c r="K602" s="634"/>
      <c r="L602" s="635"/>
    </row>
    <row r="603" spans="2:12" ht="16.5" thickBot="1">
      <c r="B603" s="636"/>
      <c r="C603" s="637"/>
      <c r="D603" s="637"/>
      <c r="E603" s="637"/>
      <c r="F603" s="637"/>
      <c r="G603" s="637"/>
      <c r="H603" s="637"/>
      <c r="I603" s="637"/>
      <c r="J603" s="637"/>
      <c r="K603" s="637"/>
      <c r="L603" s="638"/>
    </row>
    <row r="604" spans="2:12" ht="42" customHeight="1" thickBot="1">
      <c r="B604" s="639" t="s">
        <v>142</v>
      </c>
      <c r="C604" s="640"/>
      <c r="D604" s="640"/>
      <c r="E604" s="640"/>
      <c r="F604" s="640"/>
      <c r="G604" s="640"/>
      <c r="H604" s="640"/>
      <c r="I604" s="640"/>
      <c r="J604" s="640"/>
      <c r="K604" s="640"/>
      <c r="L604" s="641"/>
    </row>
    <row r="605" spans="2:12" ht="51" customHeight="1" thickBot="1">
      <c r="B605" s="642" t="s">
        <v>173</v>
      </c>
      <c r="C605" s="643"/>
      <c r="D605" s="643"/>
      <c r="E605" s="643"/>
      <c r="F605" s="643"/>
      <c r="G605" s="643"/>
      <c r="H605" s="643"/>
      <c r="I605" s="643"/>
      <c r="J605" s="643"/>
      <c r="K605" s="643"/>
      <c r="L605" s="644"/>
    </row>
    <row r="606" spans="2:12" ht="24" customHeight="1" thickBot="1">
      <c r="B606" s="198" t="s">
        <v>144</v>
      </c>
      <c r="C606" s="180">
        <v>6.3</v>
      </c>
      <c r="D606" s="645" t="str">
        <f>'PRESUPUESTO OFICIAL (Entidad)'!G39</f>
        <v xml:space="preserve">Suministro e instalación  de Cinta Asfáltica Impermeabilizante Tapa Goteras Texsatape 33cm X 5m para cubierta </v>
      </c>
      <c r="E606" s="646"/>
      <c r="F606" s="646"/>
      <c r="G606" s="646"/>
      <c r="H606" s="646"/>
      <c r="I606" s="646"/>
      <c r="J606" s="646"/>
      <c r="K606" s="646"/>
      <c r="L606" s="647"/>
    </row>
    <row r="607" spans="2:12" ht="33" customHeight="1">
      <c r="B607" s="609" t="s">
        <v>145</v>
      </c>
      <c r="C607" s="610"/>
      <c r="D607" s="611"/>
      <c r="E607" s="207" t="s">
        <v>189</v>
      </c>
      <c r="F607" s="199" t="s">
        <v>147</v>
      </c>
      <c r="G607" s="199" t="s">
        <v>148</v>
      </c>
      <c r="H607" s="199" t="s">
        <v>149</v>
      </c>
      <c r="I607" s="183" t="s">
        <v>150</v>
      </c>
      <c r="J607" s="183" t="s">
        <v>158</v>
      </c>
      <c r="K607" s="183" t="s">
        <v>151</v>
      </c>
      <c r="L607" s="199" t="s">
        <v>190</v>
      </c>
    </row>
    <row r="608" spans="2:12" ht="165" customHeight="1">
      <c r="B608" s="648" t="s">
        <v>169</v>
      </c>
      <c r="C608" s="649"/>
      <c r="D608" s="649"/>
      <c r="E608" s="210"/>
      <c r="F608" s="214"/>
      <c r="G608" s="204"/>
      <c r="H608" s="204">
        <f>12.48+6.28+6.28</f>
        <v>25.040000000000003</v>
      </c>
      <c r="I608" s="216"/>
      <c r="J608" s="216"/>
      <c r="K608" s="205">
        <v>1</v>
      </c>
      <c r="L608" s="206">
        <f>H608*K608</f>
        <v>25.040000000000003</v>
      </c>
    </row>
    <row r="609" spans="2:12" ht="167.25" customHeight="1">
      <c r="B609" s="648" t="s">
        <v>170</v>
      </c>
      <c r="C609" s="649"/>
      <c r="D609" s="649"/>
      <c r="E609" s="218"/>
      <c r="F609" s="214"/>
      <c r="G609" s="204"/>
      <c r="H609" s="204">
        <f>12.48 +5.29+5.29</f>
        <v>23.06</v>
      </c>
      <c r="I609" s="216"/>
      <c r="J609" s="216"/>
      <c r="K609" s="205">
        <v>1</v>
      </c>
      <c r="L609" s="206">
        <f>G609*K609</f>
        <v>0</v>
      </c>
    </row>
    <row r="610" spans="2:12" ht="171" customHeight="1">
      <c r="B610" s="668" t="s">
        <v>191</v>
      </c>
      <c r="C610" s="655"/>
      <c r="D610" s="656"/>
      <c r="E610" s="218"/>
      <c r="F610" s="214"/>
      <c r="G610" s="204"/>
      <c r="H610" s="204">
        <f>21.68+ 5.28+5.28</f>
        <v>32.24</v>
      </c>
      <c r="I610" s="216"/>
      <c r="J610" s="216"/>
      <c r="K610" s="205">
        <v>1</v>
      </c>
      <c r="L610" s="205">
        <f>H610*K610</f>
        <v>32.24</v>
      </c>
    </row>
    <row r="611" spans="2:12" ht="16.5" thickBot="1">
      <c r="B611" s="615"/>
      <c r="C611" s="616"/>
      <c r="D611" s="617"/>
      <c r="E611" s="209"/>
      <c r="F611" s="202"/>
      <c r="G611" s="202"/>
      <c r="H611" s="203"/>
      <c r="I611" s="618" t="s">
        <v>156</v>
      </c>
      <c r="J611" s="619"/>
      <c r="K611" s="620"/>
      <c r="L611" s="191">
        <f>ROUND(SUM(L608:L610),2)</f>
        <v>57.28</v>
      </c>
    </row>
    <row r="612" spans="2:12" ht="15">
      <c r="B612" s="621"/>
      <c r="C612" s="622"/>
      <c r="D612" s="622"/>
      <c r="E612" s="622"/>
      <c r="F612" s="622"/>
      <c r="G612" s="622"/>
      <c r="H612" s="622"/>
      <c r="I612" s="622"/>
      <c r="J612" s="622"/>
      <c r="K612" s="622"/>
      <c r="L612" s="623"/>
    </row>
    <row r="613" spans="2:12" ht="15">
      <c r="B613" s="624"/>
      <c r="C613" s="625"/>
      <c r="D613" s="625"/>
      <c r="E613" s="625"/>
      <c r="F613" s="625"/>
      <c r="G613" s="625"/>
      <c r="H613" s="625"/>
      <c r="I613" s="625"/>
      <c r="J613" s="625"/>
      <c r="K613" s="625"/>
      <c r="L613" s="626"/>
    </row>
    <row r="614" spans="2:12" ht="15">
      <c r="B614" s="624"/>
      <c r="C614" s="625"/>
      <c r="D614" s="625"/>
      <c r="E614" s="625"/>
      <c r="F614" s="625"/>
      <c r="G614" s="625"/>
      <c r="H614" s="625"/>
      <c r="I614" s="625"/>
      <c r="J614" s="625"/>
      <c r="K614" s="625"/>
      <c r="L614" s="626"/>
    </row>
    <row r="615" spans="2:12" ht="15">
      <c r="B615" s="624"/>
      <c r="C615" s="625"/>
      <c r="D615" s="625"/>
      <c r="E615" s="625"/>
      <c r="F615" s="625"/>
      <c r="G615" s="625"/>
      <c r="H615" s="625"/>
      <c r="I615" s="625"/>
      <c r="J615" s="625"/>
      <c r="K615" s="625"/>
      <c r="L615" s="626"/>
    </row>
    <row r="616" spans="2:12" ht="15">
      <c r="B616" s="624"/>
      <c r="C616" s="625"/>
      <c r="D616" s="625"/>
      <c r="E616" s="625"/>
      <c r="F616" s="625"/>
      <c r="G616" s="625"/>
      <c r="H616" s="625"/>
      <c r="I616" s="625"/>
      <c r="J616" s="625"/>
      <c r="K616" s="625"/>
      <c r="L616" s="626"/>
    </row>
    <row r="617" spans="2:12" ht="15">
      <c r="B617" s="624"/>
      <c r="C617" s="625"/>
      <c r="D617" s="625"/>
      <c r="E617" s="625"/>
      <c r="F617" s="625"/>
      <c r="G617" s="625"/>
      <c r="H617" s="625"/>
      <c r="I617" s="625"/>
      <c r="J617" s="625"/>
      <c r="K617" s="625"/>
      <c r="L617" s="626"/>
    </row>
    <row r="618" spans="2:12" ht="15">
      <c r="B618" s="624"/>
      <c r="C618" s="625"/>
      <c r="D618" s="625"/>
      <c r="E618" s="625"/>
      <c r="F618" s="625"/>
      <c r="G618" s="625"/>
      <c r="H618" s="625"/>
      <c r="I618" s="625"/>
      <c r="J618" s="625"/>
      <c r="K618" s="625"/>
      <c r="L618" s="626"/>
    </row>
    <row r="619" spans="2:12" ht="15">
      <c r="B619" s="624"/>
      <c r="C619" s="625"/>
      <c r="D619" s="625"/>
      <c r="E619" s="625"/>
      <c r="F619" s="625"/>
      <c r="G619" s="625"/>
      <c r="H619" s="625"/>
      <c r="I619" s="625"/>
      <c r="J619" s="625"/>
      <c r="K619" s="625"/>
      <c r="L619" s="626"/>
    </row>
    <row r="620" spans="2:12" ht="15">
      <c r="B620" s="624"/>
      <c r="C620" s="625"/>
      <c r="D620" s="625"/>
      <c r="E620" s="625"/>
      <c r="F620" s="625"/>
      <c r="G620" s="625"/>
      <c r="H620" s="625"/>
      <c r="I620" s="625"/>
      <c r="J620" s="625"/>
      <c r="K620" s="625"/>
      <c r="L620" s="626"/>
    </row>
    <row r="621" spans="2:12" ht="15">
      <c r="B621" s="624"/>
      <c r="C621" s="625"/>
      <c r="D621" s="625"/>
      <c r="E621" s="625"/>
      <c r="F621" s="625"/>
      <c r="G621" s="625"/>
      <c r="H621" s="625"/>
      <c r="I621" s="625"/>
      <c r="J621" s="625"/>
      <c r="K621" s="625"/>
      <c r="L621" s="626"/>
    </row>
    <row r="622" spans="2:12" ht="15">
      <c r="B622" s="624"/>
      <c r="C622" s="625"/>
      <c r="D622" s="625"/>
      <c r="E622" s="625"/>
      <c r="F622" s="625"/>
      <c r="G622" s="625"/>
      <c r="H622" s="625"/>
      <c r="I622" s="625"/>
      <c r="J622" s="625"/>
      <c r="K622" s="625"/>
      <c r="L622" s="626"/>
    </row>
    <row r="623" spans="2:12" ht="15">
      <c r="B623" s="624"/>
      <c r="C623" s="625"/>
      <c r="D623" s="625"/>
      <c r="E623" s="625"/>
      <c r="F623" s="625"/>
      <c r="G623" s="625"/>
      <c r="H623" s="625"/>
      <c r="I623" s="625"/>
      <c r="J623" s="625"/>
      <c r="K623" s="625"/>
      <c r="L623" s="626"/>
    </row>
    <row r="624" spans="2:12" ht="15">
      <c r="B624" s="624"/>
      <c r="C624" s="625"/>
      <c r="D624" s="625"/>
      <c r="E624" s="625"/>
      <c r="F624" s="625"/>
      <c r="G624" s="625"/>
      <c r="H624" s="625"/>
      <c r="I624" s="625"/>
      <c r="J624" s="625"/>
      <c r="K624" s="625"/>
      <c r="L624" s="626"/>
    </row>
    <row r="625" spans="2:12" ht="15">
      <c r="B625" s="624"/>
      <c r="C625" s="625"/>
      <c r="D625" s="625"/>
      <c r="E625" s="625"/>
      <c r="F625" s="625"/>
      <c r="G625" s="625"/>
      <c r="H625" s="625"/>
      <c r="I625" s="625"/>
      <c r="J625" s="625"/>
      <c r="K625" s="625"/>
      <c r="L625" s="626"/>
    </row>
    <row r="626" spans="2:12" ht="15">
      <c r="B626" s="624"/>
      <c r="C626" s="625"/>
      <c r="D626" s="625"/>
      <c r="E626" s="625"/>
      <c r="F626" s="625"/>
      <c r="G626" s="625"/>
      <c r="H626" s="625"/>
      <c r="I626" s="625"/>
      <c r="J626" s="625"/>
      <c r="K626" s="625"/>
      <c r="L626" s="626"/>
    </row>
    <row r="627" spans="2:12" ht="15">
      <c r="B627" s="624"/>
      <c r="C627" s="625"/>
      <c r="D627" s="625"/>
      <c r="E627" s="625"/>
      <c r="F627" s="625"/>
      <c r="G627" s="625"/>
      <c r="H627" s="625"/>
      <c r="I627" s="625"/>
      <c r="J627" s="625"/>
      <c r="K627" s="625"/>
      <c r="L627" s="626"/>
    </row>
    <row r="628" spans="2:12" ht="15">
      <c r="B628" s="624"/>
      <c r="C628" s="625"/>
      <c r="D628" s="625"/>
      <c r="E628" s="625"/>
      <c r="F628" s="625"/>
      <c r="G628" s="625"/>
      <c r="H628" s="625"/>
      <c r="I628" s="625"/>
      <c r="J628" s="625"/>
      <c r="K628" s="625"/>
      <c r="L628" s="626"/>
    </row>
    <row r="629" spans="2:12" ht="15">
      <c r="B629" s="624"/>
      <c r="C629" s="625"/>
      <c r="D629" s="625"/>
      <c r="E629" s="625"/>
      <c r="F629" s="625"/>
      <c r="G629" s="625"/>
      <c r="H629" s="625"/>
      <c r="I629" s="625"/>
      <c r="J629" s="625"/>
      <c r="K629" s="625"/>
      <c r="L629" s="626"/>
    </row>
    <row r="630" spans="2:12" ht="15">
      <c r="B630" s="624"/>
      <c r="C630" s="625"/>
      <c r="D630" s="625"/>
      <c r="E630" s="625"/>
      <c r="F630" s="625"/>
      <c r="G630" s="625"/>
      <c r="H630" s="625"/>
      <c r="I630" s="625"/>
      <c r="J630" s="625"/>
      <c r="K630" s="625"/>
      <c r="L630" s="626"/>
    </row>
    <row r="631" spans="2:12" ht="135.75" customHeight="1">
      <c r="B631" s="624"/>
      <c r="C631" s="625"/>
      <c r="D631" s="625"/>
      <c r="E631" s="625"/>
      <c r="F631" s="625"/>
      <c r="G631" s="625"/>
      <c r="H631" s="625"/>
      <c r="I631" s="625"/>
      <c r="J631" s="625"/>
      <c r="K631" s="625"/>
      <c r="L631" s="626"/>
    </row>
    <row r="632" spans="2:12" ht="216.75" customHeight="1" thickBot="1">
      <c r="B632" s="627"/>
      <c r="C632" s="628"/>
      <c r="D632" s="628"/>
      <c r="E632" s="628"/>
      <c r="F632" s="628"/>
      <c r="G632" s="628"/>
      <c r="H632" s="628"/>
      <c r="I632" s="628"/>
      <c r="J632" s="628"/>
      <c r="K632" s="628"/>
      <c r="L632" s="629"/>
    </row>
    <row r="633" spans="2:12" ht="16.5" thickBot="1"/>
    <row r="634" spans="2:12" ht="21" thickBot="1">
      <c r="B634" s="630" t="s">
        <v>140</v>
      </c>
      <c r="C634" s="631"/>
      <c r="D634" s="631"/>
      <c r="E634" s="631"/>
      <c r="F634" s="631"/>
      <c r="G634" s="631"/>
      <c r="H634" s="631"/>
      <c r="I634" s="631"/>
      <c r="J634" s="631"/>
      <c r="K634" s="632"/>
    </row>
    <row r="635" spans="2:12" ht="16.5" thickBot="1">
      <c r="B635" s="633" t="s">
        <v>141</v>
      </c>
      <c r="C635" s="634"/>
      <c r="D635" s="634"/>
      <c r="E635" s="634"/>
      <c r="F635" s="634"/>
      <c r="G635" s="634"/>
      <c r="H635" s="634"/>
      <c r="I635" s="634"/>
      <c r="J635" s="634"/>
      <c r="K635" s="635"/>
    </row>
    <row r="636" spans="2:12" ht="16.5" thickBot="1">
      <c r="B636" s="636"/>
      <c r="C636" s="637"/>
      <c r="D636" s="637"/>
      <c r="E636" s="637"/>
      <c r="F636" s="637"/>
      <c r="G636" s="637"/>
      <c r="H636" s="637"/>
      <c r="I636" s="637"/>
      <c r="J636" s="637"/>
      <c r="K636" s="638"/>
    </row>
    <row r="637" spans="2:12" ht="53.25" customHeight="1" thickBot="1">
      <c r="B637" s="639" t="s">
        <v>142</v>
      </c>
      <c r="C637" s="640"/>
      <c r="D637" s="640"/>
      <c r="E637" s="640"/>
      <c r="F637" s="640"/>
      <c r="G637" s="640"/>
      <c r="H637" s="640"/>
      <c r="I637" s="640"/>
      <c r="J637" s="640"/>
      <c r="K637" s="641"/>
    </row>
    <row r="638" spans="2:12" ht="51" customHeight="1" thickBot="1">
      <c r="B638" s="642" t="s">
        <v>173</v>
      </c>
      <c r="C638" s="643"/>
      <c r="D638" s="643"/>
      <c r="E638" s="643"/>
      <c r="F638" s="643"/>
      <c r="G638" s="643"/>
      <c r="H638" s="643"/>
      <c r="I638" s="643"/>
      <c r="J638" s="643"/>
      <c r="K638" s="644"/>
    </row>
    <row r="639" spans="2:12" ht="27" customHeight="1" thickBot="1">
      <c r="B639" s="198" t="s">
        <v>144</v>
      </c>
      <c r="C639" s="180">
        <v>6.4</v>
      </c>
      <c r="D639" s="645" t="s">
        <v>38</v>
      </c>
      <c r="E639" s="646"/>
      <c r="F639" s="646"/>
      <c r="G639" s="646"/>
      <c r="H639" s="646"/>
      <c r="I639" s="646"/>
      <c r="J639" s="646"/>
      <c r="K639" s="647"/>
    </row>
    <row r="640" spans="2:12" ht="48" customHeight="1">
      <c r="B640" s="609" t="s">
        <v>145</v>
      </c>
      <c r="C640" s="610"/>
      <c r="D640" s="611"/>
      <c r="E640" s="199" t="s">
        <v>147</v>
      </c>
      <c r="F640" s="199" t="s">
        <v>148</v>
      </c>
      <c r="G640" s="199" t="s">
        <v>149</v>
      </c>
      <c r="H640" s="183" t="s">
        <v>150</v>
      </c>
      <c r="I640" s="183" t="s">
        <v>158</v>
      </c>
      <c r="J640" s="183" t="s">
        <v>151</v>
      </c>
      <c r="K640" s="183" t="s">
        <v>192</v>
      </c>
    </row>
    <row r="641" spans="2:11">
      <c r="B641" s="652"/>
      <c r="C641" s="653"/>
      <c r="D641" s="653"/>
      <c r="E641" s="214"/>
      <c r="F641" s="204">
        <v>10.25</v>
      </c>
      <c r="G641" s="204">
        <v>12.48</v>
      </c>
      <c r="H641" s="205">
        <f>F641*G641</f>
        <v>127.92</v>
      </c>
      <c r="I641" s="216"/>
      <c r="J641" s="205">
        <v>1</v>
      </c>
      <c r="K641" s="206">
        <f>H641*J641</f>
        <v>127.92</v>
      </c>
    </row>
    <row r="642" spans="2:11" ht="16.5" thickBot="1">
      <c r="B642" s="615"/>
      <c r="C642" s="616"/>
      <c r="D642" s="617"/>
      <c r="E642" s="202"/>
      <c r="F642" s="202"/>
      <c r="G642" s="203"/>
      <c r="H642" s="618" t="s">
        <v>156</v>
      </c>
      <c r="I642" s="619"/>
      <c r="J642" s="620"/>
      <c r="K642" s="191">
        <f>ROUND(SUM(K641:K641),2)</f>
        <v>127.92</v>
      </c>
    </row>
    <row r="643" spans="2:11" ht="15">
      <c r="B643" s="621"/>
      <c r="C643" s="622"/>
      <c r="D643" s="622"/>
      <c r="E643" s="622"/>
      <c r="F643" s="622"/>
      <c r="G643" s="622"/>
      <c r="H643" s="622"/>
      <c r="I643" s="622"/>
      <c r="J643" s="622"/>
      <c r="K643" s="623"/>
    </row>
    <row r="644" spans="2:11" ht="15">
      <c r="B644" s="624"/>
      <c r="C644" s="625"/>
      <c r="D644" s="625"/>
      <c r="E644" s="625"/>
      <c r="F644" s="625"/>
      <c r="G644" s="625"/>
      <c r="H644" s="625"/>
      <c r="I644" s="625"/>
      <c r="J644" s="625"/>
      <c r="K644" s="626"/>
    </row>
    <row r="645" spans="2:11" ht="15">
      <c r="B645" s="624"/>
      <c r="C645" s="625"/>
      <c r="D645" s="625"/>
      <c r="E645" s="625"/>
      <c r="F645" s="625"/>
      <c r="G645" s="625"/>
      <c r="H645" s="625"/>
      <c r="I645" s="625"/>
      <c r="J645" s="625"/>
      <c r="K645" s="626"/>
    </row>
    <row r="646" spans="2:11" ht="15">
      <c r="B646" s="624"/>
      <c r="C646" s="625"/>
      <c r="D646" s="625"/>
      <c r="E646" s="625"/>
      <c r="F646" s="625"/>
      <c r="G646" s="625"/>
      <c r="H646" s="625"/>
      <c r="I646" s="625"/>
      <c r="J646" s="625"/>
      <c r="K646" s="626"/>
    </row>
    <row r="647" spans="2:11" ht="15">
      <c r="B647" s="624"/>
      <c r="C647" s="625"/>
      <c r="D647" s="625"/>
      <c r="E647" s="625"/>
      <c r="F647" s="625"/>
      <c r="G647" s="625"/>
      <c r="H647" s="625"/>
      <c r="I647" s="625"/>
      <c r="J647" s="625"/>
      <c r="K647" s="626"/>
    </row>
    <row r="648" spans="2:11" ht="15">
      <c r="B648" s="624"/>
      <c r="C648" s="625"/>
      <c r="D648" s="625"/>
      <c r="E648" s="625"/>
      <c r="F648" s="625"/>
      <c r="G648" s="625"/>
      <c r="H648" s="625"/>
      <c r="I648" s="625"/>
      <c r="J648" s="625"/>
      <c r="K648" s="626"/>
    </row>
    <row r="649" spans="2:11" ht="15">
      <c r="B649" s="624"/>
      <c r="C649" s="625"/>
      <c r="D649" s="625"/>
      <c r="E649" s="625"/>
      <c r="F649" s="625"/>
      <c r="G649" s="625"/>
      <c r="H649" s="625"/>
      <c r="I649" s="625"/>
      <c r="J649" s="625"/>
      <c r="K649" s="626"/>
    </row>
    <row r="650" spans="2:11" ht="15">
      <c r="B650" s="624"/>
      <c r="C650" s="625"/>
      <c r="D650" s="625"/>
      <c r="E650" s="625"/>
      <c r="F650" s="625"/>
      <c r="G650" s="625"/>
      <c r="H650" s="625"/>
      <c r="I650" s="625"/>
      <c r="J650" s="625"/>
      <c r="K650" s="626"/>
    </row>
    <row r="651" spans="2:11" ht="15">
      <c r="B651" s="624"/>
      <c r="C651" s="625"/>
      <c r="D651" s="625"/>
      <c r="E651" s="625"/>
      <c r="F651" s="625"/>
      <c r="G651" s="625"/>
      <c r="H651" s="625"/>
      <c r="I651" s="625"/>
      <c r="J651" s="625"/>
      <c r="K651" s="626"/>
    </row>
    <row r="652" spans="2:11" ht="15">
      <c r="B652" s="624"/>
      <c r="C652" s="625"/>
      <c r="D652" s="625"/>
      <c r="E652" s="625"/>
      <c r="F652" s="625"/>
      <c r="G652" s="625"/>
      <c r="H652" s="625"/>
      <c r="I652" s="625"/>
      <c r="J652" s="625"/>
      <c r="K652" s="626"/>
    </row>
    <row r="653" spans="2:11" ht="15">
      <c r="B653" s="624"/>
      <c r="C653" s="625"/>
      <c r="D653" s="625"/>
      <c r="E653" s="625"/>
      <c r="F653" s="625"/>
      <c r="G653" s="625"/>
      <c r="H653" s="625"/>
      <c r="I653" s="625"/>
      <c r="J653" s="625"/>
      <c r="K653" s="626"/>
    </row>
    <row r="654" spans="2:11" ht="15">
      <c r="B654" s="624"/>
      <c r="C654" s="625"/>
      <c r="D654" s="625"/>
      <c r="E654" s="625"/>
      <c r="F654" s="625"/>
      <c r="G654" s="625"/>
      <c r="H654" s="625"/>
      <c r="I654" s="625"/>
      <c r="J654" s="625"/>
      <c r="K654" s="626"/>
    </row>
    <row r="655" spans="2:11" ht="15">
      <c r="B655" s="624"/>
      <c r="C655" s="625"/>
      <c r="D655" s="625"/>
      <c r="E655" s="625"/>
      <c r="F655" s="625"/>
      <c r="G655" s="625"/>
      <c r="H655" s="625"/>
      <c r="I655" s="625"/>
      <c r="J655" s="625"/>
      <c r="K655" s="626"/>
    </row>
    <row r="656" spans="2:11" ht="15">
      <c r="B656" s="624"/>
      <c r="C656" s="625"/>
      <c r="D656" s="625"/>
      <c r="E656" s="625"/>
      <c r="F656" s="625"/>
      <c r="G656" s="625"/>
      <c r="H656" s="625"/>
      <c r="I656" s="625"/>
      <c r="J656" s="625"/>
      <c r="K656" s="626"/>
    </row>
    <row r="657" spans="2:12" ht="15">
      <c r="B657" s="624"/>
      <c r="C657" s="625"/>
      <c r="D657" s="625"/>
      <c r="E657" s="625"/>
      <c r="F657" s="625"/>
      <c r="G657" s="625"/>
      <c r="H657" s="625"/>
      <c r="I657" s="625"/>
      <c r="J657" s="625"/>
      <c r="K657" s="626"/>
    </row>
    <row r="658" spans="2:12" ht="15">
      <c r="B658" s="624"/>
      <c r="C658" s="625"/>
      <c r="D658" s="625"/>
      <c r="E658" s="625"/>
      <c r="F658" s="625"/>
      <c r="G658" s="625"/>
      <c r="H658" s="625"/>
      <c r="I658" s="625"/>
      <c r="J658" s="625"/>
      <c r="K658" s="626"/>
    </row>
    <row r="659" spans="2:12" ht="15">
      <c r="B659" s="624"/>
      <c r="C659" s="625"/>
      <c r="D659" s="625"/>
      <c r="E659" s="625"/>
      <c r="F659" s="625"/>
      <c r="G659" s="625"/>
      <c r="H659" s="625"/>
      <c r="I659" s="625"/>
      <c r="J659" s="625"/>
      <c r="K659" s="626"/>
    </row>
    <row r="660" spans="2:12" ht="15">
      <c r="B660" s="624"/>
      <c r="C660" s="625"/>
      <c r="D660" s="625"/>
      <c r="E660" s="625"/>
      <c r="F660" s="625"/>
      <c r="G660" s="625"/>
      <c r="H660" s="625"/>
      <c r="I660" s="625"/>
      <c r="J660" s="625"/>
      <c r="K660" s="626"/>
    </row>
    <row r="661" spans="2:12" ht="15">
      <c r="B661" s="624"/>
      <c r="C661" s="625"/>
      <c r="D661" s="625"/>
      <c r="E661" s="625"/>
      <c r="F661" s="625"/>
      <c r="G661" s="625"/>
      <c r="H661" s="625"/>
      <c r="I661" s="625"/>
      <c r="J661" s="625"/>
      <c r="K661" s="626"/>
    </row>
    <row r="662" spans="2:12" ht="15">
      <c r="B662" s="624"/>
      <c r="C662" s="625"/>
      <c r="D662" s="625"/>
      <c r="E662" s="625"/>
      <c r="F662" s="625"/>
      <c r="G662" s="625"/>
      <c r="H662" s="625"/>
      <c r="I662" s="625"/>
      <c r="J662" s="625"/>
      <c r="K662" s="626"/>
    </row>
    <row r="663" spans="2:12" ht="330.75" customHeight="1" thickBot="1">
      <c r="B663" s="627"/>
      <c r="C663" s="628"/>
      <c r="D663" s="628"/>
      <c r="E663" s="628"/>
      <c r="F663" s="628"/>
      <c r="G663" s="628"/>
      <c r="H663" s="628"/>
      <c r="I663" s="628"/>
      <c r="J663" s="628"/>
      <c r="K663" s="629"/>
    </row>
    <row r="664" spans="2:12" ht="16.5" thickBot="1"/>
    <row r="665" spans="2:12" ht="21" thickBot="1">
      <c r="B665" s="630" t="s">
        <v>140</v>
      </c>
      <c r="C665" s="631"/>
      <c r="D665" s="631"/>
      <c r="E665" s="631"/>
      <c r="F665" s="631"/>
      <c r="G665" s="631"/>
      <c r="H665" s="631"/>
      <c r="I665" s="631"/>
      <c r="J665" s="631"/>
      <c r="K665" s="631"/>
      <c r="L665" s="632"/>
    </row>
    <row r="666" spans="2:12" ht="16.5" thickBot="1">
      <c r="B666" s="633" t="s">
        <v>141</v>
      </c>
      <c r="C666" s="634"/>
      <c r="D666" s="634"/>
      <c r="E666" s="634"/>
      <c r="F666" s="634"/>
      <c r="G666" s="634"/>
      <c r="H666" s="634"/>
      <c r="I666" s="634"/>
      <c r="J666" s="634"/>
      <c r="K666" s="634"/>
      <c r="L666" s="635"/>
    </row>
    <row r="667" spans="2:12" ht="16.5" thickBot="1">
      <c r="B667" s="636"/>
      <c r="C667" s="637"/>
      <c r="D667" s="637"/>
      <c r="E667" s="637"/>
      <c r="F667" s="637"/>
      <c r="G667" s="637"/>
      <c r="H667" s="637"/>
      <c r="I667" s="637"/>
      <c r="J667" s="637"/>
      <c r="K667" s="637"/>
      <c r="L667" s="638"/>
    </row>
    <row r="668" spans="2:12" ht="35.25" customHeight="1" thickBot="1">
      <c r="B668" s="639" t="s">
        <v>142</v>
      </c>
      <c r="C668" s="640"/>
      <c r="D668" s="640"/>
      <c r="E668" s="640"/>
      <c r="F668" s="640"/>
      <c r="G668" s="640"/>
      <c r="H668" s="640"/>
      <c r="I668" s="640"/>
      <c r="J668" s="640"/>
      <c r="K668" s="640"/>
      <c r="L668" s="641"/>
    </row>
    <row r="669" spans="2:12" ht="43.5" customHeight="1" thickBot="1">
      <c r="B669" s="642" t="s">
        <v>173</v>
      </c>
      <c r="C669" s="643"/>
      <c r="D669" s="643"/>
      <c r="E669" s="643"/>
      <c r="F669" s="643"/>
      <c r="G669" s="643"/>
      <c r="H669" s="643"/>
      <c r="I669" s="643"/>
      <c r="J669" s="643"/>
      <c r="K669" s="643"/>
      <c r="L669" s="644"/>
    </row>
    <row r="670" spans="2:12" ht="31.5" customHeight="1" thickBot="1">
      <c r="B670" s="198" t="s">
        <v>144</v>
      </c>
      <c r="C670" s="180">
        <v>7.1</v>
      </c>
      <c r="D670" s="645" t="s">
        <v>511</v>
      </c>
      <c r="E670" s="646"/>
      <c r="F670" s="646"/>
      <c r="G670" s="646"/>
      <c r="H670" s="646"/>
      <c r="I670" s="646"/>
      <c r="J670" s="646"/>
      <c r="K670" s="646"/>
      <c r="L670" s="647"/>
    </row>
    <row r="671" spans="2:12" ht="33">
      <c r="B671" s="665" t="s">
        <v>145</v>
      </c>
      <c r="C671" s="666"/>
      <c r="D671" s="667"/>
      <c r="E671" s="227" t="s">
        <v>147</v>
      </c>
      <c r="F671" s="227" t="s">
        <v>148</v>
      </c>
      <c r="G671" s="227" t="s">
        <v>149</v>
      </c>
      <c r="H671" s="228" t="s">
        <v>193</v>
      </c>
      <c r="I671" s="228" t="s">
        <v>194</v>
      </c>
      <c r="J671" s="228" t="s">
        <v>195</v>
      </c>
      <c r="K671" s="228" t="s">
        <v>151</v>
      </c>
      <c r="L671" s="228" t="s">
        <v>196</v>
      </c>
    </row>
    <row r="672" spans="2:12">
      <c r="B672" s="653" t="s">
        <v>197</v>
      </c>
      <c r="C672" s="653"/>
      <c r="D672" s="653"/>
      <c r="E672" s="204"/>
      <c r="F672" s="204">
        <v>0.82</v>
      </c>
      <c r="G672" s="200">
        <v>9.89</v>
      </c>
      <c r="H672" s="205">
        <f>F672*G672</f>
        <v>8.1097999999999999</v>
      </c>
      <c r="I672" s="205"/>
      <c r="J672" s="205"/>
      <c r="K672" s="205">
        <v>1</v>
      </c>
      <c r="L672" s="206">
        <f>H672*K672</f>
        <v>8.1097999999999999</v>
      </c>
    </row>
    <row r="673" spans="2:12">
      <c r="B673" s="653" t="s">
        <v>198</v>
      </c>
      <c r="C673" s="653"/>
      <c r="D673" s="653"/>
      <c r="E673" s="204">
        <v>0.11</v>
      </c>
      <c r="F673" s="204"/>
      <c r="G673" s="200">
        <v>9.89</v>
      </c>
      <c r="H673" s="205">
        <f>E673*G673</f>
        <v>1.0879000000000001</v>
      </c>
      <c r="I673" s="205"/>
      <c r="J673" s="205"/>
      <c r="K673" s="205">
        <v>1</v>
      </c>
      <c r="L673" s="206">
        <f>H673*K673</f>
        <v>1.0879000000000001</v>
      </c>
    </row>
    <row r="674" spans="2:12" ht="16.5" thickBot="1">
      <c r="B674" s="661"/>
      <c r="C674" s="661"/>
      <c r="D674" s="661"/>
      <c r="E674" s="229"/>
      <c r="F674" s="229"/>
      <c r="G674" s="230"/>
      <c r="H674" s="662" t="s">
        <v>156</v>
      </c>
      <c r="I674" s="663"/>
      <c r="J674" s="663"/>
      <c r="K674" s="664"/>
      <c r="L674" s="231">
        <f>ROUND(SUM(L672:L673),2)</f>
        <v>9.1999999999999993</v>
      </c>
    </row>
    <row r="675" spans="2:12" ht="15">
      <c r="B675" s="621"/>
      <c r="C675" s="622"/>
      <c r="D675" s="622"/>
      <c r="E675" s="622"/>
      <c r="F675" s="622"/>
      <c r="G675" s="622"/>
      <c r="H675" s="622"/>
      <c r="I675" s="622"/>
      <c r="J675" s="622"/>
      <c r="K675" s="622"/>
      <c r="L675" s="623"/>
    </row>
    <row r="676" spans="2:12" ht="15">
      <c r="B676" s="624"/>
      <c r="C676" s="625"/>
      <c r="D676" s="625"/>
      <c r="E676" s="625"/>
      <c r="F676" s="625"/>
      <c r="G676" s="625"/>
      <c r="H676" s="625"/>
      <c r="I676" s="625"/>
      <c r="J676" s="625"/>
      <c r="K676" s="625"/>
      <c r="L676" s="626"/>
    </row>
    <row r="677" spans="2:12" ht="15">
      <c r="B677" s="624"/>
      <c r="C677" s="625"/>
      <c r="D677" s="625"/>
      <c r="E677" s="625"/>
      <c r="F677" s="625"/>
      <c r="G677" s="625"/>
      <c r="H677" s="625"/>
      <c r="I677" s="625"/>
      <c r="J677" s="625"/>
      <c r="K677" s="625"/>
      <c r="L677" s="626"/>
    </row>
    <row r="678" spans="2:12" ht="15">
      <c r="B678" s="624"/>
      <c r="C678" s="625"/>
      <c r="D678" s="625"/>
      <c r="E678" s="625"/>
      <c r="F678" s="625"/>
      <c r="G678" s="625"/>
      <c r="H678" s="625"/>
      <c r="I678" s="625"/>
      <c r="J678" s="625"/>
      <c r="K678" s="625"/>
      <c r="L678" s="626"/>
    </row>
    <row r="679" spans="2:12" ht="15">
      <c r="B679" s="624"/>
      <c r="C679" s="625"/>
      <c r="D679" s="625"/>
      <c r="E679" s="625"/>
      <c r="F679" s="625"/>
      <c r="G679" s="625"/>
      <c r="H679" s="625"/>
      <c r="I679" s="625"/>
      <c r="J679" s="625"/>
      <c r="K679" s="625"/>
      <c r="L679" s="626"/>
    </row>
    <row r="680" spans="2:12" ht="15">
      <c r="B680" s="624"/>
      <c r="C680" s="625"/>
      <c r="D680" s="625"/>
      <c r="E680" s="625"/>
      <c r="F680" s="625"/>
      <c r="G680" s="625"/>
      <c r="H680" s="625"/>
      <c r="I680" s="625"/>
      <c r="J680" s="625"/>
      <c r="K680" s="625"/>
      <c r="L680" s="626"/>
    </row>
    <row r="681" spans="2:12" ht="15">
      <c r="B681" s="624"/>
      <c r="C681" s="625"/>
      <c r="D681" s="625"/>
      <c r="E681" s="625"/>
      <c r="F681" s="625"/>
      <c r="G681" s="625"/>
      <c r="H681" s="625"/>
      <c r="I681" s="625"/>
      <c r="J681" s="625"/>
      <c r="K681" s="625"/>
      <c r="L681" s="626"/>
    </row>
    <row r="682" spans="2:12" ht="15">
      <c r="B682" s="624"/>
      <c r="C682" s="625"/>
      <c r="D682" s="625"/>
      <c r="E682" s="625"/>
      <c r="F682" s="625"/>
      <c r="G682" s="625"/>
      <c r="H682" s="625"/>
      <c r="I682" s="625"/>
      <c r="J682" s="625"/>
      <c r="K682" s="625"/>
      <c r="L682" s="626"/>
    </row>
    <row r="683" spans="2:12" ht="15">
      <c r="B683" s="624"/>
      <c r="C683" s="625"/>
      <c r="D683" s="625"/>
      <c r="E683" s="625"/>
      <c r="F683" s="625"/>
      <c r="G683" s="625"/>
      <c r="H683" s="625"/>
      <c r="I683" s="625"/>
      <c r="J683" s="625"/>
      <c r="K683" s="625"/>
      <c r="L683" s="626"/>
    </row>
    <row r="684" spans="2:12" ht="15">
      <c r="B684" s="624"/>
      <c r="C684" s="625"/>
      <c r="D684" s="625"/>
      <c r="E684" s="625"/>
      <c r="F684" s="625"/>
      <c r="G684" s="625"/>
      <c r="H684" s="625"/>
      <c r="I684" s="625"/>
      <c r="J684" s="625"/>
      <c r="K684" s="625"/>
      <c r="L684" s="626"/>
    </row>
    <row r="685" spans="2:12" ht="15">
      <c r="B685" s="624"/>
      <c r="C685" s="625"/>
      <c r="D685" s="625"/>
      <c r="E685" s="625"/>
      <c r="F685" s="625"/>
      <c r="G685" s="625"/>
      <c r="H685" s="625"/>
      <c r="I685" s="625"/>
      <c r="J685" s="625"/>
      <c r="K685" s="625"/>
      <c r="L685" s="626"/>
    </row>
    <row r="686" spans="2:12" ht="15">
      <c r="B686" s="624"/>
      <c r="C686" s="625"/>
      <c r="D686" s="625"/>
      <c r="E686" s="625"/>
      <c r="F686" s="625"/>
      <c r="G686" s="625"/>
      <c r="H686" s="625"/>
      <c r="I686" s="625"/>
      <c r="J686" s="625"/>
      <c r="K686" s="625"/>
      <c r="L686" s="626"/>
    </row>
    <row r="687" spans="2:12" ht="15">
      <c r="B687" s="624"/>
      <c r="C687" s="625"/>
      <c r="D687" s="625"/>
      <c r="E687" s="625"/>
      <c r="F687" s="625"/>
      <c r="G687" s="625"/>
      <c r="H687" s="625"/>
      <c r="I687" s="625"/>
      <c r="J687" s="625"/>
      <c r="K687" s="625"/>
      <c r="L687" s="626"/>
    </row>
    <row r="688" spans="2:12" ht="15">
      <c r="B688" s="624"/>
      <c r="C688" s="625"/>
      <c r="D688" s="625"/>
      <c r="E688" s="625"/>
      <c r="F688" s="625"/>
      <c r="G688" s="625"/>
      <c r="H688" s="625"/>
      <c r="I688" s="625"/>
      <c r="J688" s="625"/>
      <c r="K688" s="625"/>
      <c r="L688" s="626"/>
    </row>
    <row r="689" spans="2:12" ht="15">
      <c r="B689" s="624"/>
      <c r="C689" s="625"/>
      <c r="D689" s="625"/>
      <c r="E689" s="625"/>
      <c r="F689" s="625"/>
      <c r="G689" s="625"/>
      <c r="H689" s="625"/>
      <c r="I689" s="625"/>
      <c r="J689" s="625"/>
      <c r="K689" s="625"/>
      <c r="L689" s="626"/>
    </row>
    <row r="690" spans="2:12" ht="15">
      <c r="B690" s="624"/>
      <c r="C690" s="625"/>
      <c r="D690" s="625"/>
      <c r="E690" s="625"/>
      <c r="F690" s="625"/>
      <c r="G690" s="625"/>
      <c r="H690" s="625"/>
      <c r="I690" s="625"/>
      <c r="J690" s="625"/>
      <c r="K690" s="625"/>
      <c r="L690" s="626"/>
    </row>
    <row r="691" spans="2:12" ht="15">
      <c r="B691" s="624"/>
      <c r="C691" s="625"/>
      <c r="D691" s="625"/>
      <c r="E691" s="625"/>
      <c r="F691" s="625"/>
      <c r="G691" s="625"/>
      <c r="H691" s="625"/>
      <c r="I691" s="625"/>
      <c r="J691" s="625"/>
      <c r="K691" s="625"/>
      <c r="L691" s="626"/>
    </row>
    <row r="692" spans="2:12" ht="15">
      <c r="B692" s="624"/>
      <c r="C692" s="625"/>
      <c r="D692" s="625"/>
      <c r="E692" s="625"/>
      <c r="F692" s="625"/>
      <c r="G692" s="625"/>
      <c r="H692" s="625"/>
      <c r="I692" s="625"/>
      <c r="J692" s="625"/>
      <c r="K692" s="625"/>
      <c r="L692" s="626"/>
    </row>
    <row r="693" spans="2:12" ht="15">
      <c r="B693" s="624"/>
      <c r="C693" s="625"/>
      <c r="D693" s="625"/>
      <c r="E693" s="625"/>
      <c r="F693" s="625"/>
      <c r="G693" s="625"/>
      <c r="H693" s="625"/>
      <c r="I693" s="625"/>
      <c r="J693" s="625"/>
      <c r="K693" s="625"/>
      <c r="L693" s="626"/>
    </row>
    <row r="694" spans="2:12" ht="15">
      <c r="B694" s="624"/>
      <c r="C694" s="625"/>
      <c r="D694" s="625"/>
      <c r="E694" s="625"/>
      <c r="F694" s="625"/>
      <c r="G694" s="625"/>
      <c r="H694" s="625"/>
      <c r="I694" s="625"/>
      <c r="J694" s="625"/>
      <c r="K694" s="625"/>
      <c r="L694" s="626"/>
    </row>
    <row r="695" spans="2:12" ht="15">
      <c r="B695" s="624"/>
      <c r="C695" s="625"/>
      <c r="D695" s="625"/>
      <c r="E695" s="625"/>
      <c r="F695" s="625"/>
      <c r="G695" s="625"/>
      <c r="H695" s="625"/>
      <c r="I695" s="625"/>
      <c r="J695" s="625"/>
      <c r="K695" s="625"/>
      <c r="L695" s="626"/>
    </row>
    <row r="696" spans="2:12" ht="15">
      <c r="B696" s="624"/>
      <c r="C696" s="625"/>
      <c r="D696" s="625"/>
      <c r="E696" s="625"/>
      <c r="F696" s="625"/>
      <c r="G696" s="625"/>
      <c r="H696" s="625"/>
      <c r="I696" s="625"/>
      <c r="J696" s="625"/>
      <c r="K696" s="625"/>
      <c r="L696" s="626"/>
    </row>
    <row r="697" spans="2:12" ht="15">
      <c r="B697" s="624"/>
      <c r="C697" s="625"/>
      <c r="D697" s="625"/>
      <c r="E697" s="625"/>
      <c r="F697" s="625"/>
      <c r="G697" s="625"/>
      <c r="H697" s="625"/>
      <c r="I697" s="625"/>
      <c r="J697" s="625"/>
      <c r="K697" s="625"/>
      <c r="L697" s="626"/>
    </row>
    <row r="698" spans="2:12" ht="15">
      <c r="B698" s="624"/>
      <c r="C698" s="625"/>
      <c r="D698" s="625"/>
      <c r="E698" s="625"/>
      <c r="F698" s="625"/>
      <c r="G698" s="625"/>
      <c r="H698" s="625"/>
      <c r="I698" s="625"/>
      <c r="J698" s="625"/>
      <c r="K698" s="625"/>
      <c r="L698" s="626"/>
    </row>
    <row r="699" spans="2:12" ht="15">
      <c r="B699" s="624"/>
      <c r="C699" s="625"/>
      <c r="D699" s="625"/>
      <c r="E699" s="625"/>
      <c r="F699" s="625"/>
      <c r="G699" s="625"/>
      <c r="H699" s="625"/>
      <c r="I699" s="625"/>
      <c r="J699" s="625"/>
      <c r="K699" s="625"/>
      <c r="L699" s="626"/>
    </row>
    <row r="700" spans="2:12" ht="15">
      <c r="B700" s="624"/>
      <c r="C700" s="625"/>
      <c r="D700" s="625"/>
      <c r="E700" s="625"/>
      <c r="F700" s="625"/>
      <c r="G700" s="625"/>
      <c r="H700" s="625"/>
      <c r="I700" s="625"/>
      <c r="J700" s="625"/>
      <c r="K700" s="625"/>
      <c r="L700" s="626"/>
    </row>
    <row r="701" spans="2:12" ht="15">
      <c r="B701" s="624"/>
      <c r="C701" s="625"/>
      <c r="D701" s="625"/>
      <c r="E701" s="625"/>
      <c r="F701" s="625"/>
      <c r="G701" s="625"/>
      <c r="H701" s="625"/>
      <c r="I701" s="625"/>
      <c r="J701" s="625"/>
      <c r="K701" s="625"/>
      <c r="L701" s="626"/>
    </row>
    <row r="702" spans="2:12" ht="15">
      <c r="B702" s="624"/>
      <c r="C702" s="625"/>
      <c r="D702" s="625"/>
      <c r="E702" s="625"/>
      <c r="F702" s="625"/>
      <c r="G702" s="625"/>
      <c r="H702" s="625"/>
      <c r="I702" s="625"/>
      <c r="J702" s="625"/>
      <c r="K702" s="625"/>
      <c r="L702" s="626"/>
    </row>
    <row r="703" spans="2:12" ht="15">
      <c r="B703" s="624"/>
      <c r="C703" s="625"/>
      <c r="D703" s="625"/>
      <c r="E703" s="625"/>
      <c r="F703" s="625"/>
      <c r="G703" s="625"/>
      <c r="H703" s="625"/>
      <c r="I703" s="625"/>
      <c r="J703" s="625"/>
      <c r="K703" s="625"/>
      <c r="L703" s="626"/>
    </row>
    <row r="704" spans="2:12" ht="15">
      <c r="B704" s="624"/>
      <c r="C704" s="625"/>
      <c r="D704" s="625"/>
      <c r="E704" s="625"/>
      <c r="F704" s="625"/>
      <c r="G704" s="625"/>
      <c r="H704" s="625"/>
      <c r="I704" s="625"/>
      <c r="J704" s="625"/>
      <c r="K704" s="625"/>
      <c r="L704" s="626"/>
    </row>
    <row r="705" spans="2:13" ht="15">
      <c r="B705" s="624"/>
      <c r="C705" s="625"/>
      <c r="D705" s="625"/>
      <c r="E705" s="625"/>
      <c r="F705" s="625"/>
      <c r="G705" s="625"/>
      <c r="H705" s="625"/>
      <c r="I705" s="625"/>
      <c r="J705" s="625"/>
      <c r="K705" s="625"/>
      <c r="L705" s="626"/>
    </row>
    <row r="706" spans="2:13" ht="15">
      <c r="B706" s="624"/>
      <c r="C706" s="625"/>
      <c r="D706" s="625"/>
      <c r="E706" s="625"/>
      <c r="F706" s="625"/>
      <c r="G706" s="625"/>
      <c r="H706" s="625"/>
      <c r="I706" s="625"/>
      <c r="J706" s="625"/>
      <c r="K706" s="625"/>
      <c r="L706" s="626"/>
    </row>
    <row r="707" spans="2:13" ht="15">
      <c r="B707" s="624"/>
      <c r="C707" s="625"/>
      <c r="D707" s="625"/>
      <c r="E707" s="625"/>
      <c r="F707" s="625"/>
      <c r="G707" s="625"/>
      <c r="H707" s="625"/>
      <c r="I707" s="625"/>
      <c r="J707" s="625"/>
      <c r="K707" s="625"/>
      <c r="L707" s="626"/>
    </row>
    <row r="708" spans="2:13" ht="15">
      <c r="B708" s="624"/>
      <c r="C708" s="625"/>
      <c r="D708" s="625"/>
      <c r="E708" s="625"/>
      <c r="F708" s="625"/>
      <c r="G708" s="625"/>
      <c r="H708" s="625"/>
      <c r="I708" s="625"/>
      <c r="J708" s="625"/>
      <c r="K708" s="625"/>
      <c r="L708" s="626"/>
    </row>
    <row r="709" spans="2:13" ht="15">
      <c r="B709" s="624"/>
      <c r="C709" s="625"/>
      <c r="D709" s="625"/>
      <c r="E709" s="625"/>
      <c r="F709" s="625"/>
      <c r="G709" s="625"/>
      <c r="H709" s="625"/>
      <c r="I709" s="625"/>
      <c r="J709" s="625"/>
      <c r="K709" s="625"/>
      <c r="L709" s="626"/>
    </row>
    <row r="710" spans="2:13" ht="15">
      <c r="B710" s="624"/>
      <c r="C710" s="625"/>
      <c r="D710" s="625"/>
      <c r="E710" s="625"/>
      <c r="F710" s="625"/>
      <c r="G710" s="625"/>
      <c r="H710" s="625"/>
      <c r="I710" s="625"/>
      <c r="J710" s="625"/>
      <c r="K710" s="625"/>
      <c r="L710" s="626"/>
    </row>
    <row r="711" spans="2:13" ht="356.25" customHeight="1" thickBot="1">
      <c r="B711" s="627"/>
      <c r="C711" s="628"/>
      <c r="D711" s="628"/>
      <c r="E711" s="628"/>
      <c r="F711" s="628"/>
      <c r="G711" s="628"/>
      <c r="H711" s="628"/>
      <c r="I711" s="628"/>
      <c r="J711" s="628"/>
      <c r="K711" s="628"/>
      <c r="L711" s="629"/>
    </row>
    <row r="712" spans="2:13" ht="16.5" thickBot="1"/>
    <row r="713" spans="2:13" ht="21" thickBot="1">
      <c r="B713" s="630" t="s">
        <v>199</v>
      </c>
      <c r="C713" s="631"/>
      <c r="D713" s="631"/>
      <c r="E713" s="631"/>
      <c r="F713" s="631"/>
      <c r="G713" s="631"/>
      <c r="H713" s="631"/>
      <c r="I713" s="631"/>
      <c r="J713" s="631"/>
      <c r="K713" s="631"/>
      <c r="L713" s="631"/>
      <c r="M713" s="632"/>
    </row>
    <row r="714" spans="2:13" ht="16.5" thickBot="1">
      <c r="B714" s="633" t="s">
        <v>141</v>
      </c>
      <c r="C714" s="634"/>
      <c r="D714" s="634"/>
      <c r="E714" s="634"/>
      <c r="F714" s="634"/>
      <c r="G714" s="634"/>
      <c r="H714" s="634"/>
      <c r="I714" s="634"/>
      <c r="J714" s="634"/>
      <c r="K714" s="634"/>
      <c r="L714" s="634"/>
      <c r="M714" s="635"/>
    </row>
    <row r="715" spans="2:13" ht="16.5" thickBot="1">
      <c r="B715" s="636"/>
      <c r="C715" s="637"/>
      <c r="D715" s="637"/>
      <c r="E715" s="637"/>
      <c r="F715" s="637"/>
      <c r="G715" s="637"/>
      <c r="H715" s="637"/>
      <c r="I715" s="637"/>
      <c r="J715" s="637"/>
      <c r="K715" s="637"/>
      <c r="L715" s="637"/>
      <c r="M715" s="638"/>
    </row>
    <row r="716" spans="2:13" ht="44.25" customHeight="1" thickBot="1">
      <c r="B716" s="639" t="s">
        <v>142</v>
      </c>
      <c r="C716" s="640"/>
      <c r="D716" s="640"/>
      <c r="E716" s="640"/>
      <c r="F716" s="640"/>
      <c r="G716" s="640"/>
      <c r="H716" s="640"/>
      <c r="I716" s="640"/>
      <c r="J716" s="640"/>
      <c r="K716" s="640"/>
      <c r="L716" s="640"/>
      <c r="M716" s="641"/>
    </row>
    <row r="717" spans="2:13" ht="50.25" customHeight="1" thickBot="1">
      <c r="B717" s="642" t="s">
        <v>173</v>
      </c>
      <c r="C717" s="643"/>
      <c r="D717" s="643"/>
      <c r="E717" s="643"/>
      <c r="F717" s="643"/>
      <c r="G717" s="643"/>
      <c r="H717" s="643"/>
      <c r="I717" s="643"/>
      <c r="J717" s="643"/>
      <c r="K717" s="643"/>
      <c r="L717" s="643"/>
      <c r="M717" s="644"/>
    </row>
    <row r="718" spans="2:13" ht="29.25" customHeight="1" thickBot="1">
      <c r="B718" s="198" t="s">
        <v>144</v>
      </c>
      <c r="C718" s="180">
        <v>8.1</v>
      </c>
      <c r="D718" s="645" t="s">
        <v>512</v>
      </c>
      <c r="E718" s="646"/>
      <c r="F718" s="646"/>
      <c r="G718" s="646"/>
      <c r="H718" s="646"/>
      <c r="I718" s="646"/>
      <c r="J718" s="646"/>
      <c r="K718" s="646"/>
      <c r="L718" s="646"/>
      <c r="M718" s="647"/>
    </row>
    <row r="719" spans="2:13" ht="25.5">
      <c r="B719" s="609" t="s">
        <v>145</v>
      </c>
      <c r="C719" s="610"/>
      <c r="D719" s="611"/>
      <c r="E719" s="207" t="s">
        <v>163</v>
      </c>
      <c r="F719" s="199" t="s">
        <v>147</v>
      </c>
      <c r="G719" s="199" t="s">
        <v>148</v>
      </c>
      <c r="H719" s="199" t="s">
        <v>149</v>
      </c>
      <c r="I719" s="183" t="s">
        <v>193</v>
      </c>
      <c r="J719" s="183" t="s">
        <v>194</v>
      </c>
      <c r="K719" s="183" t="s">
        <v>195</v>
      </c>
      <c r="L719" s="183" t="s">
        <v>151</v>
      </c>
      <c r="M719" s="199" t="s">
        <v>190</v>
      </c>
    </row>
    <row r="720" spans="2:13" ht="216" customHeight="1">
      <c r="B720" s="648" t="s">
        <v>200</v>
      </c>
      <c r="C720" s="649"/>
      <c r="D720" s="649"/>
      <c r="E720" s="218"/>
      <c r="F720" s="214"/>
      <c r="G720" s="214"/>
      <c r="H720" s="200">
        <v>2.7</v>
      </c>
      <c r="I720" s="216"/>
      <c r="J720" s="216"/>
      <c r="K720" s="216"/>
      <c r="L720" s="205">
        <v>1</v>
      </c>
      <c r="M720" s="206">
        <f>H720*L720</f>
        <v>2.7</v>
      </c>
    </row>
    <row r="721" spans="2:13" ht="220.5" customHeight="1">
      <c r="B721" s="648" t="s">
        <v>201</v>
      </c>
      <c r="C721" s="649"/>
      <c r="D721" s="649"/>
      <c r="E721" s="218"/>
      <c r="F721" s="214"/>
      <c r="G721" s="214"/>
      <c r="H721" s="200">
        <v>0.5</v>
      </c>
      <c r="I721" s="216"/>
      <c r="J721" s="216"/>
      <c r="K721" s="216"/>
      <c r="L721" s="205">
        <v>1</v>
      </c>
      <c r="M721" s="206">
        <f t="shared" ref="M721" si="9">H721*L721</f>
        <v>0.5</v>
      </c>
    </row>
    <row r="722" spans="2:13" ht="210" customHeight="1">
      <c r="B722" s="648" t="s">
        <v>202</v>
      </c>
      <c r="C722" s="649"/>
      <c r="D722" s="649"/>
      <c r="E722" s="218"/>
      <c r="F722" s="214"/>
      <c r="G722" s="214"/>
      <c r="H722" s="200">
        <v>2.76</v>
      </c>
      <c r="I722" s="216"/>
      <c r="J722" s="216"/>
      <c r="K722" s="216"/>
      <c r="L722" s="205">
        <v>1</v>
      </c>
      <c r="M722" s="206">
        <f>H722*L722</f>
        <v>2.76</v>
      </c>
    </row>
    <row r="723" spans="2:13" ht="16.5" thickBot="1">
      <c r="B723" s="615"/>
      <c r="C723" s="616"/>
      <c r="D723" s="617"/>
      <c r="E723" s="209"/>
      <c r="F723" s="202"/>
      <c r="G723" s="202"/>
      <c r="H723" s="203"/>
      <c r="I723" s="618" t="s">
        <v>156</v>
      </c>
      <c r="J723" s="619"/>
      <c r="K723" s="619"/>
      <c r="L723" s="620"/>
      <c r="M723" s="191">
        <f>ROUND(SUM(M720:M722),2)</f>
        <v>5.96</v>
      </c>
    </row>
    <row r="724" spans="2:13" ht="15">
      <c r="B724" s="621"/>
      <c r="C724" s="622"/>
      <c r="D724" s="622"/>
      <c r="E724" s="622"/>
      <c r="F724" s="622"/>
      <c r="G724" s="622"/>
      <c r="H724" s="622"/>
      <c r="I724" s="622"/>
      <c r="J724" s="622"/>
      <c r="K724" s="622"/>
      <c r="L724" s="622"/>
      <c r="M724" s="623"/>
    </row>
    <row r="725" spans="2:13" ht="15">
      <c r="B725" s="624"/>
      <c r="C725" s="625"/>
      <c r="D725" s="625"/>
      <c r="E725" s="625"/>
      <c r="F725" s="625"/>
      <c r="G725" s="625"/>
      <c r="H725" s="625"/>
      <c r="I725" s="625"/>
      <c r="J725" s="625"/>
      <c r="K725" s="625"/>
      <c r="L725" s="625"/>
      <c r="M725" s="626"/>
    </row>
    <row r="726" spans="2:13" ht="15">
      <c r="B726" s="624"/>
      <c r="C726" s="625"/>
      <c r="D726" s="625"/>
      <c r="E726" s="625"/>
      <c r="F726" s="625"/>
      <c r="G726" s="625"/>
      <c r="H726" s="625"/>
      <c r="I726" s="625"/>
      <c r="J726" s="625"/>
      <c r="K726" s="625"/>
      <c r="L726" s="625"/>
      <c r="M726" s="626"/>
    </row>
    <row r="727" spans="2:13" ht="15">
      <c r="B727" s="624"/>
      <c r="C727" s="625"/>
      <c r="D727" s="625"/>
      <c r="E727" s="625"/>
      <c r="F727" s="625"/>
      <c r="G727" s="625"/>
      <c r="H727" s="625"/>
      <c r="I727" s="625"/>
      <c r="J727" s="625"/>
      <c r="K727" s="625"/>
      <c r="L727" s="625"/>
      <c r="M727" s="626"/>
    </row>
    <row r="728" spans="2:13" ht="15">
      <c r="B728" s="624"/>
      <c r="C728" s="625"/>
      <c r="D728" s="625"/>
      <c r="E728" s="625"/>
      <c r="F728" s="625"/>
      <c r="G728" s="625"/>
      <c r="H728" s="625"/>
      <c r="I728" s="625"/>
      <c r="J728" s="625"/>
      <c r="K728" s="625"/>
      <c r="L728" s="625"/>
      <c r="M728" s="626"/>
    </row>
    <row r="729" spans="2:13" ht="15">
      <c r="B729" s="624"/>
      <c r="C729" s="625"/>
      <c r="D729" s="625"/>
      <c r="E729" s="625"/>
      <c r="F729" s="625"/>
      <c r="G729" s="625"/>
      <c r="H729" s="625"/>
      <c r="I729" s="625"/>
      <c r="J729" s="625"/>
      <c r="K729" s="625"/>
      <c r="L729" s="625"/>
      <c r="M729" s="626"/>
    </row>
    <row r="730" spans="2:13" ht="15">
      <c r="B730" s="624"/>
      <c r="C730" s="625"/>
      <c r="D730" s="625"/>
      <c r="E730" s="625"/>
      <c r="F730" s="625"/>
      <c r="G730" s="625"/>
      <c r="H730" s="625"/>
      <c r="I730" s="625"/>
      <c r="J730" s="625"/>
      <c r="K730" s="625"/>
      <c r="L730" s="625"/>
      <c r="M730" s="626"/>
    </row>
    <row r="731" spans="2:13" ht="15">
      <c r="B731" s="624"/>
      <c r="C731" s="625"/>
      <c r="D731" s="625"/>
      <c r="E731" s="625"/>
      <c r="F731" s="625"/>
      <c r="G731" s="625"/>
      <c r="H731" s="625"/>
      <c r="I731" s="625"/>
      <c r="J731" s="625"/>
      <c r="K731" s="625"/>
      <c r="L731" s="625"/>
      <c r="M731" s="626"/>
    </row>
    <row r="732" spans="2:13" ht="15">
      <c r="B732" s="624"/>
      <c r="C732" s="625"/>
      <c r="D732" s="625"/>
      <c r="E732" s="625"/>
      <c r="F732" s="625"/>
      <c r="G732" s="625"/>
      <c r="H732" s="625"/>
      <c r="I732" s="625"/>
      <c r="J732" s="625"/>
      <c r="K732" s="625"/>
      <c r="L732" s="625"/>
      <c r="M732" s="626"/>
    </row>
    <row r="733" spans="2:13" ht="15">
      <c r="B733" s="624"/>
      <c r="C733" s="625"/>
      <c r="D733" s="625"/>
      <c r="E733" s="625"/>
      <c r="F733" s="625"/>
      <c r="G733" s="625"/>
      <c r="H733" s="625"/>
      <c r="I733" s="625"/>
      <c r="J733" s="625"/>
      <c r="K733" s="625"/>
      <c r="L733" s="625"/>
      <c r="M733" s="626"/>
    </row>
    <row r="734" spans="2:13" ht="15">
      <c r="B734" s="624"/>
      <c r="C734" s="625"/>
      <c r="D734" s="625"/>
      <c r="E734" s="625"/>
      <c r="F734" s="625"/>
      <c r="G734" s="625"/>
      <c r="H734" s="625"/>
      <c r="I734" s="625"/>
      <c r="J734" s="625"/>
      <c r="K734" s="625"/>
      <c r="L734" s="625"/>
      <c r="M734" s="626"/>
    </row>
    <row r="735" spans="2:13" ht="15">
      <c r="B735" s="624"/>
      <c r="C735" s="625"/>
      <c r="D735" s="625"/>
      <c r="E735" s="625"/>
      <c r="F735" s="625"/>
      <c r="G735" s="625"/>
      <c r="H735" s="625"/>
      <c r="I735" s="625"/>
      <c r="J735" s="625"/>
      <c r="K735" s="625"/>
      <c r="L735" s="625"/>
      <c r="M735" s="626"/>
    </row>
    <row r="736" spans="2:13" ht="15">
      <c r="B736" s="624"/>
      <c r="C736" s="625"/>
      <c r="D736" s="625"/>
      <c r="E736" s="625"/>
      <c r="F736" s="625"/>
      <c r="G736" s="625"/>
      <c r="H736" s="625"/>
      <c r="I736" s="625"/>
      <c r="J736" s="625"/>
      <c r="K736" s="625"/>
      <c r="L736" s="625"/>
      <c r="M736" s="626"/>
    </row>
    <row r="737" spans="2:13" ht="15">
      <c r="B737" s="624"/>
      <c r="C737" s="625"/>
      <c r="D737" s="625"/>
      <c r="E737" s="625"/>
      <c r="F737" s="625"/>
      <c r="G737" s="625"/>
      <c r="H737" s="625"/>
      <c r="I737" s="625"/>
      <c r="J737" s="625"/>
      <c r="K737" s="625"/>
      <c r="L737" s="625"/>
      <c r="M737" s="626"/>
    </row>
    <row r="738" spans="2:13" ht="15">
      <c r="B738" s="624"/>
      <c r="C738" s="625"/>
      <c r="D738" s="625"/>
      <c r="E738" s="625"/>
      <c r="F738" s="625"/>
      <c r="G738" s="625"/>
      <c r="H738" s="625"/>
      <c r="I738" s="625"/>
      <c r="J738" s="625"/>
      <c r="K738" s="625"/>
      <c r="L738" s="625"/>
      <c r="M738" s="626"/>
    </row>
    <row r="739" spans="2:13" ht="15">
      <c r="B739" s="624"/>
      <c r="C739" s="625"/>
      <c r="D739" s="625"/>
      <c r="E739" s="625"/>
      <c r="F739" s="625"/>
      <c r="G739" s="625"/>
      <c r="H739" s="625"/>
      <c r="I739" s="625"/>
      <c r="J739" s="625"/>
      <c r="K739" s="625"/>
      <c r="L739" s="625"/>
      <c r="M739" s="626"/>
    </row>
    <row r="740" spans="2:13" ht="15">
      <c r="B740" s="624"/>
      <c r="C740" s="625"/>
      <c r="D740" s="625"/>
      <c r="E740" s="625"/>
      <c r="F740" s="625"/>
      <c r="G740" s="625"/>
      <c r="H740" s="625"/>
      <c r="I740" s="625"/>
      <c r="J740" s="625"/>
      <c r="K740" s="625"/>
      <c r="L740" s="625"/>
      <c r="M740" s="626"/>
    </row>
    <row r="741" spans="2:13" ht="15">
      <c r="B741" s="624"/>
      <c r="C741" s="625"/>
      <c r="D741" s="625"/>
      <c r="E741" s="625"/>
      <c r="F741" s="625"/>
      <c r="G741" s="625"/>
      <c r="H741" s="625"/>
      <c r="I741" s="625"/>
      <c r="J741" s="625"/>
      <c r="K741" s="625"/>
      <c r="L741" s="625"/>
      <c r="M741" s="626"/>
    </row>
    <row r="742" spans="2:13" ht="15">
      <c r="B742" s="624"/>
      <c r="C742" s="625"/>
      <c r="D742" s="625"/>
      <c r="E742" s="625"/>
      <c r="F742" s="625"/>
      <c r="G742" s="625"/>
      <c r="H742" s="625"/>
      <c r="I742" s="625"/>
      <c r="J742" s="625"/>
      <c r="K742" s="625"/>
      <c r="L742" s="625"/>
      <c r="M742" s="626"/>
    </row>
    <row r="743" spans="2:13" ht="15">
      <c r="B743" s="624"/>
      <c r="C743" s="625"/>
      <c r="D743" s="625"/>
      <c r="E743" s="625"/>
      <c r="F743" s="625"/>
      <c r="G743" s="625"/>
      <c r="H743" s="625"/>
      <c r="I743" s="625"/>
      <c r="J743" s="625"/>
      <c r="K743" s="625"/>
      <c r="L743" s="625"/>
      <c r="M743" s="626"/>
    </row>
    <row r="744" spans="2:13" ht="114" customHeight="1" thickBot="1">
      <c r="B744" s="627"/>
      <c r="C744" s="628"/>
      <c r="D744" s="628"/>
      <c r="E744" s="628"/>
      <c r="F744" s="628"/>
      <c r="G744" s="628"/>
      <c r="H744" s="628"/>
      <c r="I744" s="628"/>
      <c r="J744" s="628"/>
      <c r="K744" s="628"/>
      <c r="L744" s="628"/>
      <c r="M744" s="629"/>
    </row>
    <row r="745" spans="2:13" ht="16.5" thickBot="1"/>
    <row r="746" spans="2:13" ht="21" thickBot="1">
      <c r="B746" s="630" t="s">
        <v>199</v>
      </c>
      <c r="C746" s="631"/>
      <c r="D746" s="631"/>
      <c r="E746" s="631"/>
      <c r="F746" s="631"/>
      <c r="G746" s="631"/>
      <c r="H746" s="631"/>
      <c r="I746" s="631"/>
      <c r="J746" s="631"/>
      <c r="K746" s="631"/>
      <c r="L746" s="631"/>
      <c r="M746" s="632"/>
    </row>
    <row r="747" spans="2:13" ht="16.5" thickBot="1">
      <c r="B747" s="633" t="s">
        <v>141</v>
      </c>
      <c r="C747" s="634"/>
      <c r="D747" s="634"/>
      <c r="E747" s="634"/>
      <c r="F747" s="634"/>
      <c r="G747" s="634"/>
      <c r="H747" s="634"/>
      <c r="I747" s="634"/>
      <c r="J747" s="634"/>
      <c r="K747" s="634"/>
      <c r="L747" s="634"/>
      <c r="M747" s="635"/>
    </row>
    <row r="748" spans="2:13" ht="16.5" thickBot="1">
      <c r="B748" s="636"/>
      <c r="C748" s="637"/>
      <c r="D748" s="637"/>
      <c r="E748" s="637"/>
      <c r="F748" s="637"/>
      <c r="G748" s="637"/>
      <c r="H748" s="637"/>
      <c r="I748" s="637"/>
      <c r="J748" s="637"/>
      <c r="K748" s="637"/>
      <c r="L748" s="637"/>
      <c r="M748" s="638"/>
    </row>
    <row r="749" spans="2:13" ht="35.25" customHeight="1" thickBot="1">
      <c r="B749" s="639" t="s">
        <v>142</v>
      </c>
      <c r="C749" s="640"/>
      <c r="D749" s="640"/>
      <c r="E749" s="640"/>
      <c r="F749" s="640"/>
      <c r="G749" s="640"/>
      <c r="H749" s="640"/>
      <c r="I749" s="640"/>
      <c r="J749" s="640"/>
      <c r="K749" s="640"/>
      <c r="L749" s="640"/>
      <c r="M749" s="641"/>
    </row>
    <row r="750" spans="2:13" ht="47.25" customHeight="1" thickBot="1">
      <c r="B750" s="642" t="s">
        <v>173</v>
      </c>
      <c r="C750" s="643"/>
      <c r="D750" s="643"/>
      <c r="E750" s="643"/>
      <c r="F750" s="643"/>
      <c r="G750" s="643"/>
      <c r="H750" s="643"/>
      <c r="I750" s="643"/>
      <c r="J750" s="643"/>
      <c r="K750" s="643"/>
      <c r="L750" s="643"/>
      <c r="M750" s="644"/>
    </row>
    <row r="751" spans="2:13" ht="27.75" customHeight="1" thickBot="1">
      <c r="B751" s="198" t="s">
        <v>144</v>
      </c>
      <c r="C751" s="180">
        <v>8.1999999999999993</v>
      </c>
      <c r="D751" s="645" t="s">
        <v>41</v>
      </c>
      <c r="E751" s="646"/>
      <c r="F751" s="646"/>
      <c r="G751" s="646"/>
      <c r="H751" s="646"/>
      <c r="I751" s="646"/>
      <c r="J751" s="646"/>
      <c r="K751" s="646"/>
      <c r="L751" s="646"/>
      <c r="M751" s="647"/>
    </row>
    <row r="752" spans="2:13" ht="25.5">
      <c r="B752" s="609" t="s">
        <v>145</v>
      </c>
      <c r="C752" s="610"/>
      <c r="D752" s="611"/>
      <c r="E752" s="207" t="s">
        <v>163</v>
      </c>
      <c r="F752" s="199" t="s">
        <v>147</v>
      </c>
      <c r="G752" s="199" t="s">
        <v>148</v>
      </c>
      <c r="H752" s="199" t="s">
        <v>149</v>
      </c>
      <c r="I752" s="183" t="s">
        <v>193</v>
      </c>
      <c r="J752" s="183" t="s">
        <v>194</v>
      </c>
      <c r="K752" s="183" t="s">
        <v>195</v>
      </c>
      <c r="L752" s="183" t="s">
        <v>151</v>
      </c>
      <c r="M752" s="199" t="s">
        <v>190</v>
      </c>
    </row>
    <row r="753" spans="2:13" ht="222" customHeight="1">
      <c r="B753" s="648" t="s">
        <v>203</v>
      </c>
      <c r="C753" s="649"/>
      <c r="D753" s="649"/>
      <c r="E753" s="218"/>
      <c r="F753" s="214"/>
      <c r="G753" s="214"/>
      <c r="H753" s="200">
        <v>2.48</v>
      </c>
      <c r="I753" s="216"/>
      <c r="J753" s="216"/>
      <c r="K753" s="216"/>
      <c r="L753" s="205">
        <v>1</v>
      </c>
      <c r="M753" s="206">
        <f>H753*L753</f>
        <v>2.48</v>
      </c>
    </row>
    <row r="754" spans="2:13" ht="16.5" thickBot="1">
      <c r="B754" s="615"/>
      <c r="C754" s="616"/>
      <c r="D754" s="617"/>
      <c r="E754" s="209"/>
      <c r="F754" s="202"/>
      <c r="G754" s="202"/>
      <c r="H754" s="203"/>
      <c r="I754" s="618" t="s">
        <v>156</v>
      </c>
      <c r="J754" s="619"/>
      <c r="K754" s="619"/>
      <c r="L754" s="620"/>
      <c r="M754" s="191">
        <f>ROUND(SUM(M753:M753),2)</f>
        <v>2.48</v>
      </c>
    </row>
    <row r="755" spans="2:13" ht="15">
      <c r="B755" s="621"/>
      <c r="C755" s="622"/>
      <c r="D755" s="622"/>
      <c r="E755" s="622"/>
      <c r="F755" s="622"/>
      <c r="G755" s="622"/>
      <c r="H755" s="622"/>
      <c r="I755" s="622"/>
      <c r="J755" s="622"/>
      <c r="K755" s="622"/>
      <c r="L755" s="622"/>
      <c r="M755" s="623"/>
    </row>
    <row r="756" spans="2:13" ht="15">
      <c r="B756" s="624"/>
      <c r="C756" s="625"/>
      <c r="D756" s="625"/>
      <c r="E756" s="625"/>
      <c r="F756" s="625"/>
      <c r="G756" s="625"/>
      <c r="H756" s="625"/>
      <c r="I756" s="625"/>
      <c r="J756" s="625"/>
      <c r="K756" s="625"/>
      <c r="L756" s="625"/>
      <c r="M756" s="626"/>
    </row>
    <row r="757" spans="2:13" ht="15">
      <c r="B757" s="624"/>
      <c r="C757" s="625"/>
      <c r="D757" s="625"/>
      <c r="E757" s="625"/>
      <c r="F757" s="625"/>
      <c r="G757" s="625"/>
      <c r="H757" s="625"/>
      <c r="I757" s="625"/>
      <c r="J757" s="625"/>
      <c r="K757" s="625"/>
      <c r="L757" s="625"/>
      <c r="M757" s="626"/>
    </row>
    <row r="758" spans="2:13" ht="15">
      <c r="B758" s="624"/>
      <c r="C758" s="625"/>
      <c r="D758" s="625"/>
      <c r="E758" s="625"/>
      <c r="F758" s="625"/>
      <c r="G758" s="625"/>
      <c r="H758" s="625"/>
      <c r="I758" s="625"/>
      <c r="J758" s="625"/>
      <c r="K758" s="625"/>
      <c r="L758" s="625"/>
      <c r="M758" s="626"/>
    </row>
    <row r="759" spans="2:13" ht="15">
      <c r="B759" s="624"/>
      <c r="C759" s="625"/>
      <c r="D759" s="625"/>
      <c r="E759" s="625"/>
      <c r="F759" s="625"/>
      <c r="G759" s="625"/>
      <c r="H759" s="625"/>
      <c r="I759" s="625"/>
      <c r="J759" s="625"/>
      <c r="K759" s="625"/>
      <c r="L759" s="625"/>
      <c r="M759" s="626"/>
    </row>
    <row r="760" spans="2:13" ht="15">
      <c r="B760" s="624"/>
      <c r="C760" s="625"/>
      <c r="D760" s="625"/>
      <c r="E760" s="625"/>
      <c r="F760" s="625"/>
      <c r="G760" s="625"/>
      <c r="H760" s="625"/>
      <c r="I760" s="625"/>
      <c r="J760" s="625"/>
      <c r="K760" s="625"/>
      <c r="L760" s="625"/>
      <c r="M760" s="626"/>
    </row>
    <row r="761" spans="2:13" ht="15">
      <c r="B761" s="624"/>
      <c r="C761" s="625"/>
      <c r="D761" s="625"/>
      <c r="E761" s="625"/>
      <c r="F761" s="625"/>
      <c r="G761" s="625"/>
      <c r="H761" s="625"/>
      <c r="I761" s="625"/>
      <c r="J761" s="625"/>
      <c r="K761" s="625"/>
      <c r="L761" s="625"/>
      <c r="M761" s="626"/>
    </row>
    <row r="762" spans="2:13" ht="15">
      <c r="B762" s="624"/>
      <c r="C762" s="625"/>
      <c r="D762" s="625"/>
      <c r="E762" s="625"/>
      <c r="F762" s="625"/>
      <c r="G762" s="625"/>
      <c r="H762" s="625"/>
      <c r="I762" s="625"/>
      <c r="J762" s="625"/>
      <c r="K762" s="625"/>
      <c r="L762" s="625"/>
      <c r="M762" s="626"/>
    </row>
    <row r="763" spans="2:13" ht="15">
      <c r="B763" s="624"/>
      <c r="C763" s="625"/>
      <c r="D763" s="625"/>
      <c r="E763" s="625"/>
      <c r="F763" s="625"/>
      <c r="G763" s="625"/>
      <c r="H763" s="625"/>
      <c r="I763" s="625"/>
      <c r="J763" s="625"/>
      <c r="K763" s="625"/>
      <c r="L763" s="625"/>
      <c r="M763" s="626"/>
    </row>
    <row r="764" spans="2:13" ht="15">
      <c r="B764" s="624"/>
      <c r="C764" s="625"/>
      <c r="D764" s="625"/>
      <c r="E764" s="625"/>
      <c r="F764" s="625"/>
      <c r="G764" s="625"/>
      <c r="H764" s="625"/>
      <c r="I764" s="625"/>
      <c r="J764" s="625"/>
      <c r="K764" s="625"/>
      <c r="L764" s="625"/>
      <c r="M764" s="626"/>
    </row>
    <row r="765" spans="2:13" ht="15">
      <c r="B765" s="624"/>
      <c r="C765" s="625"/>
      <c r="D765" s="625"/>
      <c r="E765" s="625"/>
      <c r="F765" s="625"/>
      <c r="G765" s="625"/>
      <c r="H765" s="625"/>
      <c r="I765" s="625"/>
      <c r="J765" s="625"/>
      <c r="K765" s="625"/>
      <c r="L765" s="625"/>
      <c r="M765" s="626"/>
    </row>
    <row r="766" spans="2:13" ht="15">
      <c r="B766" s="624"/>
      <c r="C766" s="625"/>
      <c r="D766" s="625"/>
      <c r="E766" s="625"/>
      <c r="F766" s="625"/>
      <c r="G766" s="625"/>
      <c r="H766" s="625"/>
      <c r="I766" s="625"/>
      <c r="J766" s="625"/>
      <c r="K766" s="625"/>
      <c r="L766" s="625"/>
      <c r="M766" s="626"/>
    </row>
    <row r="767" spans="2:13" ht="15">
      <c r="B767" s="624"/>
      <c r="C767" s="625"/>
      <c r="D767" s="625"/>
      <c r="E767" s="625"/>
      <c r="F767" s="625"/>
      <c r="G767" s="625"/>
      <c r="H767" s="625"/>
      <c r="I767" s="625"/>
      <c r="J767" s="625"/>
      <c r="K767" s="625"/>
      <c r="L767" s="625"/>
      <c r="M767" s="626"/>
    </row>
    <row r="768" spans="2:13" ht="15">
      <c r="B768" s="624"/>
      <c r="C768" s="625"/>
      <c r="D768" s="625"/>
      <c r="E768" s="625"/>
      <c r="F768" s="625"/>
      <c r="G768" s="625"/>
      <c r="H768" s="625"/>
      <c r="I768" s="625"/>
      <c r="J768" s="625"/>
      <c r="K768" s="625"/>
      <c r="L768" s="625"/>
      <c r="M768" s="626"/>
    </row>
    <row r="769" spans="2:13" ht="15">
      <c r="B769" s="624"/>
      <c r="C769" s="625"/>
      <c r="D769" s="625"/>
      <c r="E769" s="625"/>
      <c r="F769" s="625"/>
      <c r="G769" s="625"/>
      <c r="H769" s="625"/>
      <c r="I769" s="625"/>
      <c r="J769" s="625"/>
      <c r="K769" s="625"/>
      <c r="L769" s="625"/>
      <c r="M769" s="626"/>
    </row>
    <row r="770" spans="2:13" ht="15">
      <c r="B770" s="624"/>
      <c r="C770" s="625"/>
      <c r="D770" s="625"/>
      <c r="E770" s="625"/>
      <c r="F770" s="625"/>
      <c r="G770" s="625"/>
      <c r="H770" s="625"/>
      <c r="I770" s="625"/>
      <c r="J770" s="625"/>
      <c r="K770" s="625"/>
      <c r="L770" s="625"/>
      <c r="M770" s="626"/>
    </row>
    <row r="771" spans="2:13" ht="15">
      <c r="B771" s="624"/>
      <c r="C771" s="625"/>
      <c r="D771" s="625"/>
      <c r="E771" s="625"/>
      <c r="F771" s="625"/>
      <c r="G771" s="625"/>
      <c r="H771" s="625"/>
      <c r="I771" s="625"/>
      <c r="J771" s="625"/>
      <c r="K771" s="625"/>
      <c r="L771" s="625"/>
      <c r="M771" s="626"/>
    </row>
    <row r="772" spans="2:13" ht="15">
      <c r="B772" s="624"/>
      <c r="C772" s="625"/>
      <c r="D772" s="625"/>
      <c r="E772" s="625"/>
      <c r="F772" s="625"/>
      <c r="G772" s="625"/>
      <c r="H772" s="625"/>
      <c r="I772" s="625"/>
      <c r="J772" s="625"/>
      <c r="K772" s="625"/>
      <c r="L772" s="625"/>
      <c r="M772" s="626"/>
    </row>
    <row r="773" spans="2:13" ht="15">
      <c r="B773" s="624"/>
      <c r="C773" s="625"/>
      <c r="D773" s="625"/>
      <c r="E773" s="625"/>
      <c r="F773" s="625"/>
      <c r="G773" s="625"/>
      <c r="H773" s="625"/>
      <c r="I773" s="625"/>
      <c r="J773" s="625"/>
      <c r="K773" s="625"/>
      <c r="L773" s="625"/>
      <c r="M773" s="626"/>
    </row>
    <row r="774" spans="2:13" ht="15">
      <c r="B774" s="624"/>
      <c r="C774" s="625"/>
      <c r="D774" s="625"/>
      <c r="E774" s="625"/>
      <c r="F774" s="625"/>
      <c r="G774" s="625"/>
      <c r="H774" s="625"/>
      <c r="I774" s="625"/>
      <c r="J774" s="625"/>
      <c r="K774" s="625"/>
      <c r="L774" s="625"/>
      <c r="M774" s="626"/>
    </row>
    <row r="775" spans="2:13" ht="131.25" customHeight="1" thickBot="1">
      <c r="B775" s="627"/>
      <c r="C775" s="628"/>
      <c r="D775" s="628"/>
      <c r="E775" s="628"/>
      <c r="F775" s="628"/>
      <c r="G775" s="628"/>
      <c r="H775" s="628"/>
      <c r="I775" s="628"/>
      <c r="J775" s="628"/>
      <c r="K775" s="628"/>
      <c r="L775" s="628"/>
      <c r="M775" s="629"/>
    </row>
    <row r="776" spans="2:13" ht="16.5" thickBot="1"/>
    <row r="777" spans="2:13" ht="21" thickBot="1">
      <c r="B777" s="630" t="s">
        <v>199</v>
      </c>
      <c r="C777" s="631"/>
      <c r="D777" s="631"/>
      <c r="E777" s="631"/>
      <c r="F777" s="631"/>
      <c r="G777" s="631"/>
      <c r="H777" s="631"/>
      <c r="I777" s="631"/>
      <c r="J777" s="631"/>
      <c r="K777" s="632"/>
    </row>
    <row r="778" spans="2:13" ht="16.5" thickBot="1">
      <c r="B778" s="633" t="s">
        <v>141</v>
      </c>
      <c r="C778" s="634"/>
      <c r="D778" s="634"/>
      <c r="E778" s="634"/>
      <c r="F778" s="634"/>
      <c r="G778" s="634"/>
      <c r="H778" s="634"/>
      <c r="I778" s="634"/>
      <c r="J778" s="634"/>
      <c r="K778" s="635"/>
    </row>
    <row r="779" spans="2:13" ht="16.5" thickBot="1">
      <c r="B779" s="636"/>
      <c r="C779" s="637"/>
      <c r="D779" s="637"/>
      <c r="E779" s="637"/>
      <c r="F779" s="637"/>
      <c r="G779" s="637"/>
      <c r="H779" s="637"/>
      <c r="I779" s="637"/>
      <c r="J779" s="637"/>
      <c r="K779" s="638"/>
    </row>
    <row r="780" spans="2:13" ht="34.5" customHeight="1" thickBot="1">
      <c r="B780" s="639" t="s">
        <v>204</v>
      </c>
      <c r="C780" s="640"/>
      <c r="D780" s="640"/>
      <c r="E780" s="640"/>
      <c r="F780" s="640"/>
      <c r="G780" s="640"/>
      <c r="H780" s="640"/>
      <c r="I780" s="640"/>
      <c r="J780" s="640"/>
      <c r="K780" s="641"/>
    </row>
    <row r="781" spans="2:13" ht="45.75" customHeight="1" thickBot="1">
      <c r="B781" s="642" t="s">
        <v>173</v>
      </c>
      <c r="C781" s="643"/>
      <c r="D781" s="643"/>
      <c r="E781" s="643"/>
      <c r="F781" s="643"/>
      <c r="G781" s="643"/>
      <c r="H781" s="643"/>
      <c r="I781" s="643"/>
      <c r="J781" s="643"/>
      <c r="K781" s="644"/>
    </row>
    <row r="782" spans="2:13" ht="27.75" customHeight="1" thickBot="1">
      <c r="B782" s="198" t="s">
        <v>144</v>
      </c>
      <c r="C782" s="180">
        <v>9.1</v>
      </c>
      <c r="D782" s="645" t="str">
        <f>'PRESUPUESTO OFICIAL (Entidad)'!G50</f>
        <v>Suministro e instalación de manguera Acople Metal Lvm/Lvp 40 cm 1/2 x 1/2 para lavamanos</v>
      </c>
      <c r="E782" s="646"/>
      <c r="F782" s="646"/>
      <c r="G782" s="646"/>
      <c r="H782" s="646"/>
      <c r="I782" s="646"/>
      <c r="J782" s="646"/>
      <c r="K782" s="647"/>
    </row>
    <row r="783" spans="2:13" ht="25.5">
      <c r="B783" s="609" t="s">
        <v>145</v>
      </c>
      <c r="C783" s="610"/>
      <c r="D783" s="611"/>
      <c r="E783" s="199" t="s">
        <v>147</v>
      </c>
      <c r="F783" s="199" t="s">
        <v>148</v>
      </c>
      <c r="G783" s="199" t="s">
        <v>149</v>
      </c>
      <c r="H783" s="183" t="s">
        <v>150</v>
      </c>
      <c r="I783" s="183" t="s">
        <v>205</v>
      </c>
      <c r="J783" s="183" t="s">
        <v>151</v>
      </c>
      <c r="K783" s="183" t="s">
        <v>192</v>
      </c>
    </row>
    <row r="784" spans="2:13" ht="16.5" thickBot="1">
      <c r="B784" s="652"/>
      <c r="C784" s="653"/>
      <c r="D784" s="653"/>
      <c r="E784" s="214"/>
      <c r="F784" s="214"/>
      <c r="G784" s="215"/>
      <c r="H784" s="216"/>
      <c r="I784" s="216"/>
      <c r="J784" s="216"/>
      <c r="K784" s="206">
        <v>1</v>
      </c>
    </row>
    <row r="785" spans="2:11" ht="16.5" thickBot="1">
      <c r="B785" s="615"/>
      <c r="C785" s="616"/>
      <c r="D785" s="617"/>
      <c r="E785" s="202"/>
      <c r="F785" s="203"/>
      <c r="G785" s="659" t="s">
        <v>156</v>
      </c>
      <c r="H785" s="660"/>
      <c r="I785" s="660"/>
      <c r="J785" s="660"/>
      <c r="K785" s="232">
        <f>SUM(K784:K784)</f>
        <v>1</v>
      </c>
    </row>
    <row r="786" spans="2:11" ht="15">
      <c r="B786" s="621"/>
      <c r="C786" s="622"/>
      <c r="D786" s="622"/>
      <c r="E786" s="622"/>
      <c r="F786" s="622"/>
      <c r="G786" s="622"/>
      <c r="H786" s="622"/>
      <c r="I786" s="622"/>
      <c r="J786" s="622"/>
      <c r="K786" s="623"/>
    </row>
    <row r="787" spans="2:11" ht="15">
      <c r="B787" s="624"/>
      <c r="C787" s="625"/>
      <c r="D787" s="625"/>
      <c r="E787" s="625"/>
      <c r="F787" s="625"/>
      <c r="G787" s="625"/>
      <c r="H787" s="625"/>
      <c r="I787" s="625"/>
      <c r="J787" s="625"/>
      <c r="K787" s="626"/>
    </row>
    <row r="788" spans="2:11" ht="15">
      <c r="B788" s="624"/>
      <c r="C788" s="625"/>
      <c r="D788" s="625"/>
      <c r="E788" s="625"/>
      <c r="F788" s="625"/>
      <c r="G788" s="625"/>
      <c r="H788" s="625"/>
      <c r="I788" s="625"/>
      <c r="J788" s="625"/>
      <c r="K788" s="626"/>
    </row>
    <row r="789" spans="2:11" ht="15">
      <c r="B789" s="624"/>
      <c r="C789" s="625"/>
      <c r="D789" s="625"/>
      <c r="E789" s="625"/>
      <c r="F789" s="625"/>
      <c r="G789" s="625"/>
      <c r="H789" s="625"/>
      <c r="I789" s="625"/>
      <c r="J789" s="625"/>
      <c r="K789" s="626"/>
    </row>
    <row r="790" spans="2:11" ht="15">
      <c r="B790" s="624"/>
      <c r="C790" s="625"/>
      <c r="D790" s="625"/>
      <c r="E790" s="625"/>
      <c r="F790" s="625"/>
      <c r="G790" s="625"/>
      <c r="H790" s="625"/>
      <c r="I790" s="625"/>
      <c r="J790" s="625"/>
      <c r="K790" s="626"/>
    </row>
    <row r="791" spans="2:11" ht="15">
      <c r="B791" s="624"/>
      <c r="C791" s="625"/>
      <c r="D791" s="625"/>
      <c r="E791" s="625"/>
      <c r="F791" s="625"/>
      <c r="G791" s="625"/>
      <c r="H791" s="625"/>
      <c r="I791" s="625"/>
      <c r="J791" s="625"/>
      <c r="K791" s="626"/>
    </row>
    <row r="792" spans="2:11" ht="15">
      <c r="B792" s="624"/>
      <c r="C792" s="625"/>
      <c r="D792" s="625"/>
      <c r="E792" s="625"/>
      <c r="F792" s="625"/>
      <c r="G792" s="625"/>
      <c r="H792" s="625"/>
      <c r="I792" s="625"/>
      <c r="J792" s="625"/>
      <c r="K792" s="626"/>
    </row>
    <row r="793" spans="2:11" ht="15">
      <c r="B793" s="624"/>
      <c r="C793" s="625"/>
      <c r="D793" s="625"/>
      <c r="E793" s="625"/>
      <c r="F793" s="625"/>
      <c r="G793" s="625"/>
      <c r="H793" s="625"/>
      <c r="I793" s="625"/>
      <c r="J793" s="625"/>
      <c r="K793" s="626"/>
    </row>
    <row r="794" spans="2:11" ht="15">
      <c r="B794" s="624"/>
      <c r="C794" s="625"/>
      <c r="D794" s="625"/>
      <c r="E794" s="625"/>
      <c r="F794" s="625"/>
      <c r="G794" s="625"/>
      <c r="H794" s="625"/>
      <c r="I794" s="625"/>
      <c r="J794" s="625"/>
      <c r="K794" s="626"/>
    </row>
    <row r="795" spans="2:11" ht="15">
      <c r="B795" s="624"/>
      <c r="C795" s="625"/>
      <c r="D795" s="625"/>
      <c r="E795" s="625"/>
      <c r="F795" s="625"/>
      <c r="G795" s="625"/>
      <c r="H795" s="625"/>
      <c r="I795" s="625"/>
      <c r="J795" s="625"/>
      <c r="K795" s="626"/>
    </row>
    <row r="796" spans="2:11" ht="15">
      <c r="B796" s="624"/>
      <c r="C796" s="625"/>
      <c r="D796" s="625"/>
      <c r="E796" s="625"/>
      <c r="F796" s="625"/>
      <c r="G796" s="625"/>
      <c r="H796" s="625"/>
      <c r="I796" s="625"/>
      <c r="J796" s="625"/>
      <c r="K796" s="626"/>
    </row>
    <row r="797" spans="2:11" ht="15">
      <c r="B797" s="624"/>
      <c r="C797" s="625"/>
      <c r="D797" s="625"/>
      <c r="E797" s="625"/>
      <c r="F797" s="625"/>
      <c r="G797" s="625"/>
      <c r="H797" s="625"/>
      <c r="I797" s="625"/>
      <c r="J797" s="625"/>
      <c r="K797" s="626"/>
    </row>
    <row r="798" spans="2:11" ht="15">
      <c r="B798" s="624"/>
      <c r="C798" s="625"/>
      <c r="D798" s="625"/>
      <c r="E798" s="625"/>
      <c r="F798" s="625"/>
      <c r="G798" s="625"/>
      <c r="H798" s="625"/>
      <c r="I798" s="625"/>
      <c r="J798" s="625"/>
      <c r="K798" s="626"/>
    </row>
    <row r="799" spans="2:11" ht="15">
      <c r="B799" s="624"/>
      <c r="C799" s="625"/>
      <c r="D799" s="625"/>
      <c r="E799" s="625"/>
      <c r="F799" s="625"/>
      <c r="G799" s="625"/>
      <c r="H799" s="625"/>
      <c r="I799" s="625"/>
      <c r="J799" s="625"/>
      <c r="K799" s="626"/>
    </row>
    <row r="800" spans="2:11" ht="15">
      <c r="B800" s="624"/>
      <c r="C800" s="625"/>
      <c r="D800" s="625"/>
      <c r="E800" s="625"/>
      <c r="F800" s="625"/>
      <c r="G800" s="625"/>
      <c r="H800" s="625"/>
      <c r="I800" s="625"/>
      <c r="J800" s="625"/>
      <c r="K800" s="626"/>
    </row>
    <row r="801" spans="2:12" ht="15">
      <c r="B801" s="624"/>
      <c r="C801" s="625"/>
      <c r="D801" s="625"/>
      <c r="E801" s="625"/>
      <c r="F801" s="625"/>
      <c r="G801" s="625"/>
      <c r="H801" s="625"/>
      <c r="I801" s="625"/>
      <c r="J801" s="625"/>
      <c r="K801" s="626"/>
    </row>
    <row r="802" spans="2:12" ht="15">
      <c r="B802" s="624"/>
      <c r="C802" s="625"/>
      <c r="D802" s="625"/>
      <c r="E802" s="625"/>
      <c r="F802" s="625"/>
      <c r="G802" s="625"/>
      <c r="H802" s="625"/>
      <c r="I802" s="625"/>
      <c r="J802" s="625"/>
      <c r="K802" s="626"/>
    </row>
    <row r="803" spans="2:12" ht="15">
      <c r="B803" s="624"/>
      <c r="C803" s="625"/>
      <c r="D803" s="625"/>
      <c r="E803" s="625"/>
      <c r="F803" s="625"/>
      <c r="G803" s="625"/>
      <c r="H803" s="625"/>
      <c r="I803" s="625"/>
      <c r="J803" s="625"/>
      <c r="K803" s="626"/>
    </row>
    <row r="804" spans="2:12" ht="15">
      <c r="B804" s="624"/>
      <c r="C804" s="625"/>
      <c r="D804" s="625"/>
      <c r="E804" s="625"/>
      <c r="F804" s="625"/>
      <c r="G804" s="625"/>
      <c r="H804" s="625"/>
      <c r="I804" s="625"/>
      <c r="J804" s="625"/>
      <c r="K804" s="626"/>
    </row>
    <row r="805" spans="2:12" ht="15">
      <c r="B805" s="624"/>
      <c r="C805" s="625"/>
      <c r="D805" s="625"/>
      <c r="E805" s="625"/>
      <c r="F805" s="625"/>
      <c r="G805" s="625"/>
      <c r="H805" s="625"/>
      <c r="I805" s="625"/>
      <c r="J805" s="625"/>
      <c r="K805" s="626"/>
    </row>
    <row r="806" spans="2:12" thickBot="1">
      <c r="B806" s="627"/>
      <c r="C806" s="628"/>
      <c r="D806" s="628"/>
      <c r="E806" s="628"/>
      <c r="F806" s="628"/>
      <c r="G806" s="628"/>
      <c r="H806" s="628"/>
      <c r="I806" s="628"/>
      <c r="J806" s="628"/>
      <c r="K806" s="629"/>
    </row>
    <row r="807" spans="2:12" ht="16.5" thickBot="1"/>
    <row r="808" spans="2:12" ht="21" thickBot="1">
      <c r="B808" s="630" t="s">
        <v>199</v>
      </c>
      <c r="C808" s="631"/>
      <c r="D808" s="631"/>
      <c r="E808" s="631"/>
      <c r="F808" s="631"/>
      <c r="G808" s="631"/>
      <c r="H808" s="631"/>
      <c r="I808" s="631"/>
      <c r="J808" s="631"/>
      <c r="K808" s="631"/>
      <c r="L808" s="632"/>
    </row>
    <row r="809" spans="2:12" ht="16.5" thickBot="1">
      <c r="B809" s="633" t="s">
        <v>141</v>
      </c>
      <c r="C809" s="634"/>
      <c r="D809" s="634"/>
      <c r="E809" s="634"/>
      <c r="F809" s="634"/>
      <c r="G809" s="634"/>
      <c r="H809" s="634"/>
      <c r="I809" s="634"/>
      <c r="J809" s="634"/>
      <c r="K809" s="634"/>
      <c r="L809" s="635"/>
    </row>
    <row r="810" spans="2:12" ht="16.5" thickBot="1">
      <c r="B810" s="636"/>
      <c r="C810" s="637"/>
      <c r="D810" s="637"/>
      <c r="E810" s="637"/>
      <c r="F810" s="637"/>
      <c r="G810" s="637"/>
      <c r="H810" s="637"/>
      <c r="I810" s="637"/>
      <c r="J810" s="637"/>
      <c r="K810" s="637"/>
      <c r="L810" s="638"/>
    </row>
    <row r="811" spans="2:12" ht="27.75" customHeight="1" thickBot="1">
      <c r="B811" s="639" t="s">
        <v>204</v>
      </c>
      <c r="C811" s="640"/>
      <c r="D811" s="640"/>
      <c r="E811" s="640"/>
      <c r="F811" s="640"/>
      <c r="G811" s="640"/>
      <c r="H811" s="640"/>
      <c r="I811" s="640"/>
      <c r="J811" s="640"/>
      <c r="K811" s="640"/>
      <c r="L811" s="641"/>
    </row>
    <row r="812" spans="2:12" ht="49.5" customHeight="1" thickBot="1">
      <c r="B812" s="642" t="s">
        <v>173</v>
      </c>
      <c r="C812" s="643"/>
      <c r="D812" s="643"/>
      <c r="E812" s="643"/>
      <c r="F812" s="643"/>
      <c r="G812" s="643"/>
      <c r="H812" s="643"/>
      <c r="I812" s="643"/>
      <c r="J812" s="643"/>
      <c r="K812" s="643"/>
      <c r="L812" s="644"/>
    </row>
    <row r="813" spans="2:12" ht="25.5" customHeight="1" thickBot="1">
      <c r="B813" s="198" t="s">
        <v>144</v>
      </c>
      <c r="C813" s="180">
        <v>9.1999999999999993</v>
      </c>
      <c r="D813" s="645" t="str">
        <f>'PRESUPUESTO OFICIAL (Entidad)'!G51</f>
        <v>Suministro e instalación llave de lavadero tipo Llave Jardín Metálica</v>
      </c>
      <c r="E813" s="646"/>
      <c r="F813" s="646"/>
      <c r="G813" s="646"/>
      <c r="H813" s="646"/>
      <c r="I813" s="646"/>
      <c r="J813" s="646"/>
      <c r="K813" s="646"/>
      <c r="L813" s="647"/>
    </row>
    <row r="814" spans="2:12" ht="25.5">
      <c r="B814" s="609" t="s">
        <v>145</v>
      </c>
      <c r="C814" s="610"/>
      <c r="D814" s="611"/>
      <c r="E814" s="199" t="s">
        <v>147</v>
      </c>
      <c r="F814" s="199" t="s">
        <v>148</v>
      </c>
      <c r="G814" s="199" t="s">
        <v>149</v>
      </c>
      <c r="H814" s="183" t="s">
        <v>193</v>
      </c>
      <c r="I814" s="183" t="s">
        <v>194</v>
      </c>
      <c r="J814" s="183" t="s">
        <v>206</v>
      </c>
      <c r="K814" s="183" t="s">
        <v>151</v>
      </c>
      <c r="L814" s="183" t="s">
        <v>151</v>
      </c>
    </row>
    <row r="815" spans="2:12">
      <c r="B815" s="657"/>
      <c r="C815" s="658"/>
      <c r="D815" s="658"/>
      <c r="E815" s="214"/>
      <c r="F815" s="214"/>
      <c r="G815" s="215"/>
      <c r="H815" s="216"/>
      <c r="I815" s="216"/>
      <c r="J815" s="216"/>
      <c r="K815" s="216"/>
      <c r="L815" s="206">
        <v>1</v>
      </c>
    </row>
    <row r="816" spans="2:12" ht="16.5" thickBot="1">
      <c r="B816" s="615"/>
      <c r="C816" s="616"/>
      <c r="D816" s="617"/>
      <c r="E816" s="202"/>
      <c r="F816" s="202"/>
      <c r="G816" s="203"/>
      <c r="H816" s="618" t="s">
        <v>156</v>
      </c>
      <c r="I816" s="619"/>
      <c r="J816" s="619"/>
      <c r="K816" s="620"/>
      <c r="L816" s="191">
        <f>ROUND(SUM(L815:L815),2)</f>
        <v>1</v>
      </c>
    </row>
    <row r="817" spans="2:12" ht="15">
      <c r="B817" s="621"/>
      <c r="C817" s="622"/>
      <c r="D817" s="622"/>
      <c r="E817" s="622"/>
      <c r="F817" s="622"/>
      <c r="G817" s="622"/>
      <c r="H817" s="622"/>
      <c r="I817" s="622"/>
      <c r="J817" s="622"/>
      <c r="K817" s="622"/>
      <c r="L817" s="623"/>
    </row>
    <row r="818" spans="2:12" ht="15">
      <c r="B818" s="624"/>
      <c r="C818" s="625"/>
      <c r="D818" s="625"/>
      <c r="E818" s="625"/>
      <c r="F818" s="625"/>
      <c r="G818" s="625"/>
      <c r="H818" s="625"/>
      <c r="I818" s="625"/>
      <c r="J818" s="625"/>
      <c r="K818" s="625"/>
      <c r="L818" s="626"/>
    </row>
    <row r="819" spans="2:12" ht="15">
      <c r="B819" s="624"/>
      <c r="C819" s="625"/>
      <c r="D819" s="625"/>
      <c r="E819" s="625"/>
      <c r="F819" s="625"/>
      <c r="G819" s="625"/>
      <c r="H819" s="625"/>
      <c r="I819" s="625"/>
      <c r="J819" s="625"/>
      <c r="K819" s="625"/>
      <c r="L819" s="626"/>
    </row>
    <row r="820" spans="2:12" ht="15">
      <c r="B820" s="624"/>
      <c r="C820" s="625"/>
      <c r="D820" s="625"/>
      <c r="E820" s="625"/>
      <c r="F820" s="625"/>
      <c r="G820" s="625"/>
      <c r="H820" s="625"/>
      <c r="I820" s="625"/>
      <c r="J820" s="625"/>
      <c r="K820" s="625"/>
      <c r="L820" s="626"/>
    </row>
    <row r="821" spans="2:12" ht="15">
      <c r="B821" s="624"/>
      <c r="C821" s="625"/>
      <c r="D821" s="625"/>
      <c r="E821" s="625"/>
      <c r="F821" s="625"/>
      <c r="G821" s="625"/>
      <c r="H821" s="625"/>
      <c r="I821" s="625"/>
      <c r="J821" s="625"/>
      <c r="K821" s="625"/>
      <c r="L821" s="626"/>
    </row>
    <row r="822" spans="2:12" ht="15">
      <c r="B822" s="624"/>
      <c r="C822" s="625"/>
      <c r="D822" s="625"/>
      <c r="E822" s="625"/>
      <c r="F822" s="625"/>
      <c r="G822" s="625"/>
      <c r="H822" s="625"/>
      <c r="I822" s="625"/>
      <c r="J822" s="625"/>
      <c r="K822" s="625"/>
      <c r="L822" s="626"/>
    </row>
    <row r="823" spans="2:12" ht="15">
      <c r="B823" s="624"/>
      <c r="C823" s="625"/>
      <c r="D823" s="625"/>
      <c r="E823" s="625"/>
      <c r="F823" s="625"/>
      <c r="G823" s="625"/>
      <c r="H823" s="625"/>
      <c r="I823" s="625"/>
      <c r="J823" s="625"/>
      <c r="K823" s="625"/>
      <c r="L823" s="626"/>
    </row>
    <row r="824" spans="2:12" ht="15">
      <c r="B824" s="624"/>
      <c r="C824" s="625"/>
      <c r="D824" s="625"/>
      <c r="E824" s="625"/>
      <c r="F824" s="625"/>
      <c r="G824" s="625"/>
      <c r="H824" s="625"/>
      <c r="I824" s="625"/>
      <c r="J824" s="625"/>
      <c r="K824" s="625"/>
      <c r="L824" s="626"/>
    </row>
    <row r="825" spans="2:12" ht="15">
      <c r="B825" s="624"/>
      <c r="C825" s="625"/>
      <c r="D825" s="625"/>
      <c r="E825" s="625"/>
      <c r="F825" s="625"/>
      <c r="G825" s="625"/>
      <c r="H825" s="625"/>
      <c r="I825" s="625"/>
      <c r="J825" s="625"/>
      <c r="K825" s="625"/>
      <c r="L825" s="626"/>
    </row>
    <row r="826" spans="2:12" ht="15">
      <c r="B826" s="624"/>
      <c r="C826" s="625"/>
      <c r="D826" s="625"/>
      <c r="E826" s="625"/>
      <c r="F826" s="625"/>
      <c r="G826" s="625"/>
      <c r="H826" s="625"/>
      <c r="I826" s="625"/>
      <c r="J826" s="625"/>
      <c r="K826" s="625"/>
      <c r="L826" s="626"/>
    </row>
    <row r="827" spans="2:12" ht="15">
      <c r="B827" s="624"/>
      <c r="C827" s="625"/>
      <c r="D827" s="625"/>
      <c r="E827" s="625"/>
      <c r="F827" s="625"/>
      <c r="G827" s="625"/>
      <c r="H827" s="625"/>
      <c r="I827" s="625"/>
      <c r="J827" s="625"/>
      <c r="K827" s="625"/>
      <c r="L827" s="626"/>
    </row>
    <row r="828" spans="2:12" ht="15">
      <c r="B828" s="624"/>
      <c r="C828" s="625"/>
      <c r="D828" s="625"/>
      <c r="E828" s="625"/>
      <c r="F828" s="625"/>
      <c r="G828" s="625"/>
      <c r="H828" s="625"/>
      <c r="I828" s="625"/>
      <c r="J828" s="625"/>
      <c r="K828" s="625"/>
      <c r="L828" s="626"/>
    </row>
    <row r="829" spans="2:12" ht="15">
      <c r="B829" s="624"/>
      <c r="C829" s="625"/>
      <c r="D829" s="625"/>
      <c r="E829" s="625"/>
      <c r="F829" s="625"/>
      <c r="G829" s="625"/>
      <c r="H829" s="625"/>
      <c r="I829" s="625"/>
      <c r="J829" s="625"/>
      <c r="K829" s="625"/>
      <c r="L829" s="626"/>
    </row>
    <row r="830" spans="2:12" ht="15">
      <c r="B830" s="624"/>
      <c r="C830" s="625"/>
      <c r="D830" s="625"/>
      <c r="E830" s="625"/>
      <c r="F830" s="625"/>
      <c r="G830" s="625"/>
      <c r="H830" s="625"/>
      <c r="I830" s="625"/>
      <c r="J830" s="625"/>
      <c r="K830" s="625"/>
      <c r="L830" s="626"/>
    </row>
    <row r="831" spans="2:12" ht="15">
      <c r="B831" s="624"/>
      <c r="C831" s="625"/>
      <c r="D831" s="625"/>
      <c r="E831" s="625"/>
      <c r="F831" s="625"/>
      <c r="G831" s="625"/>
      <c r="H831" s="625"/>
      <c r="I831" s="625"/>
      <c r="J831" s="625"/>
      <c r="K831" s="625"/>
      <c r="L831" s="626"/>
    </row>
    <row r="832" spans="2:12" ht="15">
      <c r="B832" s="624"/>
      <c r="C832" s="625"/>
      <c r="D832" s="625"/>
      <c r="E832" s="625"/>
      <c r="F832" s="625"/>
      <c r="G832" s="625"/>
      <c r="H832" s="625"/>
      <c r="I832" s="625"/>
      <c r="J832" s="625"/>
      <c r="K832" s="625"/>
      <c r="L832" s="626"/>
    </row>
    <row r="833" spans="2:12" ht="15">
      <c r="B833" s="624"/>
      <c r="C833" s="625"/>
      <c r="D833" s="625"/>
      <c r="E833" s="625"/>
      <c r="F833" s="625"/>
      <c r="G833" s="625"/>
      <c r="H833" s="625"/>
      <c r="I833" s="625"/>
      <c r="J833" s="625"/>
      <c r="K833" s="625"/>
      <c r="L833" s="626"/>
    </row>
    <row r="834" spans="2:12" ht="15">
      <c r="B834" s="624"/>
      <c r="C834" s="625"/>
      <c r="D834" s="625"/>
      <c r="E834" s="625"/>
      <c r="F834" s="625"/>
      <c r="G834" s="625"/>
      <c r="H834" s="625"/>
      <c r="I834" s="625"/>
      <c r="J834" s="625"/>
      <c r="K834" s="625"/>
      <c r="L834" s="626"/>
    </row>
    <row r="835" spans="2:12" ht="15">
      <c r="B835" s="624"/>
      <c r="C835" s="625"/>
      <c r="D835" s="625"/>
      <c r="E835" s="625"/>
      <c r="F835" s="625"/>
      <c r="G835" s="625"/>
      <c r="H835" s="625"/>
      <c r="I835" s="625"/>
      <c r="J835" s="625"/>
      <c r="K835" s="625"/>
      <c r="L835" s="626"/>
    </row>
    <row r="836" spans="2:12" ht="15">
      <c r="B836" s="624"/>
      <c r="C836" s="625"/>
      <c r="D836" s="625"/>
      <c r="E836" s="625"/>
      <c r="F836" s="625"/>
      <c r="G836" s="625"/>
      <c r="H836" s="625"/>
      <c r="I836" s="625"/>
      <c r="J836" s="625"/>
      <c r="K836" s="625"/>
      <c r="L836" s="626"/>
    </row>
    <row r="837" spans="2:12" thickBot="1">
      <c r="B837" s="627"/>
      <c r="C837" s="628"/>
      <c r="D837" s="628"/>
      <c r="E837" s="628"/>
      <c r="F837" s="628"/>
      <c r="G837" s="628"/>
      <c r="H837" s="628"/>
      <c r="I837" s="628"/>
      <c r="J837" s="628"/>
      <c r="K837" s="628"/>
      <c r="L837" s="629"/>
    </row>
    <row r="838" spans="2:12" ht="16.5" thickBot="1"/>
    <row r="839" spans="2:12" ht="21" thickBot="1">
      <c r="B839" s="630" t="s">
        <v>199</v>
      </c>
      <c r="C839" s="631"/>
      <c r="D839" s="631"/>
      <c r="E839" s="631"/>
      <c r="F839" s="631"/>
      <c r="G839" s="631"/>
      <c r="H839" s="631"/>
      <c r="I839" s="631"/>
      <c r="J839" s="631"/>
      <c r="K839" s="631"/>
      <c r="L839" s="632"/>
    </row>
    <row r="840" spans="2:12" ht="16.5" thickBot="1">
      <c r="B840" s="633" t="s">
        <v>141</v>
      </c>
      <c r="C840" s="634"/>
      <c r="D840" s="634"/>
      <c r="E840" s="634"/>
      <c r="F840" s="634"/>
      <c r="G840" s="634"/>
      <c r="H840" s="634"/>
      <c r="I840" s="634"/>
      <c r="J840" s="634"/>
      <c r="K840" s="634"/>
      <c r="L840" s="635"/>
    </row>
    <row r="841" spans="2:12" ht="16.5" thickBot="1">
      <c r="B841" s="636"/>
      <c r="C841" s="637"/>
      <c r="D841" s="637"/>
      <c r="E841" s="637"/>
      <c r="F841" s="637"/>
      <c r="G841" s="637"/>
      <c r="H841" s="637"/>
      <c r="I841" s="637"/>
      <c r="J841" s="637"/>
      <c r="K841" s="637"/>
      <c r="L841" s="638"/>
    </row>
    <row r="842" spans="2:12" ht="31.5" customHeight="1" thickBot="1">
      <c r="B842" s="639" t="s">
        <v>142</v>
      </c>
      <c r="C842" s="640"/>
      <c r="D842" s="640"/>
      <c r="E842" s="640"/>
      <c r="F842" s="640"/>
      <c r="G842" s="640"/>
      <c r="H842" s="640"/>
      <c r="I842" s="640"/>
      <c r="J842" s="640"/>
      <c r="K842" s="640"/>
      <c r="L842" s="641"/>
    </row>
    <row r="843" spans="2:12" ht="51.75" customHeight="1" thickBot="1">
      <c r="B843" s="642" t="s">
        <v>173</v>
      </c>
      <c r="C843" s="643"/>
      <c r="D843" s="643"/>
      <c r="E843" s="643"/>
      <c r="F843" s="643"/>
      <c r="G843" s="643"/>
      <c r="H843" s="643"/>
      <c r="I843" s="643"/>
      <c r="J843" s="643"/>
      <c r="K843" s="643"/>
      <c r="L843" s="644"/>
    </row>
    <row r="844" spans="2:12" ht="16.5" thickBot="1">
      <c r="B844" s="198" t="s">
        <v>144</v>
      </c>
      <c r="C844" s="180">
        <v>9.3000000000000007</v>
      </c>
      <c r="D844" s="645" t="str">
        <f>'PRESUPUESTO OFICIAL (Entidad)'!G52</f>
        <v>Suministro e instalación de aparato para sanitario( Válvula entrada atlas neutro 26 cm)</v>
      </c>
      <c r="E844" s="646"/>
      <c r="F844" s="646"/>
      <c r="G844" s="646"/>
      <c r="H844" s="646"/>
      <c r="I844" s="646"/>
      <c r="J844" s="646"/>
      <c r="K844" s="646"/>
      <c r="L844" s="647"/>
    </row>
    <row r="845" spans="2:12" ht="25.5">
      <c r="B845" s="609" t="s">
        <v>145</v>
      </c>
      <c r="C845" s="610"/>
      <c r="D845" s="611"/>
      <c r="E845" s="199" t="s">
        <v>147</v>
      </c>
      <c r="F845" s="199" t="s">
        <v>148</v>
      </c>
      <c r="G845" s="199" t="s">
        <v>149</v>
      </c>
      <c r="H845" s="183" t="s">
        <v>193</v>
      </c>
      <c r="I845" s="183" t="s">
        <v>207</v>
      </c>
      <c r="J845" s="183" t="s">
        <v>206</v>
      </c>
      <c r="K845" s="183" t="s">
        <v>151</v>
      </c>
      <c r="L845" s="183" t="s">
        <v>192</v>
      </c>
    </row>
    <row r="846" spans="2:12">
      <c r="B846" s="657"/>
      <c r="C846" s="658"/>
      <c r="D846" s="658"/>
      <c r="E846" s="214"/>
      <c r="F846" s="214"/>
      <c r="G846" s="215"/>
      <c r="H846" s="216"/>
      <c r="I846" s="216"/>
      <c r="J846" s="216"/>
      <c r="K846" s="216"/>
      <c r="L846" s="205">
        <v>2</v>
      </c>
    </row>
    <row r="847" spans="2:12" ht="16.5" thickBot="1">
      <c r="B847" s="615"/>
      <c r="C847" s="616"/>
      <c r="D847" s="617"/>
      <c r="E847" s="202"/>
      <c r="F847" s="202"/>
      <c r="G847" s="203"/>
      <c r="H847" s="618" t="s">
        <v>156</v>
      </c>
      <c r="I847" s="619"/>
      <c r="J847" s="619"/>
      <c r="K847" s="620"/>
      <c r="L847" s="191">
        <f>ROUND(SUM(L846:L846),2)</f>
        <v>2</v>
      </c>
    </row>
    <row r="848" spans="2:12" ht="15">
      <c r="B848" s="621"/>
      <c r="C848" s="622"/>
      <c r="D848" s="622"/>
      <c r="E848" s="622"/>
      <c r="F848" s="622"/>
      <c r="G848" s="622"/>
      <c r="H848" s="622"/>
      <c r="I848" s="622"/>
      <c r="J848" s="622"/>
      <c r="K848" s="622"/>
      <c r="L848" s="623"/>
    </row>
    <row r="849" spans="2:12" ht="15">
      <c r="B849" s="624"/>
      <c r="C849" s="625"/>
      <c r="D849" s="625"/>
      <c r="E849" s="625"/>
      <c r="F849" s="625"/>
      <c r="G849" s="625"/>
      <c r="H849" s="625"/>
      <c r="I849" s="625"/>
      <c r="J849" s="625"/>
      <c r="K849" s="625"/>
      <c r="L849" s="626"/>
    </row>
    <row r="850" spans="2:12" ht="15">
      <c r="B850" s="624"/>
      <c r="C850" s="625"/>
      <c r="D850" s="625"/>
      <c r="E850" s="625"/>
      <c r="F850" s="625"/>
      <c r="G850" s="625"/>
      <c r="H850" s="625"/>
      <c r="I850" s="625"/>
      <c r="J850" s="625"/>
      <c r="K850" s="625"/>
      <c r="L850" s="626"/>
    </row>
    <row r="851" spans="2:12" ht="15">
      <c r="B851" s="624"/>
      <c r="C851" s="625"/>
      <c r="D851" s="625"/>
      <c r="E851" s="625"/>
      <c r="F851" s="625"/>
      <c r="G851" s="625"/>
      <c r="H851" s="625"/>
      <c r="I851" s="625"/>
      <c r="J851" s="625"/>
      <c r="K851" s="625"/>
      <c r="L851" s="626"/>
    </row>
    <row r="852" spans="2:12" ht="15">
      <c r="B852" s="624"/>
      <c r="C852" s="625"/>
      <c r="D852" s="625"/>
      <c r="E852" s="625"/>
      <c r="F852" s="625"/>
      <c r="G852" s="625"/>
      <c r="H852" s="625"/>
      <c r="I852" s="625"/>
      <c r="J852" s="625"/>
      <c r="K852" s="625"/>
      <c r="L852" s="626"/>
    </row>
    <row r="853" spans="2:12" ht="15">
      <c r="B853" s="624"/>
      <c r="C853" s="625"/>
      <c r="D853" s="625"/>
      <c r="E853" s="625"/>
      <c r="F853" s="625"/>
      <c r="G853" s="625"/>
      <c r="H853" s="625"/>
      <c r="I853" s="625"/>
      <c r="J853" s="625"/>
      <c r="K853" s="625"/>
      <c r="L853" s="626"/>
    </row>
    <row r="854" spans="2:12" ht="15">
      <c r="B854" s="624"/>
      <c r="C854" s="625"/>
      <c r="D854" s="625"/>
      <c r="E854" s="625"/>
      <c r="F854" s="625"/>
      <c r="G854" s="625"/>
      <c r="H854" s="625"/>
      <c r="I854" s="625"/>
      <c r="J854" s="625"/>
      <c r="K854" s="625"/>
      <c r="L854" s="626"/>
    </row>
    <row r="855" spans="2:12" ht="15">
      <c r="B855" s="624"/>
      <c r="C855" s="625"/>
      <c r="D855" s="625"/>
      <c r="E855" s="625"/>
      <c r="F855" s="625"/>
      <c r="G855" s="625"/>
      <c r="H855" s="625"/>
      <c r="I855" s="625"/>
      <c r="J855" s="625"/>
      <c r="K855" s="625"/>
      <c r="L855" s="626"/>
    </row>
    <row r="856" spans="2:12" ht="15">
      <c r="B856" s="624"/>
      <c r="C856" s="625"/>
      <c r="D856" s="625"/>
      <c r="E856" s="625"/>
      <c r="F856" s="625"/>
      <c r="G856" s="625"/>
      <c r="H856" s="625"/>
      <c r="I856" s="625"/>
      <c r="J856" s="625"/>
      <c r="K856" s="625"/>
      <c r="L856" s="626"/>
    </row>
    <row r="857" spans="2:12" ht="15">
      <c r="B857" s="624"/>
      <c r="C857" s="625"/>
      <c r="D857" s="625"/>
      <c r="E857" s="625"/>
      <c r="F857" s="625"/>
      <c r="G857" s="625"/>
      <c r="H857" s="625"/>
      <c r="I857" s="625"/>
      <c r="J857" s="625"/>
      <c r="K857" s="625"/>
      <c r="L857" s="626"/>
    </row>
    <row r="858" spans="2:12" ht="15">
      <c r="B858" s="624"/>
      <c r="C858" s="625"/>
      <c r="D858" s="625"/>
      <c r="E858" s="625"/>
      <c r="F858" s="625"/>
      <c r="G858" s="625"/>
      <c r="H858" s="625"/>
      <c r="I858" s="625"/>
      <c r="J858" s="625"/>
      <c r="K858" s="625"/>
      <c r="L858" s="626"/>
    </row>
    <row r="859" spans="2:12" ht="15">
      <c r="B859" s="624"/>
      <c r="C859" s="625"/>
      <c r="D859" s="625"/>
      <c r="E859" s="625"/>
      <c r="F859" s="625"/>
      <c r="G859" s="625"/>
      <c r="H859" s="625"/>
      <c r="I859" s="625"/>
      <c r="J859" s="625"/>
      <c r="K859" s="625"/>
      <c r="L859" s="626"/>
    </row>
    <row r="860" spans="2:12" ht="15">
      <c r="B860" s="624"/>
      <c r="C860" s="625"/>
      <c r="D860" s="625"/>
      <c r="E860" s="625"/>
      <c r="F860" s="625"/>
      <c r="G860" s="625"/>
      <c r="H860" s="625"/>
      <c r="I860" s="625"/>
      <c r="J860" s="625"/>
      <c r="K860" s="625"/>
      <c r="L860" s="626"/>
    </row>
    <row r="861" spans="2:12" ht="15">
      <c r="B861" s="624"/>
      <c r="C861" s="625"/>
      <c r="D861" s="625"/>
      <c r="E861" s="625"/>
      <c r="F861" s="625"/>
      <c r="G861" s="625"/>
      <c r="H861" s="625"/>
      <c r="I861" s="625"/>
      <c r="J861" s="625"/>
      <c r="K861" s="625"/>
      <c r="L861" s="626"/>
    </row>
    <row r="862" spans="2:12" ht="15">
      <c r="B862" s="624"/>
      <c r="C862" s="625"/>
      <c r="D862" s="625"/>
      <c r="E862" s="625"/>
      <c r="F862" s="625"/>
      <c r="G862" s="625"/>
      <c r="H862" s="625"/>
      <c r="I862" s="625"/>
      <c r="J862" s="625"/>
      <c r="K862" s="625"/>
      <c r="L862" s="626"/>
    </row>
    <row r="863" spans="2:12" ht="15">
      <c r="B863" s="624"/>
      <c r="C863" s="625"/>
      <c r="D863" s="625"/>
      <c r="E863" s="625"/>
      <c r="F863" s="625"/>
      <c r="G863" s="625"/>
      <c r="H863" s="625"/>
      <c r="I863" s="625"/>
      <c r="J863" s="625"/>
      <c r="K863" s="625"/>
      <c r="L863" s="626"/>
    </row>
    <row r="864" spans="2:12" ht="15">
      <c r="B864" s="624"/>
      <c r="C864" s="625"/>
      <c r="D864" s="625"/>
      <c r="E864" s="625"/>
      <c r="F864" s="625"/>
      <c r="G864" s="625"/>
      <c r="H864" s="625"/>
      <c r="I864" s="625"/>
      <c r="J864" s="625"/>
      <c r="K864" s="625"/>
      <c r="L864" s="626"/>
    </row>
    <row r="865" spans="2:12" ht="15">
      <c r="B865" s="624"/>
      <c r="C865" s="625"/>
      <c r="D865" s="625"/>
      <c r="E865" s="625"/>
      <c r="F865" s="625"/>
      <c r="G865" s="625"/>
      <c r="H865" s="625"/>
      <c r="I865" s="625"/>
      <c r="J865" s="625"/>
      <c r="K865" s="625"/>
      <c r="L865" s="626"/>
    </row>
    <row r="866" spans="2:12" ht="15">
      <c r="B866" s="624"/>
      <c r="C866" s="625"/>
      <c r="D866" s="625"/>
      <c r="E866" s="625"/>
      <c r="F866" s="625"/>
      <c r="G866" s="625"/>
      <c r="H866" s="625"/>
      <c r="I866" s="625"/>
      <c r="J866" s="625"/>
      <c r="K866" s="625"/>
      <c r="L866" s="626"/>
    </row>
    <row r="867" spans="2:12" ht="15">
      <c r="B867" s="624"/>
      <c r="C867" s="625"/>
      <c r="D867" s="625"/>
      <c r="E867" s="625"/>
      <c r="F867" s="625"/>
      <c r="G867" s="625"/>
      <c r="H867" s="625"/>
      <c r="I867" s="625"/>
      <c r="J867" s="625"/>
      <c r="K867" s="625"/>
      <c r="L867" s="626"/>
    </row>
    <row r="868" spans="2:12" thickBot="1">
      <c r="B868" s="627"/>
      <c r="C868" s="628"/>
      <c r="D868" s="628"/>
      <c r="E868" s="628"/>
      <c r="F868" s="628"/>
      <c r="G868" s="628"/>
      <c r="H868" s="628"/>
      <c r="I868" s="628"/>
      <c r="J868" s="628"/>
      <c r="K868" s="628"/>
      <c r="L868" s="629"/>
    </row>
    <row r="869" spans="2:12" ht="16.5" thickBot="1"/>
    <row r="870" spans="2:12" ht="21" thickBot="1">
      <c r="B870" s="630" t="s">
        <v>199</v>
      </c>
      <c r="C870" s="631"/>
      <c r="D870" s="631"/>
      <c r="E870" s="631"/>
      <c r="F870" s="631"/>
      <c r="G870" s="631"/>
      <c r="H870" s="631"/>
      <c r="I870" s="631"/>
      <c r="J870" s="631"/>
      <c r="K870" s="631"/>
      <c r="L870" s="632"/>
    </row>
    <row r="871" spans="2:12" ht="16.5" thickBot="1">
      <c r="B871" s="633" t="s">
        <v>141</v>
      </c>
      <c r="C871" s="634"/>
      <c r="D871" s="634"/>
      <c r="E871" s="634"/>
      <c r="F871" s="634"/>
      <c r="G871" s="634"/>
      <c r="H871" s="634"/>
      <c r="I871" s="634"/>
      <c r="J871" s="634"/>
      <c r="K871" s="634"/>
      <c r="L871" s="635"/>
    </row>
    <row r="872" spans="2:12" ht="16.5" thickBot="1">
      <c r="B872" s="636"/>
      <c r="C872" s="637"/>
      <c r="D872" s="637"/>
      <c r="E872" s="637"/>
      <c r="F872" s="637"/>
      <c r="G872" s="637"/>
      <c r="H872" s="637"/>
      <c r="I872" s="637"/>
      <c r="J872" s="637"/>
      <c r="K872" s="637"/>
      <c r="L872" s="638"/>
    </row>
    <row r="873" spans="2:12" ht="30.75" customHeight="1" thickBot="1">
      <c r="B873" s="639" t="s">
        <v>142</v>
      </c>
      <c r="C873" s="640"/>
      <c r="D873" s="640"/>
      <c r="E873" s="640"/>
      <c r="F873" s="640"/>
      <c r="G873" s="640"/>
      <c r="H873" s="640"/>
      <c r="I873" s="640"/>
      <c r="J873" s="640"/>
      <c r="K873" s="640"/>
      <c r="L873" s="641"/>
    </row>
    <row r="874" spans="2:12" ht="48" customHeight="1" thickBot="1">
      <c r="B874" s="642" t="s">
        <v>173</v>
      </c>
      <c r="C874" s="643"/>
      <c r="D874" s="643"/>
      <c r="E874" s="643"/>
      <c r="F874" s="643"/>
      <c r="G874" s="643"/>
      <c r="H874" s="643"/>
      <c r="I874" s="643"/>
      <c r="J874" s="643"/>
      <c r="K874" s="643"/>
      <c r="L874" s="644"/>
    </row>
    <row r="875" spans="2:12" ht="24" customHeight="1" thickBot="1">
      <c r="B875" s="198" t="s">
        <v>144</v>
      </c>
      <c r="C875" s="180">
        <v>9.4</v>
      </c>
      <c r="D875" s="645" t="s">
        <v>573</v>
      </c>
      <c r="E875" s="646"/>
      <c r="F875" s="646"/>
      <c r="G875" s="646"/>
      <c r="H875" s="646"/>
      <c r="I875" s="646"/>
      <c r="J875" s="646"/>
      <c r="K875" s="646"/>
      <c r="L875" s="647"/>
    </row>
    <row r="876" spans="2:12" ht="54.75" customHeight="1">
      <c r="B876" s="609" t="s">
        <v>145</v>
      </c>
      <c r="C876" s="610"/>
      <c r="D876" s="611"/>
      <c r="E876" s="199" t="s">
        <v>147</v>
      </c>
      <c r="F876" s="199" t="s">
        <v>148</v>
      </c>
      <c r="G876" s="199" t="s">
        <v>149</v>
      </c>
      <c r="H876" s="183" t="s">
        <v>193</v>
      </c>
      <c r="I876" s="183" t="s">
        <v>194</v>
      </c>
      <c r="J876" s="183" t="s">
        <v>195</v>
      </c>
      <c r="K876" s="183" t="s">
        <v>151</v>
      </c>
      <c r="L876" s="183" t="s">
        <v>192</v>
      </c>
    </row>
    <row r="877" spans="2:12">
      <c r="B877" s="652"/>
      <c r="C877" s="653"/>
      <c r="D877" s="653"/>
      <c r="E877" s="214"/>
      <c r="F877" s="214"/>
      <c r="G877" s="215"/>
      <c r="H877" s="216"/>
      <c r="I877" s="216"/>
      <c r="J877" s="216"/>
      <c r="K877" s="216"/>
      <c r="L877" s="206">
        <v>1</v>
      </c>
    </row>
    <row r="878" spans="2:12" ht="16.5" thickBot="1">
      <c r="B878" s="615"/>
      <c r="C878" s="616"/>
      <c r="D878" s="617"/>
      <c r="E878" s="202"/>
      <c r="F878" s="202"/>
      <c r="G878" s="203"/>
      <c r="H878" s="618" t="s">
        <v>156</v>
      </c>
      <c r="I878" s="619"/>
      <c r="J878" s="619"/>
      <c r="K878" s="620"/>
      <c r="L878" s="191">
        <f>ROUND(SUM(L877:L877),2)</f>
        <v>1</v>
      </c>
    </row>
    <row r="879" spans="2:12" ht="15">
      <c r="B879" s="621"/>
      <c r="C879" s="622"/>
      <c r="D879" s="622"/>
      <c r="E879" s="622"/>
      <c r="F879" s="622"/>
      <c r="G879" s="622"/>
      <c r="H879" s="622"/>
      <c r="I879" s="622"/>
      <c r="J879" s="622"/>
      <c r="K879" s="622"/>
      <c r="L879" s="623"/>
    </row>
    <row r="880" spans="2:12" ht="15">
      <c r="B880" s="624"/>
      <c r="C880" s="625"/>
      <c r="D880" s="625"/>
      <c r="E880" s="625"/>
      <c r="F880" s="625"/>
      <c r="G880" s="625"/>
      <c r="H880" s="625"/>
      <c r="I880" s="625"/>
      <c r="J880" s="625"/>
      <c r="K880" s="625"/>
      <c r="L880" s="626"/>
    </row>
    <row r="881" spans="2:12" ht="15">
      <c r="B881" s="624"/>
      <c r="C881" s="625"/>
      <c r="D881" s="625"/>
      <c r="E881" s="625"/>
      <c r="F881" s="625"/>
      <c r="G881" s="625"/>
      <c r="H881" s="625"/>
      <c r="I881" s="625"/>
      <c r="J881" s="625"/>
      <c r="K881" s="625"/>
      <c r="L881" s="626"/>
    </row>
    <row r="882" spans="2:12" ht="15">
      <c r="B882" s="624"/>
      <c r="C882" s="625"/>
      <c r="D882" s="625"/>
      <c r="E882" s="625"/>
      <c r="F882" s="625"/>
      <c r="G882" s="625"/>
      <c r="H882" s="625"/>
      <c r="I882" s="625"/>
      <c r="J882" s="625"/>
      <c r="K882" s="625"/>
      <c r="L882" s="626"/>
    </row>
    <row r="883" spans="2:12" ht="15">
      <c r="B883" s="624"/>
      <c r="C883" s="625"/>
      <c r="D883" s="625"/>
      <c r="E883" s="625"/>
      <c r="F883" s="625"/>
      <c r="G883" s="625"/>
      <c r="H883" s="625"/>
      <c r="I883" s="625"/>
      <c r="J883" s="625"/>
      <c r="K883" s="625"/>
      <c r="L883" s="626"/>
    </row>
    <row r="884" spans="2:12" ht="15">
      <c r="B884" s="624"/>
      <c r="C884" s="625"/>
      <c r="D884" s="625"/>
      <c r="E884" s="625"/>
      <c r="F884" s="625"/>
      <c r="G884" s="625"/>
      <c r="H884" s="625"/>
      <c r="I884" s="625"/>
      <c r="J884" s="625"/>
      <c r="K884" s="625"/>
      <c r="L884" s="626"/>
    </row>
    <row r="885" spans="2:12" ht="15">
      <c r="B885" s="624"/>
      <c r="C885" s="625"/>
      <c r="D885" s="625"/>
      <c r="E885" s="625"/>
      <c r="F885" s="625"/>
      <c r="G885" s="625"/>
      <c r="H885" s="625"/>
      <c r="I885" s="625"/>
      <c r="J885" s="625"/>
      <c r="K885" s="625"/>
      <c r="L885" s="626"/>
    </row>
    <row r="886" spans="2:12" ht="15">
      <c r="B886" s="624"/>
      <c r="C886" s="625"/>
      <c r="D886" s="625"/>
      <c r="E886" s="625"/>
      <c r="F886" s="625"/>
      <c r="G886" s="625"/>
      <c r="H886" s="625"/>
      <c r="I886" s="625"/>
      <c r="J886" s="625"/>
      <c r="K886" s="625"/>
      <c r="L886" s="626"/>
    </row>
    <row r="887" spans="2:12" ht="15">
      <c r="B887" s="624"/>
      <c r="C887" s="625"/>
      <c r="D887" s="625"/>
      <c r="E887" s="625"/>
      <c r="F887" s="625"/>
      <c r="G887" s="625"/>
      <c r="H887" s="625"/>
      <c r="I887" s="625"/>
      <c r="J887" s="625"/>
      <c r="K887" s="625"/>
      <c r="L887" s="626"/>
    </row>
    <row r="888" spans="2:12" ht="15">
      <c r="B888" s="624"/>
      <c r="C888" s="625"/>
      <c r="D888" s="625"/>
      <c r="E888" s="625"/>
      <c r="F888" s="625"/>
      <c r="G888" s="625"/>
      <c r="H888" s="625"/>
      <c r="I888" s="625"/>
      <c r="J888" s="625"/>
      <c r="K888" s="625"/>
      <c r="L888" s="626"/>
    </row>
    <row r="889" spans="2:12" ht="15">
      <c r="B889" s="624"/>
      <c r="C889" s="625"/>
      <c r="D889" s="625"/>
      <c r="E889" s="625"/>
      <c r="F889" s="625"/>
      <c r="G889" s="625"/>
      <c r="H889" s="625"/>
      <c r="I889" s="625"/>
      <c r="J889" s="625"/>
      <c r="K889" s="625"/>
      <c r="L889" s="626"/>
    </row>
    <row r="890" spans="2:12" ht="15">
      <c r="B890" s="624"/>
      <c r="C890" s="625"/>
      <c r="D890" s="625"/>
      <c r="E890" s="625"/>
      <c r="F890" s="625"/>
      <c r="G890" s="625"/>
      <c r="H890" s="625"/>
      <c r="I890" s="625"/>
      <c r="J890" s="625"/>
      <c r="K890" s="625"/>
      <c r="L890" s="626"/>
    </row>
    <row r="891" spans="2:12" ht="15">
      <c r="B891" s="624"/>
      <c r="C891" s="625"/>
      <c r="D891" s="625"/>
      <c r="E891" s="625"/>
      <c r="F891" s="625"/>
      <c r="G891" s="625"/>
      <c r="H891" s="625"/>
      <c r="I891" s="625"/>
      <c r="J891" s="625"/>
      <c r="K891" s="625"/>
      <c r="L891" s="626"/>
    </row>
    <row r="892" spans="2:12" ht="15">
      <c r="B892" s="624"/>
      <c r="C892" s="625"/>
      <c r="D892" s="625"/>
      <c r="E892" s="625"/>
      <c r="F892" s="625"/>
      <c r="G892" s="625"/>
      <c r="H892" s="625"/>
      <c r="I892" s="625"/>
      <c r="J892" s="625"/>
      <c r="K892" s="625"/>
      <c r="L892" s="626"/>
    </row>
    <row r="893" spans="2:12" ht="15">
      <c r="B893" s="624"/>
      <c r="C893" s="625"/>
      <c r="D893" s="625"/>
      <c r="E893" s="625"/>
      <c r="F893" s="625"/>
      <c r="G893" s="625"/>
      <c r="H893" s="625"/>
      <c r="I893" s="625"/>
      <c r="J893" s="625"/>
      <c r="K893" s="625"/>
      <c r="L893" s="626"/>
    </row>
    <row r="894" spans="2:12" ht="15">
      <c r="B894" s="624"/>
      <c r="C894" s="625"/>
      <c r="D894" s="625"/>
      <c r="E894" s="625"/>
      <c r="F894" s="625"/>
      <c r="G894" s="625"/>
      <c r="H894" s="625"/>
      <c r="I894" s="625"/>
      <c r="J894" s="625"/>
      <c r="K894" s="625"/>
      <c r="L894" s="626"/>
    </row>
    <row r="895" spans="2:12" ht="15">
      <c r="B895" s="624"/>
      <c r="C895" s="625"/>
      <c r="D895" s="625"/>
      <c r="E895" s="625"/>
      <c r="F895" s="625"/>
      <c r="G895" s="625"/>
      <c r="H895" s="625"/>
      <c r="I895" s="625"/>
      <c r="J895" s="625"/>
      <c r="K895" s="625"/>
      <c r="L895" s="626"/>
    </row>
    <row r="896" spans="2:12" ht="15">
      <c r="B896" s="624"/>
      <c r="C896" s="625"/>
      <c r="D896" s="625"/>
      <c r="E896" s="625"/>
      <c r="F896" s="625"/>
      <c r="G896" s="625"/>
      <c r="H896" s="625"/>
      <c r="I896" s="625"/>
      <c r="J896" s="625"/>
      <c r="K896" s="625"/>
      <c r="L896" s="626"/>
    </row>
    <row r="897" spans="2:12" ht="15">
      <c r="B897" s="624"/>
      <c r="C897" s="625"/>
      <c r="D897" s="625"/>
      <c r="E897" s="625"/>
      <c r="F897" s="625"/>
      <c r="G897" s="625"/>
      <c r="H897" s="625"/>
      <c r="I897" s="625"/>
      <c r="J897" s="625"/>
      <c r="K897" s="625"/>
      <c r="L897" s="626"/>
    </row>
    <row r="898" spans="2:12" ht="15">
      <c r="B898" s="624"/>
      <c r="C898" s="625"/>
      <c r="D898" s="625"/>
      <c r="E898" s="625"/>
      <c r="F898" s="625"/>
      <c r="G898" s="625"/>
      <c r="H898" s="625"/>
      <c r="I898" s="625"/>
      <c r="J898" s="625"/>
      <c r="K898" s="625"/>
      <c r="L898" s="626"/>
    </row>
    <row r="899" spans="2:12" ht="264.75" customHeight="1" thickBot="1">
      <c r="B899" s="627"/>
      <c r="C899" s="628"/>
      <c r="D899" s="628"/>
      <c r="E899" s="628"/>
      <c r="F899" s="628"/>
      <c r="G899" s="628"/>
      <c r="H899" s="628"/>
      <c r="I899" s="628"/>
      <c r="J899" s="628"/>
      <c r="K899" s="628"/>
      <c r="L899" s="629"/>
    </row>
    <row r="900" spans="2:12" ht="16.5" thickBot="1"/>
    <row r="901" spans="2:12" ht="21" thickBot="1">
      <c r="B901" s="630" t="s">
        <v>199</v>
      </c>
      <c r="C901" s="631"/>
      <c r="D901" s="631"/>
      <c r="E901" s="631"/>
      <c r="F901" s="631"/>
      <c r="G901" s="631"/>
      <c r="H901" s="631"/>
      <c r="I901" s="631"/>
      <c r="J901" s="631"/>
      <c r="K901" s="632"/>
    </row>
    <row r="902" spans="2:12" ht="16.5" thickBot="1">
      <c r="B902" s="633" t="s">
        <v>141</v>
      </c>
      <c r="C902" s="634"/>
      <c r="D902" s="634"/>
      <c r="E902" s="634"/>
      <c r="F902" s="634"/>
      <c r="G902" s="634"/>
      <c r="H902" s="634"/>
      <c r="I902" s="634"/>
      <c r="J902" s="634"/>
      <c r="K902" s="635"/>
    </row>
    <row r="903" spans="2:12" ht="16.5" thickBot="1">
      <c r="B903" s="636"/>
      <c r="C903" s="637"/>
      <c r="D903" s="637"/>
      <c r="E903" s="637"/>
      <c r="F903" s="637"/>
      <c r="G903" s="637"/>
      <c r="H903" s="637"/>
      <c r="I903" s="637"/>
      <c r="J903" s="637"/>
      <c r="K903" s="638"/>
    </row>
    <row r="904" spans="2:12" ht="35.25" customHeight="1" thickBot="1">
      <c r="B904" s="639" t="s">
        <v>142</v>
      </c>
      <c r="C904" s="640"/>
      <c r="D904" s="640"/>
      <c r="E904" s="640"/>
      <c r="F904" s="640"/>
      <c r="G904" s="640"/>
      <c r="H904" s="640"/>
      <c r="I904" s="640"/>
      <c r="J904" s="640"/>
      <c r="K904" s="641"/>
    </row>
    <row r="905" spans="2:12" ht="51.75" customHeight="1" thickBot="1">
      <c r="B905" s="642" t="s">
        <v>173</v>
      </c>
      <c r="C905" s="643"/>
      <c r="D905" s="643"/>
      <c r="E905" s="643"/>
      <c r="F905" s="643"/>
      <c r="G905" s="643"/>
      <c r="H905" s="643"/>
      <c r="I905" s="643"/>
      <c r="J905" s="643"/>
      <c r="K905" s="644"/>
    </row>
    <row r="906" spans="2:12" ht="25.5" customHeight="1" thickBot="1">
      <c r="B906" s="198" t="s">
        <v>144</v>
      </c>
      <c r="C906" s="180">
        <v>9.5</v>
      </c>
      <c r="D906" s="645" t="s">
        <v>208</v>
      </c>
      <c r="E906" s="646"/>
      <c r="F906" s="646"/>
      <c r="G906" s="646"/>
      <c r="H906" s="646"/>
      <c r="I906" s="646"/>
      <c r="J906" s="646"/>
      <c r="K906" s="647"/>
    </row>
    <row r="907" spans="2:12" ht="25.5">
      <c r="B907" s="609" t="s">
        <v>145</v>
      </c>
      <c r="C907" s="610"/>
      <c r="D907" s="611"/>
      <c r="E907" s="199" t="s">
        <v>147</v>
      </c>
      <c r="F907" s="199" t="s">
        <v>148</v>
      </c>
      <c r="G907" s="199" t="s">
        <v>149</v>
      </c>
      <c r="H907" s="183" t="s">
        <v>193</v>
      </c>
      <c r="I907" s="183" t="s">
        <v>209</v>
      </c>
      <c r="J907" s="183" t="s">
        <v>151</v>
      </c>
      <c r="K907" s="183" t="s">
        <v>192</v>
      </c>
    </row>
    <row r="908" spans="2:12">
      <c r="B908" s="652"/>
      <c r="C908" s="653"/>
      <c r="D908" s="653"/>
      <c r="E908" s="214"/>
      <c r="F908" s="214"/>
      <c r="G908" s="215"/>
      <c r="H908" s="216"/>
      <c r="I908" s="216"/>
      <c r="J908" s="216"/>
      <c r="K908" s="206">
        <v>2</v>
      </c>
    </row>
    <row r="909" spans="2:12" ht="16.5" thickBot="1">
      <c r="B909" s="615"/>
      <c r="C909" s="616"/>
      <c r="D909" s="617"/>
      <c r="E909" s="202"/>
      <c r="F909" s="202"/>
      <c r="G909" s="203"/>
      <c r="H909" s="618" t="s">
        <v>156</v>
      </c>
      <c r="I909" s="619"/>
      <c r="J909" s="620"/>
      <c r="K909" s="191">
        <f>ROUND(SUM(K908:K908),2)</f>
        <v>2</v>
      </c>
    </row>
    <row r="910" spans="2:12" ht="15">
      <c r="B910" s="621"/>
      <c r="C910" s="622"/>
      <c r="D910" s="622"/>
      <c r="E910" s="622"/>
      <c r="F910" s="622"/>
      <c r="G910" s="622"/>
      <c r="H910" s="622"/>
      <c r="I910" s="622"/>
      <c r="J910" s="622"/>
      <c r="K910" s="623"/>
    </row>
    <row r="911" spans="2:12" ht="15">
      <c r="B911" s="624"/>
      <c r="C911" s="625"/>
      <c r="D911" s="625"/>
      <c r="E911" s="625"/>
      <c r="F911" s="625"/>
      <c r="G911" s="625"/>
      <c r="H911" s="625"/>
      <c r="I911" s="625"/>
      <c r="J911" s="625"/>
      <c r="K911" s="626"/>
    </row>
    <row r="912" spans="2:12" ht="15">
      <c r="B912" s="624"/>
      <c r="C912" s="625"/>
      <c r="D912" s="625"/>
      <c r="E912" s="625"/>
      <c r="F912" s="625"/>
      <c r="G912" s="625"/>
      <c r="H912" s="625"/>
      <c r="I912" s="625"/>
      <c r="J912" s="625"/>
      <c r="K912" s="626"/>
    </row>
    <row r="913" spans="2:11" ht="15">
      <c r="B913" s="624"/>
      <c r="C913" s="625"/>
      <c r="D913" s="625"/>
      <c r="E913" s="625"/>
      <c r="F913" s="625"/>
      <c r="G913" s="625"/>
      <c r="H913" s="625"/>
      <c r="I913" s="625"/>
      <c r="J913" s="625"/>
      <c r="K913" s="626"/>
    </row>
    <row r="914" spans="2:11" ht="15">
      <c r="B914" s="624"/>
      <c r="C914" s="625"/>
      <c r="D914" s="625"/>
      <c r="E914" s="625"/>
      <c r="F914" s="625"/>
      <c r="G914" s="625"/>
      <c r="H914" s="625"/>
      <c r="I914" s="625"/>
      <c r="J914" s="625"/>
      <c r="K914" s="626"/>
    </row>
    <row r="915" spans="2:11" ht="15">
      <c r="B915" s="624"/>
      <c r="C915" s="625"/>
      <c r="D915" s="625"/>
      <c r="E915" s="625"/>
      <c r="F915" s="625"/>
      <c r="G915" s="625"/>
      <c r="H915" s="625"/>
      <c r="I915" s="625"/>
      <c r="J915" s="625"/>
      <c r="K915" s="626"/>
    </row>
    <row r="916" spans="2:11" ht="15">
      <c r="B916" s="624"/>
      <c r="C916" s="625"/>
      <c r="D916" s="625"/>
      <c r="E916" s="625"/>
      <c r="F916" s="625"/>
      <c r="G916" s="625"/>
      <c r="H916" s="625"/>
      <c r="I916" s="625"/>
      <c r="J916" s="625"/>
      <c r="K916" s="626"/>
    </row>
    <row r="917" spans="2:11" ht="15">
      <c r="B917" s="624"/>
      <c r="C917" s="625"/>
      <c r="D917" s="625"/>
      <c r="E917" s="625"/>
      <c r="F917" s="625"/>
      <c r="G917" s="625"/>
      <c r="H917" s="625"/>
      <c r="I917" s="625"/>
      <c r="J917" s="625"/>
      <c r="K917" s="626"/>
    </row>
    <row r="918" spans="2:11" ht="15">
      <c r="B918" s="624"/>
      <c r="C918" s="625"/>
      <c r="D918" s="625"/>
      <c r="E918" s="625"/>
      <c r="F918" s="625"/>
      <c r="G918" s="625"/>
      <c r="H918" s="625"/>
      <c r="I918" s="625"/>
      <c r="J918" s="625"/>
      <c r="K918" s="626"/>
    </row>
    <row r="919" spans="2:11" ht="15">
      <c r="B919" s="624"/>
      <c r="C919" s="625"/>
      <c r="D919" s="625"/>
      <c r="E919" s="625"/>
      <c r="F919" s="625"/>
      <c r="G919" s="625"/>
      <c r="H919" s="625"/>
      <c r="I919" s="625"/>
      <c r="J919" s="625"/>
      <c r="K919" s="626"/>
    </row>
    <row r="920" spans="2:11" ht="15">
      <c r="B920" s="624"/>
      <c r="C920" s="625"/>
      <c r="D920" s="625"/>
      <c r="E920" s="625"/>
      <c r="F920" s="625"/>
      <c r="G920" s="625"/>
      <c r="H920" s="625"/>
      <c r="I920" s="625"/>
      <c r="J920" s="625"/>
      <c r="K920" s="626"/>
    </row>
    <row r="921" spans="2:11" ht="15">
      <c r="B921" s="624"/>
      <c r="C921" s="625"/>
      <c r="D921" s="625"/>
      <c r="E921" s="625"/>
      <c r="F921" s="625"/>
      <c r="G921" s="625"/>
      <c r="H921" s="625"/>
      <c r="I921" s="625"/>
      <c r="J921" s="625"/>
      <c r="K921" s="626"/>
    </row>
    <row r="922" spans="2:11" ht="15">
      <c r="B922" s="624"/>
      <c r="C922" s="625"/>
      <c r="D922" s="625"/>
      <c r="E922" s="625"/>
      <c r="F922" s="625"/>
      <c r="G922" s="625"/>
      <c r="H922" s="625"/>
      <c r="I922" s="625"/>
      <c r="J922" s="625"/>
      <c r="K922" s="626"/>
    </row>
    <row r="923" spans="2:11" ht="15">
      <c r="B923" s="624"/>
      <c r="C923" s="625"/>
      <c r="D923" s="625"/>
      <c r="E923" s="625"/>
      <c r="F923" s="625"/>
      <c r="G923" s="625"/>
      <c r="H923" s="625"/>
      <c r="I923" s="625"/>
      <c r="J923" s="625"/>
      <c r="K923" s="626"/>
    </row>
    <row r="924" spans="2:11" ht="15">
      <c r="B924" s="624"/>
      <c r="C924" s="625"/>
      <c r="D924" s="625"/>
      <c r="E924" s="625"/>
      <c r="F924" s="625"/>
      <c r="G924" s="625"/>
      <c r="H924" s="625"/>
      <c r="I924" s="625"/>
      <c r="J924" s="625"/>
      <c r="K924" s="626"/>
    </row>
    <row r="925" spans="2:11" ht="15">
      <c r="B925" s="624"/>
      <c r="C925" s="625"/>
      <c r="D925" s="625"/>
      <c r="E925" s="625"/>
      <c r="F925" s="625"/>
      <c r="G925" s="625"/>
      <c r="H925" s="625"/>
      <c r="I925" s="625"/>
      <c r="J925" s="625"/>
      <c r="K925" s="626"/>
    </row>
    <row r="926" spans="2:11" ht="15">
      <c r="B926" s="624"/>
      <c r="C926" s="625"/>
      <c r="D926" s="625"/>
      <c r="E926" s="625"/>
      <c r="F926" s="625"/>
      <c r="G926" s="625"/>
      <c r="H926" s="625"/>
      <c r="I926" s="625"/>
      <c r="J926" s="625"/>
      <c r="K926" s="626"/>
    </row>
    <row r="927" spans="2:11" ht="15">
      <c r="B927" s="624"/>
      <c r="C927" s="625"/>
      <c r="D927" s="625"/>
      <c r="E927" s="625"/>
      <c r="F927" s="625"/>
      <c r="G927" s="625"/>
      <c r="H927" s="625"/>
      <c r="I927" s="625"/>
      <c r="J927" s="625"/>
      <c r="K927" s="626"/>
    </row>
    <row r="928" spans="2:11" ht="15">
      <c r="B928" s="624"/>
      <c r="C928" s="625"/>
      <c r="D928" s="625"/>
      <c r="E928" s="625"/>
      <c r="F928" s="625"/>
      <c r="G928" s="625"/>
      <c r="H928" s="625"/>
      <c r="I928" s="625"/>
      <c r="J928" s="625"/>
      <c r="K928" s="626"/>
    </row>
    <row r="929" spans="2:11" ht="15">
      <c r="B929" s="624"/>
      <c r="C929" s="625"/>
      <c r="D929" s="625"/>
      <c r="E929" s="625"/>
      <c r="F929" s="625"/>
      <c r="G929" s="625"/>
      <c r="H929" s="625"/>
      <c r="I929" s="625"/>
      <c r="J929" s="625"/>
      <c r="K929" s="626"/>
    </row>
    <row r="930" spans="2:11" ht="249.75" customHeight="1" thickBot="1">
      <c r="B930" s="627"/>
      <c r="C930" s="628"/>
      <c r="D930" s="628"/>
      <c r="E930" s="628"/>
      <c r="F930" s="628"/>
      <c r="G930" s="628"/>
      <c r="H930" s="628"/>
      <c r="I930" s="628"/>
      <c r="J930" s="628"/>
      <c r="K930" s="629"/>
    </row>
    <row r="931" spans="2:11" ht="16.5" thickBot="1"/>
    <row r="932" spans="2:11" ht="21" thickBot="1">
      <c r="B932" s="630" t="s">
        <v>199</v>
      </c>
      <c r="C932" s="631"/>
      <c r="D932" s="631"/>
      <c r="E932" s="631"/>
      <c r="F932" s="631"/>
      <c r="G932" s="631"/>
      <c r="H932" s="631"/>
      <c r="I932" s="631"/>
      <c r="J932" s="631"/>
      <c r="K932" s="632"/>
    </row>
    <row r="933" spans="2:11" ht="16.5" thickBot="1">
      <c r="B933" s="633" t="s">
        <v>141</v>
      </c>
      <c r="C933" s="634"/>
      <c r="D933" s="634"/>
      <c r="E933" s="634"/>
      <c r="F933" s="634"/>
      <c r="G933" s="634"/>
      <c r="H933" s="634"/>
      <c r="I933" s="634"/>
      <c r="J933" s="634"/>
      <c r="K933" s="635"/>
    </row>
    <row r="934" spans="2:11" ht="16.5" thickBot="1">
      <c r="B934" s="636"/>
      <c r="C934" s="637"/>
      <c r="D934" s="637"/>
      <c r="E934" s="637"/>
      <c r="F934" s="637"/>
      <c r="G934" s="637"/>
      <c r="H934" s="637"/>
      <c r="I934" s="637"/>
      <c r="J934" s="637"/>
      <c r="K934" s="638"/>
    </row>
    <row r="935" spans="2:11" ht="24" customHeight="1" thickBot="1">
      <c r="B935" s="639" t="s">
        <v>142</v>
      </c>
      <c r="C935" s="640"/>
      <c r="D935" s="640"/>
      <c r="E935" s="640"/>
      <c r="F935" s="640"/>
      <c r="G935" s="640"/>
      <c r="H935" s="640"/>
      <c r="I935" s="640"/>
      <c r="J935" s="640"/>
      <c r="K935" s="641"/>
    </row>
    <row r="936" spans="2:11" ht="38.25" customHeight="1" thickBot="1">
      <c r="B936" s="642" t="s">
        <v>173</v>
      </c>
      <c r="C936" s="643"/>
      <c r="D936" s="643"/>
      <c r="E936" s="643"/>
      <c r="F936" s="643"/>
      <c r="G936" s="643"/>
      <c r="H936" s="643"/>
      <c r="I936" s="643"/>
      <c r="J936" s="643"/>
      <c r="K936" s="644"/>
    </row>
    <row r="937" spans="2:11" ht="16.5" thickBot="1">
      <c r="B937" s="198" t="s">
        <v>144</v>
      </c>
      <c r="C937" s="180">
        <v>10.1</v>
      </c>
      <c r="D937" s="645" t="str">
        <f>'PRESUPUESTO OFICIAL (Entidad)'!G57</f>
        <v>Suministro e instalación de tomacorriente doble- Toma Doble P/T Solaio Blanco</v>
      </c>
      <c r="E937" s="646"/>
      <c r="F937" s="646"/>
      <c r="G937" s="646"/>
      <c r="H937" s="646"/>
      <c r="I937" s="646"/>
      <c r="J937" s="646"/>
      <c r="K937" s="647"/>
    </row>
    <row r="938" spans="2:11" ht="25.5">
      <c r="B938" s="609" t="s">
        <v>145</v>
      </c>
      <c r="C938" s="610"/>
      <c r="D938" s="611"/>
      <c r="E938" s="199" t="s">
        <v>147</v>
      </c>
      <c r="F938" s="199" t="s">
        <v>148</v>
      </c>
      <c r="G938" s="199" t="s">
        <v>149</v>
      </c>
      <c r="H938" s="183" t="s">
        <v>193</v>
      </c>
      <c r="I938" s="183" t="s">
        <v>209</v>
      </c>
      <c r="J938" s="183" t="s">
        <v>151</v>
      </c>
      <c r="K938" s="183" t="s">
        <v>192</v>
      </c>
    </row>
    <row r="939" spans="2:11">
      <c r="B939" s="652"/>
      <c r="C939" s="653"/>
      <c r="D939" s="653"/>
      <c r="E939" s="214"/>
      <c r="F939" s="214"/>
      <c r="G939" s="215"/>
      <c r="H939" s="216"/>
      <c r="I939" s="216"/>
      <c r="J939" s="216"/>
      <c r="K939" s="206">
        <v>1</v>
      </c>
    </row>
    <row r="940" spans="2:11" ht="16.5" thickBot="1">
      <c r="B940" s="615"/>
      <c r="C940" s="616"/>
      <c r="D940" s="617"/>
      <c r="E940" s="202"/>
      <c r="F940" s="202"/>
      <c r="G940" s="203"/>
      <c r="H940" s="618" t="s">
        <v>156</v>
      </c>
      <c r="I940" s="619"/>
      <c r="J940" s="620"/>
      <c r="K940" s="191">
        <f>ROUND(SUM(K939:K939),2)</f>
        <v>1</v>
      </c>
    </row>
    <row r="941" spans="2:11" ht="15">
      <c r="B941" s="621"/>
      <c r="C941" s="622"/>
      <c r="D941" s="622"/>
      <c r="E941" s="622"/>
      <c r="F941" s="622"/>
      <c r="G941" s="622"/>
      <c r="H941" s="622"/>
      <c r="I941" s="622"/>
      <c r="J941" s="622"/>
      <c r="K941" s="623"/>
    </row>
    <row r="942" spans="2:11" ht="15">
      <c r="B942" s="624"/>
      <c r="C942" s="625"/>
      <c r="D942" s="625"/>
      <c r="E942" s="625"/>
      <c r="F942" s="625"/>
      <c r="G942" s="625"/>
      <c r="H942" s="625"/>
      <c r="I942" s="625"/>
      <c r="J942" s="625"/>
      <c r="K942" s="626"/>
    </row>
    <row r="943" spans="2:11" ht="15">
      <c r="B943" s="624"/>
      <c r="C943" s="625"/>
      <c r="D943" s="625"/>
      <c r="E943" s="625"/>
      <c r="F943" s="625"/>
      <c r="G943" s="625"/>
      <c r="H943" s="625"/>
      <c r="I943" s="625"/>
      <c r="J943" s="625"/>
      <c r="K943" s="626"/>
    </row>
    <row r="944" spans="2:11" ht="15">
      <c r="B944" s="624"/>
      <c r="C944" s="625"/>
      <c r="D944" s="625"/>
      <c r="E944" s="625"/>
      <c r="F944" s="625"/>
      <c r="G944" s="625"/>
      <c r="H944" s="625"/>
      <c r="I944" s="625"/>
      <c r="J944" s="625"/>
      <c r="K944" s="626"/>
    </row>
    <row r="945" spans="2:11" ht="15">
      <c r="B945" s="624"/>
      <c r="C945" s="625"/>
      <c r="D945" s="625"/>
      <c r="E945" s="625"/>
      <c r="F945" s="625"/>
      <c r="G945" s="625"/>
      <c r="H945" s="625"/>
      <c r="I945" s="625"/>
      <c r="J945" s="625"/>
      <c r="K945" s="626"/>
    </row>
    <row r="946" spans="2:11" ht="15">
      <c r="B946" s="624"/>
      <c r="C946" s="625"/>
      <c r="D946" s="625"/>
      <c r="E946" s="625"/>
      <c r="F946" s="625"/>
      <c r="G946" s="625"/>
      <c r="H946" s="625"/>
      <c r="I946" s="625"/>
      <c r="J946" s="625"/>
      <c r="K946" s="626"/>
    </row>
    <row r="947" spans="2:11" ht="15">
      <c r="B947" s="624"/>
      <c r="C947" s="625"/>
      <c r="D947" s="625"/>
      <c r="E947" s="625"/>
      <c r="F947" s="625"/>
      <c r="G947" s="625"/>
      <c r="H947" s="625"/>
      <c r="I947" s="625"/>
      <c r="J947" s="625"/>
      <c r="K947" s="626"/>
    </row>
    <row r="948" spans="2:11" ht="15">
      <c r="B948" s="624"/>
      <c r="C948" s="625"/>
      <c r="D948" s="625"/>
      <c r="E948" s="625"/>
      <c r="F948" s="625"/>
      <c r="G948" s="625"/>
      <c r="H948" s="625"/>
      <c r="I948" s="625"/>
      <c r="J948" s="625"/>
      <c r="K948" s="626"/>
    </row>
    <row r="949" spans="2:11" ht="15">
      <c r="B949" s="624"/>
      <c r="C949" s="625"/>
      <c r="D949" s="625"/>
      <c r="E949" s="625"/>
      <c r="F949" s="625"/>
      <c r="G949" s="625"/>
      <c r="H949" s="625"/>
      <c r="I949" s="625"/>
      <c r="J949" s="625"/>
      <c r="K949" s="626"/>
    </row>
    <row r="950" spans="2:11" ht="15">
      <c r="B950" s="624"/>
      <c r="C950" s="625"/>
      <c r="D950" s="625"/>
      <c r="E950" s="625"/>
      <c r="F950" s="625"/>
      <c r="G950" s="625"/>
      <c r="H950" s="625"/>
      <c r="I950" s="625"/>
      <c r="J950" s="625"/>
      <c r="K950" s="626"/>
    </row>
    <row r="951" spans="2:11" ht="15">
      <c r="B951" s="624"/>
      <c r="C951" s="625"/>
      <c r="D951" s="625"/>
      <c r="E951" s="625"/>
      <c r="F951" s="625"/>
      <c r="G951" s="625"/>
      <c r="H951" s="625"/>
      <c r="I951" s="625"/>
      <c r="J951" s="625"/>
      <c r="K951" s="626"/>
    </row>
    <row r="952" spans="2:11" ht="15">
      <c r="B952" s="624"/>
      <c r="C952" s="625"/>
      <c r="D952" s="625"/>
      <c r="E952" s="625"/>
      <c r="F952" s="625"/>
      <c r="G952" s="625"/>
      <c r="H952" s="625"/>
      <c r="I952" s="625"/>
      <c r="J952" s="625"/>
      <c r="K952" s="626"/>
    </row>
    <row r="953" spans="2:11" ht="15">
      <c r="B953" s="624"/>
      <c r="C953" s="625"/>
      <c r="D953" s="625"/>
      <c r="E953" s="625"/>
      <c r="F953" s="625"/>
      <c r="G953" s="625"/>
      <c r="H953" s="625"/>
      <c r="I953" s="625"/>
      <c r="J953" s="625"/>
      <c r="K953" s="626"/>
    </row>
    <row r="954" spans="2:11" ht="15">
      <c r="B954" s="624"/>
      <c r="C954" s="625"/>
      <c r="D954" s="625"/>
      <c r="E954" s="625"/>
      <c r="F954" s="625"/>
      <c r="G954" s="625"/>
      <c r="H954" s="625"/>
      <c r="I954" s="625"/>
      <c r="J954" s="625"/>
      <c r="K954" s="626"/>
    </row>
    <row r="955" spans="2:11" ht="15">
      <c r="B955" s="624"/>
      <c r="C955" s="625"/>
      <c r="D955" s="625"/>
      <c r="E955" s="625"/>
      <c r="F955" s="625"/>
      <c r="G955" s="625"/>
      <c r="H955" s="625"/>
      <c r="I955" s="625"/>
      <c r="J955" s="625"/>
      <c r="K955" s="626"/>
    </row>
    <row r="956" spans="2:11" ht="15">
      <c r="B956" s="624"/>
      <c r="C956" s="625"/>
      <c r="D956" s="625"/>
      <c r="E956" s="625"/>
      <c r="F956" s="625"/>
      <c r="G956" s="625"/>
      <c r="H956" s="625"/>
      <c r="I956" s="625"/>
      <c r="J956" s="625"/>
      <c r="K956" s="626"/>
    </row>
    <row r="957" spans="2:11" ht="15">
      <c r="B957" s="624"/>
      <c r="C957" s="625"/>
      <c r="D957" s="625"/>
      <c r="E957" s="625"/>
      <c r="F957" s="625"/>
      <c r="G957" s="625"/>
      <c r="H957" s="625"/>
      <c r="I957" s="625"/>
      <c r="J957" s="625"/>
      <c r="K957" s="626"/>
    </row>
    <row r="958" spans="2:11" ht="15">
      <c r="B958" s="624"/>
      <c r="C958" s="625"/>
      <c r="D958" s="625"/>
      <c r="E958" s="625"/>
      <c r="F958" s="625"/>
      <c r="G958" s="625"/>
      <c r="H958" s="625"/>
      <c r="I958" s="625"/>
      <c r="J958" s="625"/>
      <c r="K958" s="626"/>
    </row>
    <row r="959" spans="2:11" ht="15">
      <c r="B959" s="624"/>
      <c r="C959" s="625"/>
      <c r="D959" s="625"/>
      <c r="E959" s="625"/>
      <c r="F959" s="625"/>
      <c r="G959" s="625"/>
      <c r="H959" s="625"/>
      <c r="I959" s="625"/>
      <c r="J959" s="625"/>
      <c r="K959" s="626"/>
    </row>
    <row r="960" spans="2:11" ht="15">
      <c r="B960" s="624"/>
      <c r="C960" s="625"/>
      <c r="D960" s="625"/>
      <c r="E960" s="625"/>
      <c r="F960" s="625"/>
      <c r="G960" s="625"/>
      <c r="H960" s="625"/>
      <c r="I960" s="625"/>
      <c r="J960" s="625"/>
      <c r="K960" s="626"/>
    </row>
    <row r="961" spans="2:11" ht="224.25" customHeight="1" thickBot="1">
      <c r="B961" s="627"/>
      <c r="C961" s="628"/>
      <c r="D961" s="628"/>
      <c r="E961" s="628"/>
      <c r="F961" s="628"/>
      <c r="G961" s="628"/>
      <c r="H961" s="628"/>
      <c r="I961" s="628"/>
      <c r="J961" s="628"/>
      <c r="K961" s="629"/>
    </row>
    <row r="962" spans="2:11" ht="16.5" thickBot="1"/>
    <row r="963" spans="2:11" ht="21" thickBot="1">
      <c r="B963" s="630" t="s">
        <v>199</v>
      </c>
      <c r="C963" s="631"/>
      <c r="D963" s="631"/>
      <c r="E963" s="631"/>
      <c r="F963" s="631"/>
      <c r="G963" s="631"/>
      <c r="H963" s="631"/>
      <c r="I963" s="631"/>
      <c r="J963" s="631"/>
      <c r="K963" s="632"/>
    </row>
    <row r="964" spans="2:11" ht="16.5" thickBot="1">
      <c r="B964" s="633" t="s">
        <v>141</v>
      </c>
      <c r="C964" s="634"/>
      <c r="D964" s="634"/>
      <c r="E964" s="634"/>
      <c r="F964" s="634"/>
      <c r="G964" s="634"/>
      <c r="H964" s="634"/>
      <c r="I964" s="634"/>
      <c r="J964" s="634"/>
      <c r="K964" s="635"/>
    </row>
    <row r="965" spans="2:11" ht="16.5" thickBot="1">
      <c r="B965" s="636"/>
      <c r="C965" s="637"/>
      <c r="D965" s="637"/>
      <c r="E965" s="637"/>
      <c r="F965" s="637"/>
      <c r="G965" s="637"/>
      <c r="H965" s="637"/>
      <c r="I965" s="637"/>
      <c r="J965" s="637"/>
      <c r="K965" s="638"/>
    </row>
    <row r="966" spans="2:11" ht="27" customHeight="1" thickBot="1">
      <c r="B966" s="639" t="s">
        <v>142</v>
      </c>
      <c r="C966" s="640"/>
      <c r="D966" s="640"/>
      <c r="E966" s="640"/>
      <c r="F966" s="640"/>
      <c r="G966" s="640"/>
      <c r="H966" s="640"/>
      <c r="I966" s="640"/>
      <c r="J966" s="640"/>
      <c r="K966" s="641"/>
    </row>
    <row r="967" spans="2:11" ht="42" customHeight="1" thickBot="1">
      <c r="B967" s="642" t="s">
        <v>173</v>
      </c>
      <c r="C967" s="643"/>
      <c r="D967" s="643"/>
      <c r="E967" s="643"/>
      <c r="F967" s="643"/>
      <c r="G967" s="643"/>
      <c r="H967" s="643"/>
      <c r="I967" s="643"/>
      <c r="J967" s="643"/>
      <c r="K967" s="644"/>
    </row>
    <row r="968" spans="2:11" ht="24" customHeight="1" thickBot="1">
      <c r="B968" s="198" t="s">
        <v>144</v>
      </c>
      <c r="C968" s="180" t="s">
        <v>210</v>
      </c>
      <c r="D968" s="645" t="str">
        <f>'PRESUPUESTO OFICIAL (Entidad)'!G58</f>
        <v>Suministro e instalación de interruptor doble- Interruptor Doble Cygnus Blanco</v>
      </c>
      <c r="E968" s="646"/>
      <c r="F968" s="646"/>
      <c r="G968" s="646"/>
      <c r="H968" s="646"/>
      <c r="I968" s="646"/>
      <c r="J968" s="646"/>
      <c r="K968" s="647"/>
    </row>
    <row r="969" spans="2:11" ht="27" customHeight="1">
      <c r="B969" s="609" t="s">
        <v>145</v>
      </c>
      <c r="C969" s="610"/>
      <c r="D969" s="611"/>
      <c r="E969" s="199" t="s">
        <v>147</v>
      </c>
      <c r="F969" s="199" t="s">
        <v>148</v>
      </c>
      <c r="G969" s="199" t="s">
        <v>149</v>
      </c>
      <c r="H969" s="183" t="s">
        <v>193</v>
      </c>
      <c r="I969" s="183" t="s">
        <v>209</v>
      </c>
      <c r="J969" s="183" t="s">
        <v>151</v>
      </c>
      <c r="K969" s="183" t="s">
        <v>192</v>
      </c>
    </row>
    <row r="970" spans="2:11">
      <c r="B970" s="652"/>
      <c r="C970" s="653"/>
      <c r="D970" s="653"/>
      <c r="E970" s="214"/>
      <c r="F970" s="214"/>
      <c r="G970" s="215"/>
      <c r="H970" s="216"/>
      <c r="I970" s="216"/>
      <c r="J970" s="216"/>
      <c r="K970" s="206">
        <v>1</v>
      </c>
    </row>
    <row r="971" spans="2:11" ht="16.5" thickBot="1">
      <c r="B971" s="615"/>
      <c r="C971" s="616"/>
      <c r="D971" s="617"/>
      <c r="E971" s="202"/>
      <c r="F971" s="202"/>
      <c r="G971" s="203"/>
      <c r="H971" s="618" t="s">
        <v>156</v>
      </c>
      <c r="I971" s="619"/>
      <c r="J971" s="620"/>
      <c r="K971" s="191">
        <f>ROUND(SUM(K970:K970),2)</f>
        <v>1</v>
      </c>
    </row>
    <row r="972" spans="2:11" ht="15">
      <c r="B972" s="621"/>
      <c r="C972" s="622"/>
      <c r="D972" s="622"/>
      <c r="E972" s="622"/>
      <c r="F972" s="622"/>
      <c r="G972" s="622"/>
      <c r="H972" s="622"/>
      <c r="I972" s="622"/>
      <c r="J972" s="622"/>
      <c r="K972" s="623"/>
    </row>
    <row r="973" spans="2:11" ht="15">
      <c r="B973" s="624"/>
      <c r="C973" s="625"/>
      <c r="D973" s="625"/>
      <c r="E973" s="625"/>
      <c r="F973" s="625"/>
      <c r="G973" s="625"/>
      <c r="H973" s="625"/>
      <c r="I973" s="625"/>
      <c r="J973" s="625"/>
      <c r="K973" s="626"/>
    </row>
    <row r="974" spans="2:11" ht="15">
      <c r="B974" s="624"/>
      <c r="C974" s="625"/>
      <c r="D974" s="625"/>
      <c r="E974" s="625"/>
      <c r="F974" s="625"/>
      <c r="G974" s="625"/>
      <c r="H974" s="625"/>
      <c r="I974" s="625"/>
      <c r="J974" s="625"/>
      <c r="K974" s="626"/>
    </row>
    <row r="975" spans="2:11" ht="15">
      <c r="B975" s="624"/>
      <c r="C975" s="625"/>
      <c r="D975" s="625"/>
      <c r="E975" s="625"/>
      <c r="F975" s="625"/>
      <c r="G975" s="625"/>
      <c r="H975" s="625"/>
      <c r="I975" s="625"/>
      <c r="J975" s="625"/>
      <c r="K975" s="626"/>
    </row>
    <row r="976" spans="2:11" ht="15">
      <c r="B976" s="624"/>
      <c r="C976" s="625"/>
      <c r="D976" s="625"/>
      <c r="E976" s="625"/>
      <c r="F976" s="625"/>
      <c r="G976" s="625"/>
      <c r="H976" s="625"/>
      <c r="I976" s="625"/>
      <c r="J976" s="625"/>
      <c r="K976" s="626"/>
    </row>
    <row r="977" spans="2:11" ht="15">
      <c r="B977" s="624"/>
      <c r="C977" s="625"/>
      <c r="D977" s="625"/>
      <c r="E977" s="625"/>
      <c r="F977" s="625"/>
      <c r="G977" s="625"/>
      <c r="H977" s="625"/>
      <c r="I977" s="625"/>
      <c r="J977" s="625"/>
      <c r="K977" s="626"/>
    </row>
    <row r="978" spans="2:11" ht="15">
      <c r="B978" s="624"/>
      <c r="C978" s="625"/>
      <c r="D978" s="625"/>
      <c r="E978" s="625"/>
      <c r="F978" s="625"/>
      <c r="G978" s="625"/>
      <c r="H978" s="625"/>
      <c r="I978" s="625"/>
      <c r="J978" s="625"/>
      <c r="K978" s="626"/>
    </row>
    <row r="979" spans="2:11" ht="15">
      <c r="B979" s="624"/>
      <c r="C979" s="625"/>
      <c r="D979" s="625"/>
      <c r="E979" s="625"/>
      <c r="F979" s="625"/>
      <c r="G979" s="625"/>
      <c r="H979" s="625"/>
      <c r="I979" s="625"/>
      <c r="J979" s="625"/>
      <c r="K979" s="626"/>
    </row>
    <row r="980" spans="2:11" ht="15">
      <c r="B980" s="624"/>
      <c r="C980" s="625"/>
      <c r="D980" s="625"/>
      <c r="E980" s="625"/>
      <c r="F980" s="625"/>
      <c r="G980" s="625"/>
      <c r="H980" s="625"/>
      <c r="I980" s="625"/>
      <c r="J980" s="625"/>
      <c r="K980" s="626"/>
    </row>
    <row r="981" spans="2:11" ht="15">
      <c r="B981" s="624"/>
      <c r="C981" s="625"/>
      <c r="D981" s="625"/>
      <c r="E981" s="625"/>
      <c r="F981" s="625"/>
      <c r="G981" s="625"/>
      <c r="H981" s="625"/>
      <c r="I981" s="625"/>
      <c r="J981" s="625"/>
      <c r="K981" s="626"/>
    </row>
    <row r="982" spans="2:11" ht="15">
      <c r="B982" s="624"/>
      <c r="C982" s="625"/>
      <c r="D982" s="625"/>
      <c r="E982" s="625"/>
      <c r="F982" s="625"/>
      <c r="G982" s="625"/>
      <c r="H982" s="625"/>
      <c r="I982" s="625"/>
      <c r="J982" s="625"/>
      <c r="K982" s="626"/>
    </row>
    <row r="983" spans="2:11" ht="15">
      <c r="B983" s="624"/>
      <c r="C983" s="625"/>
      <c r="D983" s="625"/>
      <c r="E983" s="625"/>
      <c r="F983" s="625"/>
      <c r="G983" s="625"/>
      <c r="H983" s="625"/>
      <c r="I983" s="625"/>
      <c r="J983" s="625"/>
      <c r="K983" s="626"/>
    </row>
    <row r="984" spans="2:11" ht="15">
      <c r="B984" s="624"/>
      <c r="C984" s="625"/>
      <c r="D984" s="625"/>
      <c r="E984" s="625"/>
      <c r="F984" s="625"/>
      <c r="G984" s="625"/>
      <c r="H984" s="625"/>
      <c r="I984" s="625"/>
      <c r="J984" s="625"/>
      <c r="K984" s="626"/>
    </row>
    <row r="985" spans="2:11" ht="15">
      <c r="B985" s="624"/>
      <c r="C985" s="625"/>
      <c r="D985" s="625"/>
      <c r="E985" s="625"/>
      <c r="F985" s="625"/>
      <c r="G985" s="625"/>
      <c r="H985" s="625"/>
      <c r="I985" s="625"/>
      <c r="J985" s="625"/>
      <c r="K985" s="626"/>
    </row>
    <row r="986" spans="2:11" ht="15">
      <c r="B986" s="624"/>
      <c r="C986" s="625"/>
      <c r="D986" s="625"/>
      <c r="E986" s="625"/>
      <c r="F986" s="625"/>
      <c r="G986" s="625"/>
      <c r="H986" s="625"/>
      <c r="I986" s="625"/>
      <c r="J986" s="625"/>
      <c r="K986" s="626"/>
    </row>
    <row r="987" spans="2:11" ht="15">
      <c r="B987" s="624"/>
      <c r="C987" s="625"/>
      <c r="D987" s="625"/>
      <c r="E987" s="625"/>
      <c r="F987" s="625"/>
      <c r="G987" s="625"/>
      <c r="H987" s="625"/>
      <c r="I987" s="625"/>
      <c r="J987" s="625"/>
      <c r="K987" s="626"/>
    </row>
    <row r="988" spans="2:11" ht="15">
      <c r="B988" s="624"/>
      <c r="C988" s="625"/>
      <c r="D988" s="625"/>
      <c r="E988" s="625"/>
      <c r="F988" s="625"/>
      <c r="G988" s="625"/>
      <c r="H988" s="625"/>
      <c r="I988" s="625"/>
      <c r="J988" s="625"/>
      <c r="K988" s="626"/>
    </row>
    <row r="989" spans="2:11" ht="15">
      <c r="B989" s="624"/>
      <c r="C989" s="625"/>
      <c r="D989" s="625"/>
      <c r="E989" s="625"/>
      <c r="F989" s="625"/>
      <c r="G989" s="625"/>
      <c r="H989" s="625"/>
      <c r="I989" s="625"/>
      <c r="J989" s="625"/>
      <c r="K989" s="626"/>
    </row>
    <row r="990" spans="2:11" ht="15">
      <c r="B990" s="624"/>
      <c r="C990" s="625"/>
      <c r="D990" s="625"/>
      <c r="E990" s="625"/>
      <c r="F990" s="625"/>
      <c r="G990" s="625"/>
      <c r="H990" s="625"/>
      <c r="I990" s="625"/>
      <c r="J990" s="625"/>
      <c r="K990" s="626"/>
    </row>
    <row r="991" spans="2:11" ht="15">
      <c r="B991" s="624"/>
      <c r="C991" s="625"/>
      <c r="D991" s="625"/>
      <c r="E991" s="625"/>
      <c r="F991" s="625"/>
      <c r="G991" s="625"/>
      <c r="H991" s="625"/>
      <c r="I991" s="625"/>
      <c r="J991" s="625"/>
      <c r="K991" s="626"/>
    </row>
    <row r="992" spans="2:11" ht="192" customHeight="1" thickBot="1">
      <c r="B992" s="627"/>
      <c r="C992" s="628"/>
      <c r="D992" s="628"/>
      <c r="E992" s="628"/>
      <c r="F992" s="628"/>
      <c r="G992" s="628"/>
      <c r="H992" s="628"/>
      <c r="I992" s="628"/>
      <c r="J992" s="628"/>
      <c r="K992" s="629"/>
    </row>
    <row r="993" spans="2:11" ht="16.5" thickBot="1"/>
    <row r="994" spans="2:11" ht="21" thickBot="1">
      <c r="B994" s="630" t="s">
        <v>199</v>
      </c>
      <c r="C994" s="631"/>
      <c r="D994" s="631"/>
      <c r="E994" s="631"/>
      <c r="F994" s="631"/>
      <c r="G994" s="631"/>
      <c r="H994" s="631"/>
      <c r="I994" s="631"/>
      <c r="J994" s="631"/>
      <c r="K994" s="632"/>
    </row>
    <row r="995" spans="2:11" ht="16.5" thickBot="1">
      <c r="B995" s="633" t="s">
        <v>141</v>
      </c>
      <c r="C995" s="634"/>
      <c r="D995" s="634"/>
      <c r="E995" s="634"/>
      <c r="F995" s="634"/>
      <c r="G995" s="634"/>
      <c r="H995" s="634"/>
      <c r="I995" s="634"/>
      <c r="J995" s="634"/>
      <c r="K995" s="635"/>
    </row>
    <row r="996" spans="2:11" ht="16.5" thickBot="1">
      <c r="B996" s="636"/>
      <c r="C996" s="637"/>
      <c r="D996" s="637"/>
      <c r="E996" s="637"/>
      <c r="F996" s="637"/>
      <c r="G996" s="637"/>
      <c r="H996" s="637"/>
      <c r="I996" s="637"/>
      <c r="J996" s="637"/>
      <c r="K996" s="638"/>
    </row>
    <row r="997" spans="2:11" ht="31.5" customHeight="1" thickBot="1">
      <c r="B997" s="639" t="s">
        <v>142</v>
      </c>
      <c r="C997" s="640"/>
      <c r="D997" s="640"/>
      <c r="E997" s="640"/>
      <c r="F997" s="640"/>
      <c r="G997" s="640"/>
      <c r="H997" s="640"/>
      <c r="I997" s="640"/>
      <c r="J997" s="640"/>
      <c r="K997" s="641"/>
    </row>
    <row r="998" spans="2:11" ht="42" customHeight="1" thickBot="1">
      <c r="B998" s="642" t="s">
        <v>173</v>
      </c>
      <c r="C998" s="643"/>
      <c r="D998" s="643"/>
      <c r="E998" s="643"/>
      <c r="F998" s="643"/>
      <c r="G998" s="643"/>
      <c r="H998" s="643"/>
      <c r="I998" s="643"/>
      <c r="J998" s="643"/>
      <c r="K998" s="644"/>
    </row>
    <row r="999" spans="2:11" ht="31.5" customHeight="1" thickBot="1">
      <c r="B999" s="198" t="s">
        <v>144</v>
      </c>
      <c r="C999" s="180" t="s">
        <v>211</v>
      </c>
      <c r="D999" s="645" t="str">
        <f>'PRESUPUESTO OFICIAL (Entidad)'!G59</f>
        <v>Suministro e instalación de bombillas - Bulbo Led Sensor Microondas 9w Luz Fría Certificado</v>
      </c>
      <c r="E999" s="646"/>
      <c r="F999" s="646"/>
      <c r="G999" s="646"/>
      <c r="H999" s="646"/>
      <c r="I999" s="646"/>
      <c r="J999" s="646"/>
      <c r="K999" s="647"/>
    </row>
    <row r="1000" spans="2:11" ht="25.5">
      <c r="B1000" s="609" t="s">
        <v>145</v>
      </c>
      <c r="C1000" s="610"/>
      <c r="D1000" s="611"/>
      <c r="E1000" s="199" t="s">
        <v>147</v>
      </c>
      <c r="F1000" s="199" t="s">
        <v>148</v>
      </c>
      <c r="G1000" s="199" t="s">
        <v>149</v>
      </c>
      <c r="H1000" s="183" t="s">
        <v>193</v>
      </c>
      <c r="I1000" s="183" t="s">
        <v>209</v>
      </c>
      <c r="J1000" s="183" t="s">
        <v>151</v>
      </c>
      <c r="K1000" s="183" t="s">
        <v>192</v>
      </c>
    </row>
    <row r="1001" spans="2:11">
      <c r="B1001" s="654" t="s">
        <v>212</v>
      </c>
      <c r="C1001" s="655"/>
      <c r="D1001" s="656"/>
      <c r="E1001" s="214"/>
      <c r="F1001" s="214"/>
      <c r="G1001" s="215"/>
      <c r="H1001" s="216"/>
      <c r="I1001" s="216"/>
      <c r="J1001" s="233">
        <v>5</v>
      </c>
      <c r="K1001" s="206">
        <f>J1001</f>
        <v>5</v>
      </c>
    </row>
    <row r="1002" spans="2:11">
      <c r="B1002" s="654" t="s">
        <v>213</v>
      </c>
      <c r="C1002" s="655"/>
      <c r="D1002" s="656"/>
      <c r="E1002" s="214"/>
      <c r="F1002" s="214"/>
      <c r="G1002" s="215"/>
      <c r="H1002" s="216"/>
      <c r="I1002" s="216"/>
      <c r="J1002" s="233">
        <v>4</v>
      </c>
      <c r="K1002" s="206">
        <f t="shared" ref="K1002:K1008" si="10">J1002</f>
        <v>4</v>
      </c>
    </row>
    <row r="1003" spans="2:11">
      <c r="B1003" s="654" t="s">
        <v>214</v>
      </c>
      <c r="C1003" s="655"/>
      <c r="D1003" s="656"/>
      <c r="E1003" s="214"/>
      <c r="F1003" s="214"/>
      <c r="G1003" s="215"/>
      <c r="H1003" s="216"/>
      <c r="I1003" s="216"/>
      <c r="J1003" s="233">
        <v>5</v>
      </c>
      <c r="K1003" s="206">
        <f t="shared" si="10"/>
        <v>5</v>
      </c>
    </row>
    <row r="1004" spans="2:11">
      <c r="B1004" s="654" t="s">
        <v>215</v>
      </c>
      <c r="C1004" s="655"/>
      <c r="D1004" s="656"/>
      <c r="E1004" s="214"/>
      <c r="F1004" s="214"/>
      <c r="G1004" s="215"/>
      <c r="H1004" s="216"/>
      <c r="I1004" s="216"/>
      <c r="J1004" s="233">
        <v>6</v>
      </c>
      <c r="K1004" s="206">
        <f t="shared" si="10"/>
        <v>6</v>
      </c>
    </row>
    <row r="1005" spans="2:11">
      <c r="B1005" s="654" t="s">
        <v>216</v>
      </c>
      <c r="C1005" s="655"/>
      <c r="D1005" s="656"/>
      <c r="E1005" s="214"/>
      <c r="F1005" s="214"/>
      <c r="G1005" s="215"/>
      <c r="H1005" s="216"/>
      <c r="I1005" s="216"/>
      <c r="J1005" s="233">
        <v>3</v>
      </c>
      <c r="K1005" s="206">
        <f t="shared" si="10"/>
        <v>3</v>
      </c>
    </row>
    <row r="1006" spans="2:11">
      <c r="B1006" s="648" t="s">
        <v>217</v>
      </c>
      <c r="C1006" s="649"/>
      <c r="D1006" s="649"/>
      <c r="E1006" s="214"/>
      <c r="F1006" s="214"/>
      <c r="G1006" s="215"/>
      <c r="H1006" s="216"/>
      <c r="I1006" s="216"/>
      <c r="J1006" s="205">
        <v>4</v>
      </c>
      <c r="K1006" s="206">
        <f t="shared" si="10"/>
        <v>4</v>
      </c>
    </row>
    <row r="1007" spans="2:11">
      <c r="B1007" s="648" t="s">
        <v>218</v>
      </c>
      <c r="C1007" s="649"/>
      <c r="D1007" s="649"/>
      <c r="E1007" s="214"/>
      <c r="F1007" s="214"/>
      <c r="G1007" s="215"/>
      <c r="H1007" s="216"/>
      <c r="I1007" s="216"/>
      <c r="J1007" s="205">
        <v>3</v>
      </c>
      <c r="K1007" s="206">
        <f t="shared" si="10"/>
        <v>3</v>
      </c>
    </row>
    <row r="1008" spans="2:11">
      <c r="B1008" s="648" t="s">
        <v>219</v>
      </c>
      <c r="C1008" s="649"/>
      <c r="D1008" s="649"/>
      <c r="E1008" s="214"/>
      <c r="F1008" s="214"/>
      <c r="G1008" s="215"/>
      <c r="H1008" s="216"/>
      <c r="I1008" s="216"/>
      <c r="J1008" s="205">
        <v>3</v>
      </c>
      <c r="K1008" s="206">
        <f t="shared" si="10"/>
        <v>3</v>
      </c>
    </row>
    <row r="1009" spans="2:11" ht="16.5" thickBot="1">
      <c r="B1009" s="615"/>
      <c r="C1009" s="616"/>
      <c r="D1009" s="617"/>
      <c r="E1009" s="202"/>
      <c r="F1009" s="202"/>
      <c r="G1009" s="203"/>
      <c r="H1009" s="618" t="s">
        <v>156</v>
      </c>
      <c r="I1009" s="619"/>
      <c r="J1009" s="620"/>
      <c r="K1009" s="191">
        <f>ROUND(SUM(K1001:K1008),2)</f>
        <v>33</v>
      </c>
    </row>
    <row r="1010" spans="2:11" ht="15">
      <c r="B1010" s="621"/>
      <c r="C1010" s="622"/>
      <c r="D1010" s="622"/>
      <c r="E1010" s="622"/>
      <c r="F1010" s="622"/>
      <c r="G1010" s="622"/>
      <c r="H1010" s="622"/>
      <c r="I1010" s="622"/>
      <c r="J1010" s="622"/>
      <c r="K1010" s="623"/>
    </row>
    <row r="1011" spans="2:11" ht="15">
      <c r="B1011" s="624"/>
      <c r="C1011" s="625"/>
      <c r="D1011" s="625"/>
      <c r="E1011" s="625"/>
      <c r="F1011" s="625"/>
      <c r="G1011" s="625"/>
      <c r="H1011" s="625"/>
      <c r="I1011" s="625"/>
      <c r="J1011" s="625"/>
      <c r="K1011" s="626"/>
    </row>
    <row r="1012" spans="2:11" ht="15">
      <c r="B1012" s="624"/>
      <c r="C1012" s="625"/>
      <c r="D1012" s="625"/>
      <c r="E1012" s="625"/>
      <c r="F1012" s="625"/>
      <c r="G1012" s="625"/>
      <c r="H1012" s="625"/>
      <c r="I1012" s="625"/>
      <c r="J1012" s="625"/>
      <c r="K1012" s="626"/>
    </row>
    <row r="1013" spans="2:11" ht="15">
      <c r="B1013" s="624"/>
      <c r="C1013" s="625"/>
      <c r="D1013" s="625"/>
      <c r="E1013" s="625"/>
      <c r="F1013" s="625"/>
      <c r="G1013" s="625"/>
      <c r="H1013" s="625"/>
      <c r="I1013" s="625"/>
      <c r="J1013" s="625"/>
      <c r="K1013" s="626"/>
    </row>
    <row r="1014" spans="2:11" ht="15">
      <c r="B1014" s="624"/>
      <c r="C1014" s="625"/>
      <c r="D1014" s="625"/>
      <c r="E1014" s="625"/>
      <c r="F1014" s="625"/>
      <c r="G1014" s="625"/>
      <c r="H1014" s="625"/>
      <c r="I1014" s="625"/>
      <c r="J1014" s="625"/>
      <c r="K1014" s="626"/>
    </row>
    <row r="1015" spans="2:11" ht="15">
      <c r="B1015" s="624"/>
      <c r="C1015" s="625"/>
      <c r="D1015" s="625"/>
      <c r="E1015" s="625"/>
      <c r="F1015" s="625"/>
      <c r="G1015" s="625"/>
      <c r="H1015" s="625"/>
      <c r="I1015" s="625"/>
      <c r="J1015" s="625"/>
      <c r="K1015" s="626"/>
    </row>
    <row r="1016" spans="2:11" ht="15">
      <c r="B1016" s="624"/>
      <c r="C1016" s="625"/>
      <c r="D1016" s="625"/>
      <c r="E1016" s="625"/>
      <c r="F1016" s="625"/>
      <c r="G1016" s="625"/>
      <c r="H1016" s="625"/>
      <c r="I1016" s="625"/>
      <c r="J1016" s="625"/>
      <c r="K1016" s="626"/>
    </row>
    <row r="1017" spans="2:11" ht="15">
      <c r="B1017" s="624"/>
      <c r="C1017" s="625"/>
      <c r="D1017" s="625"/>
      <c r="E1017" s="625"/>
      <c r="F1017" s="625"/>
      <c r="G1017" s="625"/>
      <c r="H1017" s="625"/>
      <c r="I1017" s="625"/>
      <c r="J1017" s="625"/>
      <c r="K1017" s="626"/>
    </row>
    <row r="1018" spans="2:11" ht="15">
      <c r="B1018" s="624"/>
      <c r="C1018" s="625"/>
      <c r="D1018" s="625"/>
      <c r="E1018" s="625"/>
      <c r="F1018" s="625"/>
      <c r="G1018" s="625"/>
      <c r="H1018" s="625"/>
      <c r="I1018" s="625"/>
      <c r="J1018" s="625"/>
      <c r="K1018" s="626"/>
    </row>
    <row r="1019" spans="2:11" ht="15">
      <c r="B1019" s="624"/>
      <c r="C1019" s="625"/>
      <c r="D1019" s="625"/>
      <c r="E1019" s="625"/>
      <c r="F1019" s="625"/>
      <c r="G1019" s="625"/>
      <c r="H1019" s="625"/>
      <c r="I1019" s="625"/>
      <c r="J1019" s="625"/>
      <c r="K1019" s="626"/>
    </row>
    <row r="1020" spans="2:11" ht="15">
      <c r="B1020" s="624"/>
      <c r="C1020" s="625"/>
      <c r="D1020" s="625"/>
      <c r="E1020" s="625"/>
      <c r="F1020" s="625"/>
      <c r="G1020" s="625"/>
      <c r="H1020" s="625"/>
      <c r="I1020" s="625"/>
      <c r="J1020" s="625"/>
      <c r="K1020" s="626"/>
    </row>
    <row r="1021" spans="2:11" ht="15">
      <c r="B1021" s="624"/>
      <c r="C1021" s="625"/>
      <c r="D1021" s="625"/>
      <c r="E1021" s="625"/>
      <c r="F1021" s="625"/>
      <c r="G1021" s="625"/>
      <c r="H1021" s="625"/>
      <c r="I1021" s="625"/>
      <c r="J1021" s="625"/>
      <c r="K1021" s="626"/>
    </row>
    <row r="1022" spans="2:11" ht="15">
      <c r="B1022" s="624"/>
      <c r="C1022" s="625"/>
      <c r="D1022" s="625"/>
      <c r="E1022" s="625"/>
      <c r="F1022" s="625"/>
      <c r="G1022" s="625"/>
      <c r="H1022" s="625"/>
      <c r="I1022" s="625"/>
      <c r="J1022" s="625"/>
      <c r="K1022" s="626"/>
    </row>
    <row r="1023" spans="2:11" ht="15">
      <c r="B1023" s="624"/>
      <c r="C1023" s="625"/>
      <c r="D1023" s="625"/>
      <c r="E1023" s="625"/>
      <c r="F1023" s="625"/>
      <c r="G1023" s="625"/>
      <c r="H1023" s="625"/>
      <c r="I1023" s="625"/>
      <c r="J1023" s="625"/>
      <c r="K1023" s="626"/>
    </row>
    <row r="1024" spans="2:11" ht="15">
      <c r="B1024" s="624"/>
      <c r="C1024" s="625"/>
      <c r="D1024" s="625"/>
      <c r="E1024" s="625"/>
      <c r="F1024" s="625"/>
      <c r="G1024" s="625"/>
      <c r="H1024" s="625"/>
      <c r="I1024" s="625"/>
      <c r="J1024" s="625"/>
      <c r="K1024" s="626"/>
    </row>
    <row r="1025" spans="2:11" ht="15">
      <c r="B1025" s="624"/>
      <c r="C1025" s="625"/>
      <c r="D1025" s="625"/>
      <c r="E1025" s="625"/>
      <c r="F1025" s="625"/>
      <c r="G1025" s="625"/>
      <c r="H1025" s="625"/>
      <c r="I1025" s="625"/>
      <c r="J1025" s="625"/>
      <c r="K1025" s="626"/>
    </row>
    <row r="1026" spans="2:11" ht="15">
      <c r="B1026" s="624"/>
      <c r="C1026" s="625"/>
      <c r="D1026" s="625"/>
      <c r="E1026" s="625"/>
      <c r="F1026" s="625"/>
      <c r="G1026" s="625"/>
      <c r="H1026" s="625"/>
      <c r="I1026" s="625"/>
      <c r="J1026" s="625"/>
      <c r="K1026" s="626"/>
    </row>
    <row r="1027" spans="2:11" ht="15">
      <c r="B1027" s="624"/>
      <c r="C1027" s="625"/>
      <c r="D1027" s="625"/>
      <c r="E1027" s="625"/>
      <c r="F1027" s="625"/>
      <c r="G1027" s="625"/>
      <c r="H1027" s="625"/>
      <c r="I1027" s="625"/>
      <c r="J1027" s="625"/>
      <c r="K1027" s="626"/>
    </row>
    <row r="1028" spans="2:11" ht="15">
      <c r="B1028" s="624"/>
      <c r="C1028" s="625"/>
      <c r="D1028" s="625"/>
      <c r="E1028" s="625"/>
      <c r="F1028" s="625"/>
      <c r="G1028" s="625"/>
      <c r="H1028" s="625"/>
      <c r="I1028" s="625"/>
      <c r="J1028" s="625"/>
      <c r="K1028" s="626"/>
    </row>
    <row r="1029" spans="2:11" ht="15">
      <c r="B1029" s="624"/>
      <c r="C1029" s="625"/>
      <c r="D1029" s="625"/>
      <c r="E1029" s="625"/>
      <c r="F1029" s="625"/>
      <c r="G1029" s="625"/>
      <c r="H1029" s="625"/>
      <c r="I1029" s="625"/>
      <c r="J1029" s="625"/>
      <c r="K1029" s="626"/>
    </row>
    <row r="1030" spans="2:11" ht="75.75" customHeight="1" thickBot="1">
      <c r="B1030" s="627"/>
      <c r="C1030" s="628"/>
      <c r="D1030" s="628"/>
      <c r="E1030" s="628"/>
      <c r="F1030" s="628"/>
      <c r="G1030" s="628"/>
      <c r="H1030" s="628"/>
      <c r="I1030" s="628"/>
      <c r="J1030" s="628"/>
      <c r="K1030" s="629"/>
    </row>
    <row r="1031" spans="2:11" ht="16.5" thickBot="1"/>
    <row r="1032" spans="2:11" ht="21" thickBot="1">
      <c r="B1032" s="630" t="s">
        <v>199</v>
      </c>
      <c r="C1032" s="631"/>
      <c r="D1032" s="631"/>
      <c r="E1032" s="631"/>
      <c r="F1032" s="631"/>
      <c r="G1032" s="631"/>
      <c r="H1032" s="631"/>
      <c r="I1032" s="631"/>
      <c r="J1032" s="631"/>
      <c r="K1032" s="632"/>
    </row>
    <row r="1033" spans="2:11" ht="16.5" thickBot="1">
      <c r="B1033" s="633" t="s">
        <v>141</v>
      </c>
      <c r="C1033" s="634"/>
      <c r="D1033" s="634"/>
      <c r="E1033" s="634"/>
      <c r="F1033" s="634"/>
      <c r="G1033" s="634"/>
      <c r="H1033" s="634"/>
      <c r="I1033" s="634"/>
      <c r="J1033" s="634"/>
      <c r="K1033" s="635"/>
    </row>
    <row r="1034" spans="2:11" ht="16.5" thickBot="1">
      <c r="B1034" s="636"/>
      <c r="C1034" s="637"/>
      <c r="D1034" s="637"/>
      <c r="E1034" s="637"/>
      <c r="F1034" s="637"/>
      <c r="G1034" s="637"/>
      <c r="H1034" s="637"/>
      <c r="I1034" s="637"/>
      <c r="J1034" s="637"/>
      <c r="K1034" s="638"/>
    </row>
    <row r="1035" spans="2:11" ht="27" customHeight="1" thickBot="1">
      <c r="B1035" s="639" t="s">
        <v>142</v>
      </c>
      <c r="C1035" s="640"/>
      <c r="D1035" s="640"/>
      <c r="E1035" s="640"/>
      <c r="F1035" s="640"/>
      <c r="G1035" s="640"/>
      <c r="H1035" s="640"/>
      <c r="I1035" s="640"/>
      <c r="J1035" s="640"/>
      <c r="K1035" s="641"/>
    </row>
    <row r="1036" spans="2:11" ht="42" customHeight="1" thickBot="1">
      <c r="B1036" s="642" t="s">
        <v>173</v>
      </c>
      <c r="C1036" s="643"/>
      <c r="D1036" s="643"/>
      <c r="E1036" s="643"/>
      <c r="F1036" s="643"/>
      <c r="G1036" s="643"/>
      <c r="H1036" s="643"/>
      <c r="I1036" s="643"/>
      <c r="J1036" s="643"/>
      <c r="K1036" s="644"/>
    </row>
    <row r="1037" spans="2:11" ht="16.5" thickBot="1">
      <c r="B1037" s="198" t="s">
        <v>144</v>
      </c>
      <c r="C1037" s="180">
        <v>11.1</v>
      </c>
      <c r="D1037" s="645" t="s">
        <v>220</v>
      </c>
      <c r="E1037" s="646"/>
      <c r="F1037" s="646"/>
      <c r="G1037" s="646"/>
      <c r="H1037" s="646"/>
      <c r="I1037" s="646"/>
      <c r="J1037" s="646"/>
      <c r="K1037" s="647"/>
    </row>
    <row r="1038" spans="2:11" ht="36" customHeight="1">
      <c r="B1038" s="609" t="s">
        <v>145</v>
      </c>
      <c r="C1038" s="610"/>
      <c r="D1038" s="611"/>
      <c r="E1038" s="199" t="s">
        <v>147</v>
      </c>
      <c r="F1038" s="199" t="s">
        <v>148</v>
      </c>
      <c r="G1038" s="199" t="s">
        <v>149</v>
      </c>
      <c r="H1038" s="183" t="s">
        <v>193</v>
      </c>
      <c r="I1038" s="183" t="s">
        <v>209</v>
      </c>
      <c r="J1038" s="183" t="s">
        <v>151</v>
      </c>
      <c r="K1038" s="183" t="s">
        <v>168</v>
      </c>
    </row>
    <row r="1039" spans="2:11">
      <c r="B1039" s="652"/>
      <c r="C1039" s="653"/>
      <c r="D1039" s="653"/>
      <c r="E1039" s="214"/>
      <c r="F1039" s="200">
        <v>12.4</v>
      </c>
      <c r="G1039" s="200">
        <v>8</v>
      </c>
      <c r="H1039" s="205">
        <f>F1039*G1039</f>
        <v>99.2</v>
      </c>
      <c r="I1039" s="205"/>
      <c r="J1039" s="205">
        <v>1</v>
      </c>
      <c r="K1039" s="206">
        <f>J1039</f>
        <v>1</v>
      </c>
    </row>
    <row r="1040" spans="2:11" ht="16.5" thickBot="1">
      <c r="B1040" s="615"/>
      <c r="C1040" s="616"/>
      <c r="D1040" s="617"/>
      <c r="E1040" s="202"/>
      <c r="F1040" s="202"/>
      <c r="G1040" s="203"/>
      <c r="H1040" s="618" t="s">
        <v>156</v>
      </c>
      <c r="I1040" s="619"/>
      <c r="J1040" s="620"/>
      <c r="K1040" s="191">
        <f>ROUND(SUM(K1039:K1039),2)</f>
        <v>1</v>
      </c>
    </row>
    <row r="1041" spans="2:11" ht="15">
      <c r="B1041" s="621"/>
      <c r="C1041" s="622"/>
      <c r="D1041" s="622"/>
      <c r="E1041" s="622"/>
      <c r="F1041" s="622"/>
      <c r="G1041" s="622"/>
      <c r="H1041" s="622"/>
      <c r="I1041" s="622"/>
      <c r="J1041" s="622"/>
      <c r="K1041" s="623"/>
    </row>
    <row r="1042" spans="2:11" ht="15">
      <c r="B1042" s="624"/>
      <c r="C1042" s="625"/>
      <c r="D1042" s="625"/>
      <c r="E1042" s="625"/>
      <c r="F1042" s="625"/>
      <c r="G1042" s="625"/>
      <c r="H1042" s="625"/>
      <c r="I1042" s="625"/>
      <c r="J1042" s="625"/>
      <c r="K1042" s="626"/>
    </row>
    <row r="1043" spans="2:11" ht="15">
      <c r="B1043" s="624"/>
      <c r="C1043" s="625"/>
      <c r="D1043" s="625"/>
      <c r="E1043" s="625"/>
      <c r="F1043" s="625"/>
      <c r="G1043" s="625"/>
      <c r="H1043" s="625"/>
      <c r="I1043" s="625"/>
      <c r="J1043" s="625"/>
      <c r="K1043" s="626"/>
    </row>
    <row r="1044" spans="2:11" ht="15">
      <c r="B1044" s="624"/>
      <c r="C1044" s="625"/>
      <c r="D1044" s="625"/>
      <c r="E1044" s="625"/>
      <c r="F1044" s="625"/>
      <c r="G1044" s="625"/>
      <c r="H1044" s="625"/>
      <c r="I1044" s="625"/>
      <c r="J1044" s="625"/>
      <c r="K1044" s="626"/>
    </row>
    <row r="1045" spans="2:11" ht="15">
      <c r="B1045" s="624"/>
      <c r="C1045" s="625"/>
      <c r="D1045" s="625"/>
      <c r="E1045" s="625"/>
      <c r="F1045" s="625"/>
      <c r="G1045" s="625"/>
      <c r="H1045" s="625"/>
      <c r="I1045" s="625"/>
      <c r="J1045" s="625"/>
      <c r="K1045" s="626"/>
    </row>
    <row r="1046" spans="2:11" ht="15">
      <c r="B1046" s="624"/>
      <c r="C1046" s="625"/>
      <c r="D1046" s="625"/>
      <c r="E1046" s="625"/>
      <c r="F1046" s="625"/>
      <c r="G1046" s="625"/>
      <c r="H1046" s="625"/>
      <c r="I1046" s="625"/>
      <c r="J1046" s="625"/>
      <c r="K1046" s="626"/>
    </row>
    <row r="1047" spans="2:11" ht="15">
      <c r="B1047" s="624"/>
      <c r="C1047" s="625"/>
      <c r="D1047" s="625"/>
      <c r="E1047" s="625"/>
      <c r="F1047" s="625"/>
      <c r="G1047" s="625"/>
      <c r="H1047" s="625"/>
      <c r="I1047" s="625"/>
      <c r="J1047" s="625"/>
      <c r="K1047" s="626"/>
    </row>
    <row r="1048" spans="2:11" ht="15">
      <c r="B1048" s="624"/>
      <c r="C1048" s="625"/>
      <c r="D1048" s="625"/>
      <c r="E1048" s="625"/>
      <c r="F1048" s="625"/>
      <c r="G1048" s="625"/>
      <c r="H1048" s="625"/>
      <c r="I1048" s="625"/>
      <c r="J1048" s="625"/>
      <c r="K1048" s="626"/>
    </row>
    <row r="1049" spans="2:11" ht="15">
      <c r="B1049" s="624"/>
      <c r="C1049" s="625"/>
      <c r="D1049" s="625"/>
      <c r="E1049" s="625"/>
      <c r="F1049" s="625"/>
      <c r="G1049" s="625"/>
      <c r="H1049" s="625"/>
      <c r="I1049" s="625"/>
      <c r="J1049" s="625"/>
      <c r="K1049" s="626"/>
    </row>
    <row r="1050" spans="2:11" ht="15">
      <c r="B1050" s="624"/>
      <c r="C1050" s="625"/>
      <c r="D1050" s="625"/>
      <c r="E1050" s="625"/>
      <c r="F1050" s="625"/>
      <c r="G1050" s="625"/>
      <c r="H1050" s="625"/>
      <c r="I1050" s="625"/>
      <c r="J1050" s="625"/>
      <c r="K1050" s="626"/>
    </row>
    <row r="1051" spans="2:11" ht="15">
      <c r="B1051" s="624"/>
      <c r="C1051" s="625"/>
      <c r="D1051" s="625"/>
      <c r="E1051" s="625"/>
      <c r="F1051" s="625"/>
      <c r="G1051" s="625"/>
      <c r="H1051" s="625"/>
      <c r="I1051" s="625"/>
      <c r="J1051" s="625"/>
      <c r="K1051" s="626"/>
    </row>
    <row r="1052" spans="2:11" ht="15">
      <c r="B1052" s="624"/>
      <c r="C1052" s="625"/>
      <c r="D1052" s="625"/>
      <c r="E1052" s="625"/>
      <c r="F1052" s="625"/>
      <c r="G1052" s="625"/>
      <c r="H1052" s="625"/>
      <c r="I1052" s="625"/>
      <c r="J1052" s="625"/>
      <c r="K1052" s="626"/>
    </row>
    <row r="1053" spans="2:11" ht="15">
      <c r="B1053" s="624"/>
      <c r="C1053" s="625"/>
      <c r="D1053" s="625"/>
      <c r="E1053" s="625"/>
      <c r="F1053" s="625"/>
      <c r="G1053" s="625"/>
      <c r="H1053" s="625"/>
      <c r="I1053" s="625"/>
      <c r="J1053" s="625"/>
      <c r="K1053" s="626"/>
    </row>
    <row r="1054" spans="2:11" ht="15">
      <c r="B1054" s="624"/>
      <c r="C1054" s="625"/>
      <c r="D1054" s="625"/>
      <c r="E1054" s="625"/>
      <c r="F1054" s="625"/>
      <c r="G1054" s="625"/>
      <c r="H1054" s="625"/>
      <c r="I1054" s="625"/>
      <c r="J1054" s="625"/>
      <c r="K1054" s="626"/>
    </row>
    <row r="1055" spans="2:11" ht="15">
      <c r="B1055" s="624"/>
      <c r="C1055" s="625"/>
      <c r="D1055" s="625"/>
      <c r="E1055" s="625"/>
      <c r="F1055" s="625"/>
      <c r="G1055" s="625"/>
      <c r="H1055" s="625"/>
      <c r="I1055" s="625"/>
      <c r="J1055" s="625"/>
      <c r="K1055" s="626"/>
    </row>
    <row r="1056" spans="2:11" ht="15">
      <c r="B1056" s="624"/>
      <c r="C1056" s="625"/>
      <c r="D1056" s="625"/>
      <c r="E1056" s="625"/>
      <c r="F1056" s="625"/>
      <c r="G1056" s="625"/>
      <c r="H1056" s="625"/>
      <c r="I1056" s="625"/>
      <c r="J1056" s="625"/>
      <c r="K1056" s="626"/>
    </row>
    <row r="1057" spans="2:11" ht="15">
      <c r="B1057" s="624"/>
      <c r="C1057" s="625"/>
      <c r="D1057" s="625"/>
      <c r="E1057" s="625"/>
      <c r="F1057" s="625"/>
      <c r="G1057" s="625"/>
      <c r="H1057" s="625"/>
      <c r="I1057" s="625"/>
      <c r="J1057" s="625"/>
      <c r="K1057" s="626"/>
    </row>
    <row r="1058" spans="2:11" ht="15">
      <c r="B1058" s="624"/>
      <c r="C1058" s="625"/>
      <c r="D1058" s="625"/>
      <c r="E1058" s="625"/>
      <c r="F1058" s="625"/>
      <c r="G1058" s="625"/>
      <c r="H1058" s="625"/>
      <c r="I1058" s="625"/>
      <c r="J1058" s="625"/>
      <c r="K1058" s="626"/>
    </row>
    <row r="1059" spans="2:11" ht="15">
      <c r="B1059" s="624"/>
      <c r="C1059" s="625"/>
      <c r="D1059" s="625"/>
      <c r="E1059" s="625"/>
      <c r="F1059" s="625"/>
      <c r="G1059" s="625"/>
      <c r="H1059" s="625"/>
      <c r="I1059" s="625"/>
      <c r="J1059" s="625"/>
      <c r="K1059" s="626"/>
    </row>
    <row r="1060" spans="2:11" ht="15">
      <c r="B1060" s="624"/>
      <c r="C1060" s="625"/>
      <c r="D1060" s="625"/>
      <c r="E1060" s="625"/>
      <c r="F1060" s="625"/>
      <c r="G1060" s="625"/>
      <c r="H1060" s="625"/>
      <c r="I1060" s="625"/>
      <c r="J1060" s="625"/>
      <c r="K1060" s="626"/>
    </row>
    <row r="1061" spans="2:11" ht="264" customHeight="1" thickBot="1">
      <c r="B1061" s="627"/>
      <c r="C1061" s="628"/>
      <c r="D1061" s="628"/>
      <c r="E1061" s="628"/>
      <c r="F1061" s="628"/>
      <c r="G1061" s="628"/>
      <c r="H1061" s="628"/>
      <c r="I1061" s="628"/>
      <c r="J1061" s="628"/>
      <c r="K1061" s="629"/>
    </row>
    <row r="1062" spans="2:11" ht="16.5" thickBot="1"/>
    <row r="1063" spans="2:11" ht="21" thickBot="1">
      <c r="B1063" s="630" t="s">
        <v>199</v>
      </c>
      <c r="C1063" s="631"/>
      <c r="D1063" s="631"/>
      <c r="E1063" s="631"/>
      <c r="F1063" s="631"/>
      <c r="G1063" s="631"/>
      <c r="H1063" s="631"/>
      <c r="I1063" s="631"/>
      <c r="J1063" s="631"/>
      <c r="K1063" s="632"/>
    </row>
    <row r="1064" spans="2:11" ht="16.5" thickBot="1">
      <c r="B1064" s="633" t="s">
        <v>141</v>
      </c>
      <c r="C1064" s="634"/>
      <c r="D1064" s="634"/>
      <c r="E1064" s="634"/>
      <c r="F1064" s="634"/>
      <c r="G1064" s="634"/>
      <c r="H1064" s="634"/>
      <c r="I1064" s="634"/>
      <c r="J1064" s="634"/>
      <c r="K1064" s="635"/>
    </row>
    <row r="1065" spans="2:11" ht="16.5" thickBot="1">
      <c r="B1065" s="636"/>
      <c r="C1065" s="637"/>
      <c r="D1065" s="637"/>
      <c r="E1065" s="637"/>
      <c r="F1065" s="637"/>
      <c r="G1065" s="637"/>
      <c r="H1065" s="637"/>
      <c r="I1065" s="637"/>
      <c r="J1065" s="637"/>
      <c r="K1065" s="638"/>
    </row>
    <row r="1066" spans="2:11" ht="29.25" customHeight="1" thickBot="1">
      <c r="B1066" s="639" t="s">
        <v>142</v>
      </c>
      <c r="C1066" s="640"/>
      <c r="D1066" s="640"/>
      <c r="E1066" s="640"/>
      <c r="F1066" s="640"/>
      <c r="G1066" s="640"/>
      <c r="H1066" s="640"/>
      <c r="I1066" s="640"/>
      <c r="J1066" s="640"/>
      <c r="K1066" s="641"/>
    </row>
    <row r="1067" spans="2:11" ht="49.5" customHeight="1" thickBot="1">
      <c r="B1067" s="642" t="s">
        <v>173</v>
      </c>
      <c r="C1067" s="643"/>
      <c r="D1067" s="643"/>
      <c r="E1067" s="643"/>
      <c r="F1067" s="643"/>
      <c r="G1067" s="643"/>
      <c r="H1067" s="643"/>
      <c r="I1067" s="643"/>
      <c r="J1067" s="643"/>
      <c r="K1067" s="644"/>
    </row>
    <row r="1068" spans="2:11" ht="27" customHeight="1" thickBot="1">
      <c r="B1068" s="198" t="s">
        <v>144</v>
      </c>
      <c r="C1068" s="180">
        <v>11.2</v>
      </c>
      <c r="D1068" s="645" t="s">
        <v>49</v>
      </c>
      <c r="E1068" s="646"/>
      <c r="F1068" s="646"/>
      <c r="G1068" s="646"/>
      <c r="H1068" s="646"/>
      <c r="I1068" s="646"/>
      <c r="J1068" s="646"/>
      <c r="K1068" s="647"/>
    </row>
    <row r="1069" spans="2:11" ht="38.25" customHeight="1">
      <c r="B1069" s="609" t="s">
        <v>145</v>
      </c>
      <c r="C1069" s="610"/>
      <c r="D1069" s="611"/>
      <c r="E1069" s="199" t="s">
        <v>147</v>
      </c>
      <c r="F1069" s="199" t="s">
        <v>148</v>
      </c>
      <c r="G1069" s="199" t="s">
        <v>149</v>
      </c>
      <c r="H1069" s="183" t="s">
        <v>193</v>
      </c>
      <c r="I1069" s="183" t="s">
        <v>209</v>
      </c>
      <c r="J1069" s="183" t="s">
        <v>151</v>
      </c>
      <c r="K1069" s="183" t="s">
        <v>168</v>
      </c>
    </row>
    <row r="1070" spans="2:11">
      <c r="B1070" s="652"/>
      <c r="C1070" s="653"/>
      <c r="D1070" s="653"/>
      <c r="E1070" s="214"/>
      <c r="F1070" s="200">
        <v>12.4</v>
      </c>
      <c r="G1070" s="200">
        <v>8</v>
      </c>
      <c r="H1070" s="205">
        <f>F1070*G1070</f>
        <v>99.2</v>
      </c>
      <c r="I1070" s="205"/>
      <c r="J1070" s="205">
        <v>1</v>
      </c>
      <c r="K1070" s="206">
        <f>H1070*J1070</f>
        <v>99.2</v>
      </c>
    </row>
    <row r="1071" spans="2:11" ht="16.5" thickBot="1">
      <c r="B1071" s="615"/>
      <c r="C1071" s="616"/>
      <c r="D1071" s="617"/>
      <c r="E1071" s="202"/>
      <c r="F1071" s="202"/>
      <c r="G1071" s="203"/>
      <c r="H1071" s="618" t="s">
        <v>156</v>
      </c>
      <c r="I1071" s="619"/>
      <c r="J1071" s="620"/>
      <c r="K1071" s="191">
        <f>ROUND(SUM(K1070:K1070),2)</f>
        <v>99.2</v>
      </c>
    </row>
    <row r="1072" spans="2:11" ht="15">
      <c r="B1072" s="621"/>
      <c r="C1072" s="622"/>
      <c r="D1072" s="622"/>
      <c r="E1072" s="622"/>
      <c r="F1072" s="622"/>
      <c r="G1072" s="622"/>
      <c r="H1072" s="622"/>
      <c r="I1072" s="622"/>
      <c r="J1072" s="622"/>
      <c r="K1072" s="623"/>
    </row>
    <row r="1073" spans="2:11" ht="15">
      <c r="B1073" s="624"/>
      <c r="C1073" s="625"/>
      <c r="D1073" s="625"/>
      <c r="E1073" s="625"/>
      <c r="F1073" s="625"/>
      <c r="G1073" s="625"/>
      <c r="H1073" s="625"/>
      <c r="I1073" s="625"/>
      <c r="J1073" s="625"/>
      <c r="K1073" s="626"/>
    </row>
    <row r="1074" spans="2:11" ht="15">
      <c r="B1074" s="624"/>
      <c r="C1074" s="625"/>
      <c r="D1074" s="625"/>
      <c r="E1074" s="625"/>
      <c r="F1074" s="625"/>
      <c r="G1074" s="625"/>
      <c r="H1074" s="625"/>
      <c r="I1074" s="625"/>
      <c r="J1074" s="625"/>
      <c r="K1074" s="626"/>
    </row>
    <row r="1075" spans="2:11" ht="15">
      <c r="B1075" s="624"/>
      <c r="C1075" s="625"/>
      <c r="D1075" s="625"/>
      <c r="E1075" s="625"/>
      <c r="F1075" s="625"/>
      <c r="G1075" s="625"/>
      <c r="H1075" s="625"/>
      <c r="I1075" s="625"/>
      <c r="J1075" s="625"/>
      <c r="K1075" s="626"/>
    </row>
    <row r="1076" spans="2:11" ht="15">
      <c r="B1076" s="624"/>
      <c r="C1076" s="625"/>
      <c r="D1076" s="625"/>
      <c r="E1076" s="625"/>
      <c r="F1076" s="625"/>
      <c r="G1076" s="625"/>
      <c r="H1076" s="625"/>
      <c r="I1076" s="625"/>
      <c r="J1076" s="625"/>
      <c r="K1076" s="626"/>
    </row>
    <row r="1077" spans="2:11" ht="15">
      <c r="B1077" s="624"/>
      <c r="C1077" s="625"/>
      <c r="D1077" s="625"/>
      <c r="E1077" s="625"/>
      <c r="F1077" s="625"/>
      <c r="G1077" s="625"/>
      <c r="H1077" s="625"/>
      <c r="I1077" s="625"/>
      <c r="J1077" s="625"/>
      <c r="K1077" s="626"/>
    </row>
    <row r="1078" spans="2:11" ht="15">
      <c r="B1078" s="624"/>
      <c r="C1078" s="625"/>
      <c r="D1078" s="625"/>
      <c r="E1078" s="625"/>
      <c r="F1078" s="625"/>
      <c r="G1078" s="625"/>
      <c r="H1078" s="625"/>
      <c r="I1078" s="625"/>
      <c r="J1078" s="625"/>
      <c r="K1078" s="626"/>
    </row>
    <row r="1079" spans="2:11" ht="15">
      <c r="B1079" s="624"/>
      <c r="C1079" s="625"/>
      <c r="D1079" s="625"/>
      <c r="E1079" s="625"/>
      <c r="F1079" s="625"/>
      <c r="G1079" s="625"/>
      <c r="H1079" s="625"/>
      <c r="I1079" s="625"/>
      <c r="J1079" s="625"/>
      <c r="K1079" s="626"/>
    </row>
    <row r="1080" spans="2:11" ht="15">
      <c r="B1080" s="624"/>
      <c r="C1080" s="625"/>
      <c r="D1080" s="625"/>
      <c r="E1080" s="625"/>
      <c r="F1080" s="625"/>
      <c r="G1080" s="625"/>
      <c r="H1080" s="625"/>
      <c r="I1080" s="625"/>
      <c r="J1080" s="625"/>
      <c r="K1080" s="626"/>
    </row>
    <row r="1081" spans="2:11" ht="15">
      <c r="B1081" s="624"/>
      <c r="C1081" s="625"/>
      <c r="D1081" s="625"/>
      <c r="E1081" s="625"/>
      <c r="F1081" s="625"/>
      <c r="G1081" s="625"/>
      <c r="H1081" s="625"/>
      <c r="I1081" s="625"/>
      <c r="J1081" s="625"/>
      <c r="K1081" s="626"/>
    </row>
    <row r="1082" spans="2:11" ht="15">
      <c r="B1082" s="624"/>
      <c r="C1082" s="625"/>
      <c r="D1082" s="625"/>
      <c r="E1082" s="625"/>
      <c r="F1082" s="625"/>
      <c r="G1082" s="625"/>
      <c r="H1082" s="625"/>
      <c r="I1082" s="625"/>
      <c r="J1082" s="625"/>
      <c r="K1082" s="626"/>
    </row>
    <row r="1083" spans="2:11" ht="15">
      <c r="B1083" s="624"/>
      <c r="C1083" s="625"/>
      <c r="D1083" s="625"/>
      <c r="E1083" s="625"/>
      <c r="F1083" s="625"/>
      <c r="G1083" s="625"/>
      <c r="H1083" s="625"/>
      <c r="I1083" s="625"/>
      <c r="J1083" s="625"/>
      <c r="K1083" s="626"/>
    </row>
    <row r="1084" spans="2:11" ht="15">
      <c r="B1084" s="624"/>
      <c r="C1084" s="625"/>
      <c r="D1084" s="625"/>
      <c r="E1084" s="625"/>
      <c r="F1084" s="625"/>
      <c r="G1084" s="625"/>
      <c r="H1084" s="625"/>
      <c r="I1084" s="625"/>
      <c r="J1084" s="625"/>
      <c r="K1084" s="626"/>
    </row>
    <row r="1085" spans="2:11" ht="15">
      <c r="B1085" s="624"/>
      <c r="C1085" s="625"/>
      <c r="D1085" s="625"/>
      <c r="E1085" s="625"/>
      <c r="F1085" s="625"/>
      <c r="G1085" s="625"/>
      <c r="H1085" s="625"/>
      <c r="I1085" s="625"/>
      <c r="J1085" s="625"/>
      <c r="K1085" s="626"/>
    </row>
    <row r="1086" spans="2:11" ht="15">
      <c r="B1086" s="624"/>
      <c r="C1086" s="625"/>
      <c r="D1086" s="625"/>
      <c r="E1086" s="625"/>
      <c r="F1086" s="625"/>
      <c r="G1086" s="625"/>
      <c r="H1086" s="625"/>
      <c r="I1086" s="625"/>
      <c r="J1086" s="625"/>
      <c r="K1086" s="626"/>
    </row>
    <row r="1087" spans="2:11" ht="15">
      <c r="B1087" s="624"/>
      <c r="C1087" s="625"/>
      <c r="D1087" s="625"/>
      <c r="E1087" s="625"/>
      <c r="F1087" s="625"/>
      <c r="G1087" s="625"/>
      <c r="H1087" s="625"/>
      <c r="I1087" s="625"/>
      <c r="J1087" s="625"/>
      <c r="K1087" s="626"/>
    </row>
    <row r="1088" spans="2:11" ht="15">
      <c r="B1088" s="624"/>
      <c r="C1088" s="625"/>
      <c r="D1088" s="625"/>
      <c r="E1088" s="625"/>
      <c r="F1088" s="625"/>
      <c r="G1088" s="625"/>
      <c r="H1088" s="625"/>
      <c r="I1088" s="625"/>
      <c r="J1088" s="625"/>
      <c r="K1088" s="626"/>
    </row>
    <row r="1089" spans="2:11" ht="15">
      <c r="B1089" s="624"/>
      <c r="C1089" s="625"/>
      <c r="D1089" s="625"/>
      <c r="E1089" s="625"/>
      <c r="F1089" s="625"/>
      <c r="G1089" s="625"/>
      <c r="H1089" s="625"/>
      <c r="I1089" s="625"/>
      <c r="J1089" s="625"/>
      <c r="K1089" s="626"/>
    </row>
    <row r="1090" spans="2:11" ht="15">
      <c r="B1090" s="624"/>
      <c r="C1090" s="625"/>
      <c r="D1090" s="625"/>
      <c r="E1090" s="625"/>
      <c r="F1090" s="625"/>
      <c r="G1090" s="625"/>
      <c r="H1090" s="625"/>
      <c r="I1090" s="625"/>
      <c r="J1090" s="625"/>
      <c r="K1090" s="626"/>
    </row>
    <row r="1091" spans="2:11" ht="15">
      <c r="B1091" s="624"/>
      <c r="C1091" s="625"/>
      <c r="D1091" s="625"/>
      <c r="E1091" s="625"/>
      <c r="F1091" s="625"/>
      <c r="G1091" s="625"/>
      <c r="H1091" s="625"/>
      <c r="I1091" s="625"/>
      <c r="J1091" s="625"/>
      <c r="K1091" s="626"/>
    </row>
    <row r="1092" spans="2:11" ht="193.5" customHeight="1" thickBot="1">
      <c r="B1092" s="627"/>
      <c r="C1092" s="628"/>
      <c r="D1092" s="628"/>
      <c r="E1092" s="628"/>
      <c r="F1092" s="628"/>
      <c r="G1092" s="628"/>
      <c r="H1092" s="628"/>
      <c r="I1092" s="628"/>
      <c r="J1092" s="628"/>
      <c r="K1092" s="629"/>
    </row>
    <row r="1093" spans="2:11" ht="16.5" thickBot="1"/>
    <row r="1094" spans="2:11" ht="21" thickBot="1">
      <c r="B1094" s="630" t="s">
        <v>199</v>
      </c>
      <c r="C1094" s="631"/>
      <c r="D1094" s="631"/>
      <c r="E1094" s="631"/>
      <c r="F1094" s="631"/>
      <c r="G1094" s="631"/>
      <c r="H1094" s="631"/>
      <c r="I1094" s="631"/>
      <c r="J1094" s="631"/>
      <c r="K1094" s="632"/>
    </row>
    <row r="1095" spans="2:11" ht="16.5" thickBot="1">
      <c r="B1095" s="633" t="s">
        <v>141</v>
      </c>
      <c r="C1095" s="634"/>
      <c r="D1095" s="634"/>
      <c r="E1095" s="634"/>
      <c r="F1095" s="634"/>
      <c r="G1095" s="634"/>
      <c r="H1095" s="634"/>
      <c r="I1095" s="634"/>
      <c r="J1095" s="634"/>
      <c r="K1095" s="635"/>
    </row>
    <row r="1096" spans="2:11" ht="16.5" thickBot="1">
      <c r="B1096" s="636"/>
      <c r="C1096" s="637"/>
      <c r="D1096" s="637"/>
      <c r="E1096" s="637"/>
      <c r="F1096" s="637"/>
      <c r="G1096" s="637"/>
      <c r="H1096" s="637"/>
      <c r="I1096" s="637"/>
      <c r="J1096" s="637"/>
      <c r="K1096" s="638"/>
    </row>
    <row r="1097" spans="2:11" ht="38.25" customHeight="1" thickBot="1">
      <c r="B1097" s="639" t="s">
        <v>142</v>
      </c>
      <c r="C1097" s="640"/>
      <c r="D1097" s="640"/>
      <c r="E1097" s="640"/>
      <c r="F1097" s="640"/>
      <c r="G1097" s="640"/>
      <c r="H1097" s="640"/>
      <c r="I1097" s="640"/>
      <c r="J1097" s="640"/>
      <c r="K1097" s="641"/>
    </row>
    <row r="1098" spans="2:11" ht="47.25" customHeight="1" thickBot="1">
      <c r="B1098" s="642" t="s">
        <v>173</v>
      </c>
      <c r="C1098" s="643"/>
      <c r="D1098" s="643"/>
      <c r="E1098" s="643"/>
      <c r="F1098" s="643"/>
      <c r="G1098" s="643"/>
      <c r="H1098" s="643"/>
      <c r="I1098" s="643"/>
      <c r="J1098" s="643"/>
      <c r="K1098" s="644"/>
    </row>
    <row r="1099" spans="2:11" ht="27.75" customHeight="1" thickBot="1">
      <c r="B1099" s="198" t="s">
        <v>144</v>
      </c>
      <c r="C1099" s="180">
        <v>11.3</v>
      </c>
      <c r="D1099" s="645" t="s">
        <v>519</v>
      </c>
      <c r="E1099" s="646"/>
      <c r="F1099" s="646"/>
      <c r="G1099" s="646"/>
      <c r="H1099" s="646"/>
      <c r="I1099" s="646"/>
      <c r="J1099" s="646"/>
      <c r="K1099" s="647"/>
    </row>
    <row r="1100" spans="2:11" ht="35.25" customHeight="1">
      <c r="B1100" s="609" t="s">
        <v>145</v>
      </c>
      <c r="C1100" s="610"/>
      <c r="D1100" s="611"/>
      <c r="E1100" s="199" t="s">
        <v>147</v>
      </c>
      <c r="F1100" s="199" t="s">
        <v>148</v>
      </c>
      <c r="G1100" s="199" t="s">
        <v>149</v>
      </c>
      <c r="H1100" s="183" t="s">
        <v>193</v>
      </c>
      <c r="I1100" s="183" t="s">
        <v>209</v>
      </c>
      <c r="J1100" s="183" t="s">
        <v>151</v>
      </c>
      <c r="K1100" s="183" t="s">
        <v>168</v>
      </c>
    </row>
    <row r="1101" spans="2:11">
      <c r="B1101" s="652"/>
      <c r="C1101" s="653"/>
      <c r="D1101" s="653"/>
      <c r="E1101" s="214"/>
      <c r="F1101" s="200">
        <v>12.4</v>
      </c>
      <c r="G1101" s="200">
        <v>8</v>
      </c>
      <c r="H1101" s="205">
        <f>F1101*G1101</f>
        <v>99.2</v>
      </c>
      <c r="I1101" s="205"/>
      <c r="J1101" s="205">
        <v>1</v>
      </c>
      <c r="K1101" s="206">
        <f>H1101*J1101</f>
        <v>99.2</v>
      </c>
    </row>
    <row r="1102" spans="2:11" ht="16.5" thickBot="1">
      <c r="B1102" s="615"/>
      <c r="C1102" s="616"/>
      <c r="D1102" s="617"/>
      <c r="E1102" s="202"/>
      <c r="F1102" s="202"/>
      <c r="G1102" s="203"/>
      <c r="H1102" s="618" t="s">
        <v>156</v>
      </c>
      <c r="I1102" s="619"/>
      <c r="J1102" s="620"/>
      <c r="K1102" s="191">
        <f>ROUND(SUM(K1101:K1101),2)</f>
        <v>99.2</v>
      </c>
    </row>
    <row r="1103" spans="2:11" ht="15">
      <c r="B1103" s="621"/>
      <c r="C1103" s="622"/>
      <c r="D1103" s="622"/>
      <c r="E1103" s="622"/>
      <c r="F1103" s="622"/>
      <c r="G1103" s="622"/>
      <c r="H1103" s="622"/>
      <c r="I1103" s="622"/>
      <c r="J1103" s="622"/>
      <c r="K1103" s="623"/>
    </row>
    <row r="1104" spans="2:11" ht="15">
      <c r="B1104" s="624"/>
      <c r="C1104" s="625"/>
      <c r="D1104" s="625"/>
      <c r="E1104" s="625"/>
      <c r="F1104" s="625"/>
      <c r="G1104" s="625"/>
      <c r="H1104" s="625"/>
      <c r="I1104" s="625"/>
      <c r="J1104" s="625"/>
      <c r="K1104" s="626"/>
    </row>
    <row r="1105" spans="2:11" ht="15">
      <c r="B1105" s="624"/>
      <c r="C1105" s="625"/>
      <c r="D1105" s="625"/>
      <c r="E1105" s="625"/>
      <c r="F1105" s="625"/>
      <c r="G1105" s="625"/>
      <c r="H1105" s="625"/>
      <c r="I1105" s="625"/>
      <c r="J1105" s="625"/>
      <c r="K1105" s="626"/>
    </row>
    <row r="1106" spans="2:11" ht="15">
      <c r="B1106" s="624"/>
      <c r="C1106" s="625"/>
      <c r="D1106" s="625"/>
      <c r="E1106" s="625"/>
      <c r="F1106" s="625"/>
      <c r="G1106" s="625"/>
      <c r="H1106" s="625"/>
      <c r="I1106" s="625"/>
      <c r="J1106" s="625"/>
      <c r="K1106" s="626"/>
    </row>
    <row r="1107" spans="2:11" ht="15">
      <c r="B1107" s="624"/>
      <c r="C1107" s="625"/>
      <c r="D1107" s="625"/>
      <c r="E1107" s="625"/>
      <c r="F1107" s="625"/>
      <c r="G1107" s="625"/>
      <c r="H1107" s="625"/>
      <c r="I1107" s="625"/>
      <c r="J1107" s="625"/>
      <c r="K1107" s="626"/>
    </row>
    <row r="1108" spans="2:11" ht="15">
      <c r="B1108" s="624"/>
      <c r="C1108" s="625"/>
      <c r="D1108" s="625"/>
      <c r="E1108" s="625"/>
      <c r="F1108" s="625"/>
      <c r="G1108" s="625"/>
      <c r="H1108" s="625"/>
      <c r="I1108" s="625"/>
      <c r="J1108" s="625"/>
      <c r="K1108" s="626"/>
    </row>
    <row r="1109" spans="2:11" ht="15">
      <c r="B1109" s="624"/>
      <c r="C1109" s="625"/>
      <c r="D1109" s="625"/>
      <c r="E1109" s="625"/>
      <c r="F1109" s="625"/>
      <c r="G1109" s="625"/>
      <c r="H1109" s="625"/>
      <c r="I1109" s="625"/>
      <c r="J1109" s="625"/>
      <c r="K1109" s="626"/>
    </row>
    <row r="1110" spans="2:11" ht="15">
      <c r="B1110" s="624"/>
      <c r="C1110" s="625"/>
      <c r="D1110" s="625"/>
      <c r="E1110" s="625"/>
      <c r="F1110" s="625"/>
      <c r="G1110" s="625"/>
      <c r="H1110" s="625"/>
      <c r="I1110" s="625"/>
      <c r="J1110" s="625"/>
      <c r="K1110" s="626"/>
    </row>
    <row r="1111" spans="2:11" ht="15">
      <c r="B1111" s="624"/>
      <c r="C1111" s="625"/>
      <c r="D1111" s="625"/>
      <c r="E1111" s="625"/>
      <c r="F1111" s="625"/>
      <c r="G1111" s="625"/>
      <c r="H1111" s="625"/>
      <c r="I1111" s="625"/>
      <c r="J1111" s="625"/>
      <c r="K1111" s="626"/>
    </row>
    <row r="1112" spans="2:11" ht="15">
      <c r="B1112" s="624"/>
      <c r="C1112" s="625"/>
      <c r="D1112" s="625"/>
      <c r="E1112" s="625"/>
      <c r="F1112" s="625"/>
      <c r="G1112" s="625"/>
      <c r="H1112" s="625"/>
      <c r="I1112" s="625"/>
      <c r="J1112" s="625"/>
      <c r="K1112" s="626"/>
    </row>
    <row r="1113" spans="2:11" ht="15">
      <c r="B1113" s="624"/>
      <c r="C1113" s="625"/>
      <c r="D1113" s="625"/>
      <c r="E1113" s="625"/>
      <c r="F1113" s="625"/>
      <c r="G1113" s="625"/>
      <c r="H1113" s="625"/>
      <c r="I1113" s="625"/>
      <c r="J1113" s="625"/>
      <c r="K1113" s="626"/>
    </row>
    <row r="1114" spans="2:11" ht="15">
      <c r="B1114" s="624"/>
      <c r="C1114" s="625"/>
      <c r="D1114" s="625"/>
      <c r="E1114" s="625"/>
      <c r="F1114" s="625"/>
      <c r="G1114" s="625"/>
      <c r="H1114" s="625"/>
      <c r="I1114" s="625"/>
      <c r="J1114" s="625"/>
      <c r="K1114" s="626"/>
    </row>
    <row r="1115" spans="2:11" ht="15">
      <c r="B1115" s="624"/>
      <c r="C1115" s="625"/>
      <c r="D1115" s="625"/>
      <c r="E1115" s="625"/>
      <c r="F1115" s="625"/>
      <c r="G1115" s="625"/>
      <c r="H1115" s="625"/>
      <c r="I1115" s="625"/>
      <c r="J1115" s="625"/>
      <c r="K1115" s="626"/>
    </row>
    <row r="1116" spans="2:11" ht="15">
      <c r="B1116" s="624"/>
      <c r="C1116" s="625"/>
      <c r="D1116" s="625"/>
      <c r="E1116" s="625"/>
      <c r="F1116" s="625"/>
      <c r="G1116" s="625"/>
      <c r="H1116" s="625"/>
      <c r="I1116" s="625"/>
      <c r="J1116" s="625"/>
      <c r="K1116" s="626"/>
    </row>
    <row r="1117" spans="2:11" ht="15">
      <c r="B1117" s="624"/>
      <c r="C1117" s="625"/>
      <c r="D1117" s="625"/>
      <c r="E1117" s="625"/>
      <c r="F1117" s="625"/>
      <c r="G1117" s="625"/>
      <c r="H1117" s="625"/>
      <c r="I1117" s="625"/>
      <c r="J1117" s="625"/>
      <c r="K1117" s="626"/>
    </row>
    <row r="1118" spans="2:11" ht="15">
      <c r="B1118" s="624"/>
      <c r="C1118" s="625"/>
      <c r="D1118" s="625"/>
      <c r="E1118" s="625"/>
      <c r="F1118" s="625"/>
      <c r="G1118" s="625"/>
      <c r="H1118" s="625"/>
      <c r="I1118" s="625"/>
      <c r="J1118" s="625"/>
      <c r="K1118" s="626"/>
    </row>
    <row r="1119" spans="2:11" ht="15">
      <c r="B1119" s="624"/>
      <c r="C1119" s="625"/>
      <c r="D1119" s="625"/>
      <c r="E1119" s="625"/>
      <c r="F1119" s="625"/>
      <c r="G1119" s="625"/>
      <c r="H1119" s="625"/>
      <c r="I1119" s="625"/>
      <c r="J1119" s="625"/>
      <c r="K1119" s="626"/>
    </row>
    <row r="1120" spans="2:11" ht="15">
      <c r="B1120" s="624"/>
      <c r="C1120" s="625"/>
      <c r="D1120" s="625"/>
      <c r="E1120" s="625"/>
      <c r="F1120" s="625"/>
      <c r="G1120" s="625"/>
      <c r="H1120" s="625"/>
      <c r="I1120" s="625"/>
      <c r="J1120" s="625"/>
      <c r="K1120" s="626"/>
    </row>
    <row r="1121" spans="2:11" ht="15">
      <c r="B1121" s="624"/>
      <c r="C1121" s="625"/>
      <c r="D1121" s="625"/>
      <c r="E1121" s="625"/>
      <c r="F1121" s="625"/>
      <c r="G1121" s="625"/>
      <c r="H1121" s="625"/>
      <c r="I1121" s="625"/>
      <c r="J1121" s="625"/>
      <c r="K1121" s="626"/>
    </row>
    <row r="1122" spans="2:11" ht="15">
      <c r="B1122" s="624"/>
      <c r="C1122" s="625"/>
      <c r="D1122" s="625"/>
      <c r="E1122" s="625"/>
      <c r="F1122" s="625"/>
      <c r="G1122" s="625"/>
      <c r="H1122" s="625"/>
      <c r="I1122" s="625"/>
      <c r="J1122" s="625"/>
      <c r="K1122" s="626"/>
    </row>
    <row r="1123" spans="2:11" ht="204" customHeight="1" thickBot="1">
      <c r="B1123" s="627"/>
      <c r="C1123" s="628"/>
      <c r="D1123" s="628"/>
      <c r="E1123" s="628"/>
      <c r="F1123" s="628"/>
      <c r="G1123" s="628"/>
      <c r="H1123" s="628"/>
      <c r="I1123" s="628"/>
      <c r="J1123" s="628"/>
      <c r="K1123" s="629"/>
    </row>
    <row r="1124" spans="2:11" ht="16.5" thickBot="1"/>
    <row r="1125" spans="2:11" ht="21" thickBot="1">
      <c r="B1125" s="630" t="s">
        <v>199</v>
      </c>
      <c r="C1125" s="631"/>
      <c r="D1125" s="631"/>
      <c r="E1125" s="631"/>
      <c r="F1125" s="631"/>
      <c r="G1125" s="631"/>
      <c r="H1125" s="631"/>
      <c r="I1125" s="631"/>
      <c r="J1125" s="631"/>
      <c r="K1125" s="632"/>
    </row>
    <row r="1126" spans="2:11" ht="16.5" thickBot="1">
      <c r="B1126" s="633" t="s">
        <v>141</v>
      </c>
      <c r="C1126" s="634"/>
      <c r="D1126" s="634"/>
      <c r="E1126" s="634"/>
      <c r="F1126" s="634"/>
      <c r="G1126" s="634"/>
      <c r="H1126" s="634"/>
      <c r="I1126" s="634"/>
      <c r="J1126" s="634"/>
      <c r="K1126" s="635"/>
    </row>
    <row r="1127" spans="2:11" ht="16.5" thickBot="1">
      <c r="B1127" s="636"/>
      <c r="C1127" s="637"/>
      <c r="D1127" s="637"/>
      <c r="E1127" s="637"/>
      <c r="F1127" s="637"/>
      <c r="G1127" s="637"/>
      <c r="H1127" s="637"/>
      <c r="I1127" s="637"/>
      <c r="J1127" s="637"/>
      <c r="K1127" s="638"/>
    </row>
    <row r="1128" spans="2:11" ht="49.5" customHeight="1" thickBot="1">
      <c r="B1128" s="639" t="s">
        <v>142</v>
      </c>
      <c r="C1128" s="640"/>
      <c r="D1128" s="640"/>
      <c r="E1128" s="640"/>
      <c r="F1128" s="640"/>
      <c r="G1128" s="640"/>
      <c r="H1128" s="640"/>
      <c r="I1128" s="640"/>
      <c r="J1128" s="640"/>
      <c r="K1128" s="641"/>
    </row>
    <row r="1129" spans="2:11" ht="38.25" customHeight="1" thickBot="1">
      <c r="B1129" s="642" t="s">
        <v>173</v>
      </c>
      <c r="C1129" s="643"/>
      <c r="D1129" s="643"/>
      <c r="E1129" s="643"/>
      <c r="F1129" s="643"/>
      <c r="G1129" s="643"/>
      <c r="H1129" s="643"/>
      <c r="I1129" s="643"/>
      <c r="J1129" s="643"/>
      <c r="K1129" s="644"/>
    </row>
    <row r="1130" spans="2:11" ht="16.5" thickBot="1">
      <c r="B1130" s="198" t="s">
        <v>144</v>
      </c>
      <c r="C1130" s="180">
        <v>12.1</v>
      </c>
      <c r="D1130" s="645" t="s">
        <v>51</v>
      </c>
      <c r="E1130" s="646"/>
      <c r="F1130" s="646"/>
      <c r="G1130" s="646"/>
      <c r="H1130" s="646"/>
      <c r="I1130" s="646"/>
      <c r="J1130" s="646"/>
      <c r="K1130" s="647"/>
    </row>
    <row r="1131" spans="2:11" ht="30.75" customHeight="1">
      <c r="B1131" s="609" t="s">
        <v>145</v>
      </c>
      <c r="C1131" s="610"/>
      <c r="D1131" s="611"/>
      <c r="E1131" s="199" t="s">
        <v>147</v>
      </c>
      <c r="F1131" s="199" t="s">
        <v>148</v>
      </c>
      <c r="G1131" s="199" t="s">
        <v>149</v>
      </c>
      <c r="H1131" s="183" t="s">
        <v>193</v>
      </c>
      <c r="I1131" s="183" t="s">
        <v>209</v>
      </c>
      <c r="J1131" s="183" t="s">
        <v>151</v>
      </c>
      <c r="K1131" s="183" t="s">
        <v>168</v>
      </c>
    </row>
    <row r="1132" spans="2:11">
      <c r="B1132" s="652"/>
      <c r="C1132" s="653"/>
      <c r="D1132" s="653"/>
      <c r="E1132" s="214"/>
      <c r="F1132" s="200">
        <v>2.2999999999999998</v>
      </c>
      <c r="G1132" s="200">
        <v>21.68</v>
      </c>
      <c r="H1132" s="205">
        <f>F1132*G1132</f>
        <v>49.863999999999997</v>
      </c>
      <c r="I1132" s="205"/>
      <c r="J1132" s="205">
        <v>1</v>
      </c>
      <c r="K1132" s="206">
        <f>H1132*J1132</f>
        <v>49.863999999999997</v>
      </c>
    </row>
    <row r="1133" spans="2:11" ht="16.5" thickBot="1">
      <c r="B1133" s="615"/>
      <c r="C1133" s="616"/>
      <c r="D1133" s="617"/>
      <c r="E1133" s="202"/>
      <c r="F1133" s="202"/>
      <c r="G1133" s="203"/>
      <c r="H1133" s="618" t="s">
        <v>156</v>
      </c>
      <c r="I1133" s="619"/>
      <c r="J1133" s="620"/>
      <c r="K1133" s="191">
        <f>ROUND(SUM(K1132:K1132),2)</f>
        <v>49.86</v>
      </c>
    </row>
    <row r="1134" spans="2:11" ht="15">
      <c r="B1134" s="621"/>
      <c r="C1134" s="622"/>
      <c r="D1134" s="622"/>
      <c r="E1134" s="622"/>
      <c r="F1134" s="622"/>
      <c r="G1134" s="622"/>
      <c r="H1134" s="622"/>
      <c r="I1134" s="622"/>
      <c r="J1134" s="622"/>
      <c r="K1134" s="623"/>
    </row>
    <row r="1135" spans="2:11" ht="15">
      <c r="B1135" s="624"/>
      <c r="C1135" s="625"/>
      <c r="D1135" s="625"/>
      <c r="E1135" s="625"/>
      <c r="F1135" s="625"/>
      <c r="G1135" s="625"/>
      <c r="H1135" s="625"/>
      <c r="I1135" s="625"/>
      <c r="J1135" s="625"/>
      <c r="K1135" s="626"/>
    </row>
    <row r="1136" spans="2:11" ht="15">
      <c r="B1136" s="624"/>
      <c r="C1136" s="625"/>
      <c r="D1136" s="625"/>
      <c r="E1136" s="625"/>
      <c r="F1136" s="625"/>
      <c r="G1136" s="625"/>
      <c r="H1136" s="625"/>
      <c r="I1136" s="625"/>
      <c r="J1136" s="625"/>
      <c r="K1136" s="626"/>
    </row>
    <row r="1137" spans="2:11" ht="15">
      <c r="B1137" s="624"/>
      <c r="C1137" s="625"/>
      <c r="D1137" s="625"/>
      <c r="E1137" s="625"/>
      <c r="F1137" s="625"/>
      <c r="G1137" s="625"/>
      <c r="H1137" s="625"/>
      <c r="I1137" s="625"/>
      <c r="J1137" s="625"/>
      <c r="K1137" s="626"/>
    </row>
    <row r="1138" spans="2:11" ht="15">
      <c r="B1138" s="624"/>
      <c r="C1138" s="625"/>
      <c r="D1138" s="625"/>
      <c r="E1138" s="625"/>
      <c r="F1138" s="625"/>
      <c r="G1138" s="625"/>
      <c r="H1138" s="625"/>
      <c r="I1138" s="625"/>
      <c r="J1138" s="625"/>
      <c r="K1138" s="626"/>
    </row>
    <row r="1139" spans="2:11" ht="15">
      <c r="B1139" s="624"/>
      <c r="C1139" s="625"/>
      <c r="D1139" s="625"/>
      <c r="E1139" s="625"/>
      <c r="F1139" s="625"/>
      <c r="G1139" s="625"/>
      <c r="H1139" s="625"/>
      <c r="I1139" s="625"/>
      <c r="J1139" s="625"/>
      <c r="K1139" s="626"/>
    </row>
    <row r="1140" spans="2:11" ht="15">
      <c r="B1140" s="624"/>
      <c r="C1140" s="625"/>
      <c r="D1140" s="625"/>
      <c r="E1140" s="625"/>
      <c r="F1140" s="625"/>
      <c r="G1140" s="625"/>
      <c r="H1140" s="625"/>
      <c r="I1140" s="625"/>
      <c r="J1140" s="625"/>
      <c r="K1140" s="626"/>
    </row>
    <row r="1141" spans="2:11" ht="15">
      <c r="B1141" s="624"/>
      <c r="C1141" s="625"/>
      <c r="D1141" s="625"/>
      <c r="E1141" s="625"/>
      <c r="F1141" s="625"/>
      <c r="G1141" s="625"/>
      <c r="H1141" s="625"/>
      <c r="I1141" s="625"/>
      <c r="J1141" s="625"/>
      <c r="K1141" s="626"/>
    </row>
    <row r="1142" spans="2:11" ht="15">
      <c r="B1142" s="624"/>
      <c r="C1142" s="625"/>
      <c r="D1142" s="625"/>
      <c r="E1142" s="625"/>
      <c r="F1142" s="625"/>
      <c r="G1142" s="625"/>
      <c r="H1142" s="625"/>
      <c r="I1142" s="625"/>
      <c r="J1142" s="625"/>
      <c r="K1142" s="626"/>
    </row>
    <row r="1143" spans="2:11" ht="15">
      <c r="B1143" s="624"/>
      <c r="C1143" s="625"/>
      <c r="D1143" s="625"/>
      <c r="E1143" s="625"/>
      <c r="F1143" s="625"/>
      <c r="G1143" s="625"/>
      <c r="H1143" s="625"/>
      <c r="I1143" s="625"/>
      <c r="J1143" s="625"/>
      <c r="K1143" s="626"/>
    </row>
    <row r="1144" spans="2:11" ht="15">
      <c r="B1144" s="624"/>
      <c r="C1144" s="625"/>
      <c r="D1144" s="625"/>
      <c r="E1144" s="625"/>
      <c r="F1144" s="625"/>
      <c r="G1144" s="625"/>
      <c r="H1144" s="625"/>
      <c r="I1144" s="625"/>
      <c r="J1144" s="625"/>
      <c r="K1144" s="626"/>
    </row>
    <row r="1145" spans="2:11" ht="15">
      <c r="B1145" s="624"/>
      <c r="C1145" s="625"/>
      <c r="D1145" s="625"/>
      <c r="E1145" s="625"/>
      <c r="F1145" s="625"/>
      <c r="G1145" s="625"/>
      <c r="H1145" s="625"/>
      <c r="I1145" s="625"/>
      <c r="J1145" s="625"/>
      <c r="K1145" s="626"/>
    </row>
    <row r="1146" spans="2:11" ht="15">
      <c r="B1146" s="624"/>
      <c r="C1146" s="625"/>
      <c r="D1146" s="625"/>
      <c r="E1146" s="625"/>
      <c r="F1146" s="625"/>
      <c r="G1146" s="625"/>
      <c r="H1146" s="625"/>
      <c r="I1146" s="625"/>
      <c r="J1146" s="625"/>
      <c r="K1146" s="626"/>
    </row>
    <row r="1147" spans="2:11" ht="15">
      <c r="B1147" s="624"/>
      <c r="C1147" s="625"/>
      <c r="D1147" s="625"/>
      <c r="E1147" s="625"/>
      <c r="F1147" s="625"/>
      <c r="G1147" s="625"/>
      <c r="H1147" s="625"/>
      <c r="I1147" s="625"/>
      <c r="J1147" s="625"/>
      <c r="K1147" s="626"/>
    </row>
    <row r="1148" spans="2:11" ht="15">
      <c r="B1148" s="624"/>
      <c r="C1148" s="625"/>
      <c r="D1148" s="625"/>
      <c r="E1148" s="625"/>
      <c r="F1148" s="625"/>
      <c r="G1148" s="625"/>
      <c r="H1148" s="625"/>
      <c r="I1148" s="625"/>
      <c r="J1148" s="625"/>
      <c r="K1148" s="626"/>
    </row>
    <row r="1149" spans="2:11" ht="15">
      <c r="B1149" s="624"/>
      <c r="C1149" s="625"/>
      <c r="D1149" s="625"/>
      <c r="E1149" s="625"/>
      <c r="F1149" s="625"/>
      <c r="G1149" s="625"/>
      <c r="H1149" s="625"/>
      <c r="I1149" s="625"/>
      <c r="J1149" s="625"/>
      <c r="K1149" s="626"/>
    </row>
    <row r="1150" spans="2:11" ht="15">
      <c r="B1150" s="624"/>
      <c r="C1150" s="625"/>
      <c r="D1150" s="625"/>
      <c r="E1150" s="625"/>
      <c r="F1150" s="625"/>
      <c r="G1150" s="625"/>
      <c r="H1150" s="625"/>
      <c r="I1150" s="625"/>
      <c r="J1150" s="625"/>
      <c r="K1150" s="626"/>
    </row>
    <row r="1151" spans="2:11" ht="15">
      <c r="B1151" s="624"/>
      <c r="C1151" s="625"/>
      <c r="D1151" s="625"/>
      <c r="E1151" s="625"/>
      <c r="F1151" s="625"/>
      <c r="G1151" s="625"/>
      <c r="H1151" s="625"/>
      <c r="I1151" s="625"/>
      <c r="J1151" s="625"/>
      <c r="K1151" s="626"/>
    </row>
    <row r="1152" spans="2:11" ht="15">
      <c r="B1152" s="624"/>
      <c r="C1152" s="625"/>
      <c r="D1152" s="625"/>
      <c r="E1152" s="625"/>
      <c r="F1152" s="625"/>
      <c r="G1152" s="625"/>
      <c r="H1152" s="625"/>
      <c r="I1152" s="625"/>
      <c r="J1152" s="625"/>
      <c r="K1152" s="626"/>
    </row>
    <row r="1153" spans="2:11" ht="15">
      <c r="B1153" s="624"/>
      <c r="C1153" s="625"/>
      <c r="D1153" s="625"/>
      <c r="E1153" s="625"/>
      <c r="F1153" s="625"/>
      <c r="G1153" s="625"/>
      <c r="H1153" s="625"/>
      <c r="I1153" s="625"/>
      <c r="J1153" s="625"/>
      <c r="K1153" s="626"/>
    </row>
    <row r="1154" spans="2:11" thickBot="1">
      <c r="B1154" s="627"/>
      <c r="C1154" s="628"/>
      <c r="D1154" s="628"/>
      <c r="E1154" s="628"/>
      <c r="F1154" s="628"/>
      <c r="G1154" s="628"/>
      <c r="H1154" s="628"/>
      <c r="I1154" s="628"/>
      <c r="J1154" s="628"/>
      <c r="K1154" s="629"/>
    </row>
    <row r="1155" spans="2:11" ht="16.5" thickBot="1"/>
    <row r="1156" spans="2:11" ht="21" thickBot="1">
      <c r="B1156" s="630" t="s">
        <v>199</v>
      </c>
      <c r="C1156" s="631"/>
      <c r="D1156" s="631"/>
      <c r="E1156" s="631"/>
      <c r="F1156" s="631"/>
      <c r="G1156" s="631"/>
      <c r="H1156" s="631"/>
      <c r="I1156" s="631"/>
      <c r="J1156" s="632"/>
    </row>
    <row r="1157" spans="2:11" ht="16.5" thickBot="1">
      <c r="B1157" s="633" t="s">
        <v>141</v>
      </c>
      <c r="C1157" s="634"/>
      <c r="D1157" s="634"/>
      <c r="E1157" s="634"/>
      <c r="F1157" s="634"/>
      <c r="G1157" s="634"/>
      <c r="H1157" s="634"/>
      <c r="I1157" s="634"/>
      <c r="J1157" s="635"/>
    </row>
    <row r="1158" spans="2:11" ht="16.5" thickBot="1">
      <c r="B1158" s="636"/>
      <c r="C1158" s="637"/>
      <c r="D1158" s="637"/>
      <c r="E1158" s="637"/>
      <c r="F1158" s="637"/>
      <c r="G1158" s="637"/>
      <c r="H1158" s="637"/>
      <c r="I1158" s="637"/>
      <c r="J1158" s="638"/>
    </row>
    <row r="1159" spans="2:11" ht="42.75" customHeight="1" thickBot="1">
      <c r="B1159" s="639" t="s">
        <v>142</v>
      </c>
      <c r="C1159" s="640"/>
      <c r="D1159" s="640"/>
      <c r="E1159" s="640"/>
      <c r="F1159" s="640"/>
      <c r="G1159" s="640"/>
      <c r="H1159" s="640"/>
      <c r="I1159" s="640"/>
      <c r="J1159" s="641"/>
    </row>
    <row r="1160" spans="2:11" ht="35.25" customHeight="1" thickBot="1">
      <c r="B1160" s="642" t="s">
        <v>173</v>
      </c>
      <c r="C1160" s="643"/>
      <c r="D1160" s="643"/>
      <c r="E1160" s="643"/>
      <c r="F1160" s="643"/>
      <c r="G1160" s="643"/>
      <c r="H1160" s="643"/>
      <c r="I1160" s="643"/>
      <c r="J1160" s="644"/>
    </row>
    <row r="1161" spans="2:11" ht="40.5" customHeight="1" thickBot="1">
      <c r="B1161" s="198" t="s">
        <v>144</v>
      </c>
      <c r="C1161" s="180">
        <v>12.2</v>
      </c>
      <c r="D1161" s="645" t="s">
        <v>52</v>
      </c>
      <c r="E1161" s="646"/>
      <c r="F1161" s="646"/>
      <c r="G1161" s="646"/>
      <c r="H1161" s="646"/>
      <c r="I1161" s="646"/>
      <c r="J1161" s="647"/>
    </row>
    <row r="1162" spans="2:11" ht="39.75" customHeight="1">
      <c r="B1162" s="609" t="s">
        <v>145</v>
      </c>
      <c r="C1162" s="610"/>
      <c r="D1162" s="611"/>
      <c r="E1162" s="199" t="s">
        <v>147</v>
      </c>
      <c r="F1162" s="199" t="s">
        <v>148</v>
      </c>
      <c r="G1162" s="199" t="s">
        <v>149</v>
      </c>
      <c r="H1162" s="183" t="s">
        <v>209</v>
      </c>
      <c r="I1162" s="183" t="s">
        <v>151</v>
      </c>
      <c r="J1162" s="183" t="s">
        <v>221</v>
      </c>
    </row>
    <row r="1163" spans="2:11">
      <c r="B1163" s="651" t="s">
        <v>222</v>
      </c>
      <c r="C1163" s="650"/>
      <c r="D1163" s="650"/>
      <c r="E1163" s="234">
        <v>0.5</v>
      </c>
      <c r="F1163" s="234">
        <v>0.4</v>
      </c>
      <c r="G1163" s="234">
        <v>4</v>
      </c>
      <c r="H1163" s="205">
        <f>G1163*E1163*F1163</f>
        <v>0.8</v>
      </c>
      <c r="I1163" s="205">
        <v>1</v>
      </c>
      <c r="J1163" s="206">
        <f>H1163*I1163</f>
        <v>0.8</v>
      </c>
    </row>
    <row r="1164" spans="2:11">
      <c r="B1164" s="648" t="s">
        <v>223</v>
      </c>
      <c r="C1164" s="649"/>
      <c r="D1164" s="649"/>
      <c r="E1164" s="200">
        <v>0.5</v>
      </c>
      <c r="F1164" s="234">
        <v>0.4</v>
      </c>
      <c r="G1164" s="200">
        <v>7.2266666666666666</v>
      </c>
      <c r="H1164" s="205">
        <f>E1164*F1164*G1164</f>
        <v>1.4453333333333334</v>
      </c>
      <c r="I1164" s="205">
        <v>1</v>
      </c>
      <c r="J1164" s="206">
        <f>H1164*I1164</f>
        <v>1.4453333333333334</v>
      </c>
    </row>
    <row r="1165" spans="2:11">
      <c r="B1165" s="648" t="s">
        <v>224</v>
      </c>
      <c r="C1165" s="649"/>
      <c r="D1165" s="649"/>
      <c r="E1165" s="200">
        <v>0.8</v>
      </c>
      <c r="F1165" s="234">
        <v>0.4</v>
      </c>
      <c r="G1165" s="200">
        <v>7.2266666666666666</v>
      </c>
      <c r="H1165" s="205">
        <f t="shared" ref="H1165:H1167" si="11">E1165*F1165*G1165</f>
        <v>2.3125333333333336</v>
      </c>
      <c r="I1165" s="205">
        <v>1</v>
      </c>
      <c r="J1165" s="206">
        <f t="shared" ref="J1165:J1167" si="12">H1165*I1165</f>
        <v>2.3125333333333336</v>
      </c>
    </row>
    <row r="1166" spans="2:11">
      <c r="B1166" s="648" t="s">
        <v>225</v>
      </c>
      <c r="C1166" s="649"/>
      <c r="D1166" s="649"/>
      <c r="E1166" s="200">
        <v>1.1000000000000001</v>
      </c>
      <c r="F1166" s="234">
        <v>0.4</v>
      </c>
      <c r="G1166" s="200">
        <v>7.2266666666666666</v>
      </c>
      <c r="H1166" s="205">
        <f t="shared" si="11"/>
        <v>3.1797333333333335</v>
      </c>
      <c r="I1166" s="205">
        <v>1</v>
      </c>
      <c r="J1166" s="206">
        <f t="shared" si="12"/>
        <v>3.1797333333333335</v>
      </c>
    </row>
    <row r="1167" spans="2:11">
      <c r="B1167" s="648" t="s">
        <v>226</v>
      </c>
      <c r="C1167" s="649"/>
      <c r="D1167" s="649"/>
      <c r="E1167" s="200">
        <v>1.1499999999999999</v>
      </c>
      <c r="F1167" s="234">
        <v>0.4</v>
      </c>
      <c r="G1167" s="200">
        <v>4</v>
      </c>
      <c r="H1167" s="205">
        <f t="shared" si="11"/>
        <v>1.8399999999999999</v>
      </c>
      <c r="I1167" s="205">
        <v>1</v>
      </c>
      <c r="J1167" s="206">
        <f t="shared" si="12"/>
        <v>1.8399999999999999</v>
      </c>
    </row>
    <row r="1168" spans="2:11" ht="16.5" thickBot="1">
      <c r="B1168" s="615"/>
      <c r="C1168" s="616"/>
      <c r="D1168" s="617"/>
      <c r="E1168" s="202"/>
      <c r="F1168" s="202"/>
      <c r="G1168" s="203"/>
      <c r="H1168" s="619"/>
      <c r="I1168" s="620"/>
      <c r="J1168" s="191">
        <f>ROUND(SUM(J1163:J1167),2)</f>
        <v>9.58</v>
      </c>
    </row>
    <row r="1169" spans="2:10">
      <c r="B1169" s="621"/>
      <c r="C1169" s="622"/>
      <c r="D1169" s="622"/>
      <c r="E1169" s="622"/>
      <c r="F1169" s="622"/>
      <c r="G1169" s="622"/>
      <c r="H1169" s="622"/>
      <c r="I1169" s="622"/>
      <c r="J1169" s="623"/>
    </row>
    <row r="1170" spans="2:10">
      <c r="B1170" s="624"/>
      <c r="C1170" s="625"/>
      <c r="D1170" s="625"/>
      <c r="E1170" s="625"/>
      <c r="F1170" s="625"/>
      <c r="G1170" s="625"/>
      <c r="H1170" s="625"/>
      <c r="I1170" s="625"/>
      <c r="J1170" s="626"/>
    </row>
    <row r="1171" spans="2:10">
      <c r="B1171" s="624"/>
      <c r="C1171" s="625"/>
      <c r="D1171" s="625"/>
      <c r="E1171" s="625"/>
      <c r="F1171" s="625"/>
      <c r="G1171" s="625"/>
      <c r="H1171" s="625"/>
      <c r="I1171" s="625"/>
      <c r="J1171" s="626"/>
    </row>
    <row r="1172" spans="2:10">
      <c r="B1172" s="624"/>
      <c r="C1172" s="625"/>
      <c r="D1172" s="625"/>
      <c r="E1172" s="625"/>
      <c r="F1172" s="625"/>
      <c r="G1172" s="625"/>
      <c r="H1172" s="625"/>
      <c r="I1172" s="625"/>
      <c r="J1172" s="626"/>
    </row>
    <row r="1173" spans="2:10">
      <c r="B1173" s="624"/>
      <c r="C1173" s="625"/>
      <c r="D1173" s="625"/>
      <c r="E1173" s="625"/>
      <c r="F1173" s="625"/>
      <c r="G1173" s="625"/>
      <c r="H1173" s="625"/>
      <c r="I1173" s="625"/>
      <c r="J1173" s="626"/>
    </row>
    <row r="1174" spans="2:10">
      <c r="B1174" s="624"/>
      <c r="C1174" s="625"/>
      <c r="D1174" s="625"/>
      <c r="E1174" s="625"/>
      <c r="F1174" s="625"/>
      <c r="G1174" s="625"/>
      <c r="H1174" s="625"/>
      <c r="I1174" s="625"/>
      <c r="J1174" s="626"/>
    </row>
    <row r="1175" spans="2:10">
      <c r="B1175" s="624"/>
      <c r="C1175" s="625"/>
      <c r="D1175" s="625"/>
      <c r="E1175" s="625"/>
      <c r="F1175" s="625"/>
      <c r="G1175" s="625"/>
      <c r="H1175" s="625"/>
      <c r="I1175" s="625"/>
      <c r="J1175" s="626"/>
    </row>
    <row r="1176" spans="2:10">
      <c r="B1176" s="624"/>
      <c r="C1176" s="625"/>
      <c r="D1176" s="625"/>
      <c r="E1176" s="625"/>
      <c r="F1176" s="625"/>
      <c r="G1176" s="625"/>
      <c r="H1176" s="625"/>
      <c r="I1176" s="625"/>
      <c r="J1176" s="626"/>
    </row>
    <row r="1177" spans="2:10">
      <c r="B1177" s="624"/>
      <c r="C1177" s="625"/>
      <c r="D1177" s="625"/>
      <c r="E1177" s="625"/>
      <c r="F1177" s="625"/>
      <c r="G1177" s="625"/>
      <c r="H1177" s="625"/>
      <c r="I1177" s="625"/>
      <c r="J1177" s="626"/>
    </row>
    <row r="1178" spans="2:10">
      <c r="B1178" s="624"/>
      <c r="C1178" s="625"/>
      <c r="D1178" s="625"/>
      <c r="E1178" s="625"/>
      <c r="F1178" s="625"/>
      <c r="G1178" s="625"/>
      <c r="H1178" s="625"/>
      <c r="I1178" s="625"/>
      <c r="J1178" s="626"/>
    </row>
    <row r="1179" spans="2:10">
      <c r="B1179" s="624"/>
      <c r="C1179" s="625"/>
      <c r="D1179" s="625"/>
      <c r="E1179" s="625"/>
      <c r="F1179" s="625"/>
      <c r="G1179" s="625"/>
      <c r="H1179" s="625"/>
      <c r="I1179" s="625"/>
      <c r="J1179" s="626"/>
    </row>
    <row r="1180" spans="2:10">
      <c r="B1180" s="624"/>
      <c r="C1180" s="625"/>
      <c r="D1180" s="625"/>
      <c r="E1180" s="625"/>
      <c r="F1180" s="625"/>
      <c r="G1180" s="625"/>
      <c r="H1180" s="625"/>
      <c r="I1180" s="625"/>
      <c r="J1180" s="626"/>
    </row>
    <row r="1181" spans="2:10">
      <c r="B1181" s="624"/>
      <c r="C1181" s="625"/>
      <c r="D1181" s="625"/>
      <c r="E1181" s="625"/>
      <c r="F1181" s="625"/>
      <c r="G1181" s="625"/>
      <c r="H1181" s="625"/>
      <c r="I1181" s="625"/>
      <c r="J1181" s="626"/>
    </row>
    <row r="1182" spans="2:10">
      <c r="B1182" s="624"/>
      <c r="C1182" s="625"/>
      <c r="D1182" s="625"/>
      <c r="E1182" s="625"/>
      <c r="F1182" s="625"/>
      <c r="G1182" s="625"/>
      <c r="H1182" s="625"/>
      <c r="I1182" s="625"/>
      <c r="J1182" s="626"/>
    </row>
    <row r="1183" spans="2:10">
      <c r="B1183" s="624"/>
      <c r="C1183" s="625"/>
      <c r="D1183" s="625"/>
      <c r="E1183" s="625"/>
      <c r="F1183" s="625"/>
      <c r="G1183" s="625"/>
      <c r="H1183" s="625"/>
      <c r="I1183" s="625"/>
      <c r="J1183" s="626"/>
    </row>
    <row r="1184" spans="2:10">
      <c r="B1184" s="624"/>
      <c r="C1184" s="625"/>
      <c r="D1184" s="625"/>
      <c r="E1184" s="625"/>
      <c r="F1184" s="625"/>
      <c r="G1184" s="625"/>
      <c r="H1184" s="625"/>
      <c r="I1184" s="625"/>
      <c r="J1184" s="626"/>
    </row>
    <row r="1185" spans="2:10">
      <c r="B1185" s="624"/>
      <c r="C1185" s="625"/>
      <c r="D1185" s="625"/>
      <c r="E1185" s="625"/>
      <c r="F1185" s="625"/>
      <c r="G1185" s="625"/>
      <c r="H1185" s="625"/>
      <c r="I1185" s="625"/>
      <c r="J1185" s="626"/>
    </row>
    <row r="1186" spans="2:10">
      <c r="B1186" s="624"/>
      <c r="C1186" s="625"/>
      <c r="D1186" s="625"/>
      <c r="E1186" s="625"/>
      <c r="F1186" s="625"/>
      <c r="G1186" s="625"/>
      <c r="H1186" s="625"/>
      <c r="I1186" s="625"/>
      <c r="J1186" s="626"/>
    </row>
    <row r="1187" spans="2:10">
      <c r="B1187" s="624"/>
      <c r="C1187" s="625"/>
      <c r="D1187" s="625"/>
      <c r="E1187" s="625"/>
      <c r="F1187" s="625"/>
      <c r="G1187" s="625"/>
      <c r="H1187" s="625"/>
      <c r="I1187" s="625"/>
      <c r="J1187" s="626"/>
    </row>
    <row r="1188" spans="2:10">
      <c r="B1188" s="624"/>
      <c r="C1188" s="625"/>
      <c r="D1188" s="625"/>
      <c r="E1188" s="625"/>
      <c r="F1188" s="625"/>
      <c r="G1188" s="625"/>
      <c r="H1188" s="625"/>
      <c r="I1188" s="625"/>
      <c r="J1188" s="626"/>
    </row>
    <row r="1189" spans="2:10">
      <c r="B1189" s="624"/>
      <c r="C1189" s="625"/>
      <c r="D1189" s="625"/>
      <c r="E1189" s="625"/>
      <c r="F1189" s="625"/>
      <c r="G1189" s="625"/>
      <c r="H1189" s="625"/>
      <c r="I1189" s="625"/>
      <c r="J1189" s="626"/>
    </row>
    <row r="1190" spans="2:10">
      <c r="B1190" s="624"/>
      <c r="C1190" s="625"/>
      <c r="D1190" s="625"/>
      <c r="E1190" s="625"/>
      <c r="F1190" s="625"/>
      <c r="G1190" s="625"/>
      <c r="H1190" s="625"/>
      <c r="I1190" s="625"/>
      <c r="J1190" s="626"/>
    </row>
    <row r="1191" spans="2:10">
      <c r="B1191" s="624"/>
      <c r="C1191" s="625"/>
      <c r="D1191" s="625"/>
      <c r="E1191" s="625"/>
      <c r="F1191" s="625"/>
      <c r="G1191" s="625"/>
      <c r="H1191" s="625"/>
      <c r="I1191" s="625"/>
      <c r="J1191" s="626"/>
    </row>
    <row r="1192" spans="2:10">
      <c r="B1192" s="624"/>
      <c r="C1192" s="625"/>
      <c r="D1192" s="625"/>
      <c r="E1192" s="625"/>
      <c r="F1192" s="625"/>
      <c r="G1192" s="625"/>
      <c r="H1192" s="625"/>
      <c r="I1192" s="625"/>
      <c r="J1192" s="626"/>
    </row>
    <row r="1193" spans="2:10">
      <c r="B1193" s="624"/>
      <c r="C1193" s="625"/>
      <c r="D1193" s="625"/>
      <c r="E1193" s="625"/>
      <c r="F1193" s="625"/>
      <c r="G1193" s="625"/>
      <c r="H1193" s="625"/>
      <c r="I1193" s="625"/>
      <c r="J1193" s="626"/>
    </row>
    <row r="1194" spans="2:10" ht="409.5" customHeight="1" thickBot="1">
      <c r="B1194" s="627"/>
      <c r="C1194" s="628"/>
      <c r="D1194" s="628"/>
      <c r="E1194" s="628"/>
      <c r="F1194" s="628"/>
      <c r="G1194" s="628"/>
      <c r="H1194" s="628"/>
      <c r="I1194" s="628"/>
      <c r="J1194" s="629"/>
    </row>
    <row r="1195" spans="2:10" ht="16.5" thickBot="1"/>
    <row r="1196" spans="2:10" ht="21" thickBot="1">
      <c r="B1196" s="630" t="s">
        <v>199</v>
      </c>
      <c r="C1196" s="631"/>
      <c r="D1196" s="631"/>
      <c r="E1196" s="631"/>
      <c r="F1196" s="631"/>
      <c r="G1196" s="631"/>
      <c r="H1196" s="631"/>
      <c r="I1196" s="631"/>
      <c r="J1196" s="632"/>
    </row>
    <row r="1197" spans="2:10" ht="16.5" thickBot="1">
      <c r="B1197" s="633" t="s">
        <v>141</v>
      </c>
      <c r="C1197" s="634"/>
      <c r="D1197" s="634"/>
      <c r="E1197" s="634"/>
      <c r="F1197" s="634"/>
      <c r="G1197" s="634"/>
      <c r="H1197" s="634"/>
      <c r="I1197" s="634"/>
      <c r="J1197" s="635"/>
    </row>
    <row r="1198" spans="2:10" ht="16.5" thickBot="1">
      <c r="B1198" s="636"/>
      <c r="C1198" s="637"/>
      <c r="D1198" s="637"/>
      <c r="E1198" s="637"/>
      <c r="F1198" s="637"/>
      <c r="G1198" s="637"/>
      <c r="H1198" s="637"/>
      <c r="I1198" s="637"/>
      <c r="J1198" s="638"/>
    </row>
    <row r="1199" spans="2:10" ht="36.75" customHeight="1" thickBot="1">
      <c r="B1199" s="639" t="s">
        <v>142</v>
      </c>
      <c r="C1199" s="640"/>
      <c r="D1199" s="640"/>
      <c r="E1199" s="640"/>
      <c r="F1199" s="640"/>
      <c r="G1199" s="640"/>
      <c r="H1199" s="640"/>
      <c r="I1199" s="640"/>
      <c r="J1199" s="641"/>
    </row>
    <row r="1200" spans="2:10" ht="39.75" customHeight="1" thickBot="1">
      <c r="B1200" s="642" t="s">
        <v>173</v>
      </c>
      <c r="C1200" s="643"/>
      <c r="D1200" s="643"/>
      <c r="E1200" s="643"/>
      <c r="F1200" s="643"/>
      <c r="G1200" s="643"/>
      <c r="H1200" s="643"/>
      <c r="I1200" s="643"/>
      <c r="J1200" s="644"/>
    </row>
    <row r="1201" spans="2:10" ht="31.5" customHeight="1" thickBot="1">
      <c r="B1201" s="198" t="s">
        <v>144</v>
      </c>
      <c r="C1201" s="180">
        <v>13.1</v>
      </c>
      <c r="D1201" s="645" t="s">
        <v>54</v>
      </c>
      <c r="E1201" s="646"/>
      <c r="F1201" s="646"/>
      <c r="G1201" s="646"/>
      <c r="H1201" s="646"/>
      <c r="I1201" s="646"/>
      <c r="J1201" s="647"/>
    </row>
    <row r="1202" spans="2:10" ht="53.25" customHeight="1">
      <c r="B1202" s="609" t="s">
        <v>145</v>
      </c>
      <c r="C1202" s="610"/>
      <c r="D1202" s="611"/>
      <c r="E1202" s="199" t="s">
        <v>147</v>
      </c>
      <c r="F1202" s="199" t="s">
        <v>148</v>
      </c>
      <c r="G1202" s="199" t="s">
        <v>149</v>
      </c>
      <c r="H1202" s="183" t="s">
        <v>209</v>
      </c>
      <c r="I1202" s="183" t="s">
        <v>151</v>
      </c>
      <c r="J1202" s="183" t="s">
        <v>227</v>
      </c>
    </row>
    <row r="1203" spans="2:10">
      <c r="B1203" s="650" t="s">
        <v>228</v>
      </c>
      <c r="C1203" s="650"/>
      <c r="D1203" s="650"/>
      <c r="E1203" s="200"/>
      <c r="F1203" s="200"/>
      <c r="G1203" s="200">
        <v>4</v>
      </c>
      <c r="H1203" s="205"/>
      <c r="I1203" s="205">
        <v>1</v>
      </c>
      <c r="J1203" s="206">
        <f>G1203*I1203</f>
        <v>4</v>
      </c>
    </row>
    <row r="1204" spans="2:10">
      <c r="B1204" s="648" t="s">
        <v>223</v>
      </c>
      <c r="C1204" s="649"/>
      <c r="D1204" s="649"/>
      <c r="E1204" s="200"/>
      <c r="F1204" s="200"/>
      <c r="G1204" s="200">
        <v>7.2266666666666666</v>
      </c>
      <c r="H1204" s="205"/>
      <c r="I1204" s="205">
        <v>1</v>
      </c>
      <c r="J1204" s="206">
        <f t="shared" ref="J1204:J1207" si="13">G1204*I1204</f>
        <v>7.2266666666666666</v>
      </c>
    </row>
    <row r="1205" spans="2:10">
      <c r="B1205" s="648" t="s">
        <v>224</v>
      </c>
      <c r="C1205" s="649"/>
      <c r="D1205" s="649"/>
      <c r="E1205" s="200"/>
      <c r="F1205" s="200"/>
      <c r="G1205" s="200">
        <v>7.2266666666666666</v>
      </c>
      <c r="H1205" s="205"/>
      <c r="I1205" s="205">
        <v>1</v>
      </c>
      <c r="J1205" s="206">
        <f t="shared" si="13"/>
        <v>7.2266666666666666</v>
      </c>
    </row>
    <row r="1206" spans="2:10">
      <c r="B1206" s="648" t="s">
        <v>225</v>
      </c>
      <c r="C1206" s="649"/>
      <c r="D1206" s="649"/>
      <c r="E1206" s="200"/>
      <c r="F1206" s="200"/>
      <c r="G1206" s="200">
        <v>7.2266666666666666</v>
      </c>
      <c r="H1206" s="205"/>
      <c r="I1206" s="205">
        <v>1</v>
      </c>
      <c r="J1206" s="206">
        <f t="shared" si="13"/>
        <v>7.2266666666666666</v>
      </c>
    </row>
    <row r="1207" spans="2:10">
      <c r="B1207" s="648" t="s">
        <v>229</v>
      </c>
      <c r="C1207" s="649"/>
      <c r="D1207" s="649"/>
      <c r="E1207" s="200"/>
      <c r="F1207" s="200"/>
      <c r="G1207" s="200">
        <v>4</v>
      </c>
      <c r="H1207" s="205"/>
      <c r="I1207" s="205">
        <v>1</v>
      </c>
      <c r="J1207" s="206">
        <f t="shared" si="13"/>
        <v>4</v>
      </c>
    </row>
    <row r="1208" spans="2:10" ht="16.5" thickBot="1">
      <c r="B1208" s="615"/>
      <c r="C1208" s="616"/>
      <c r="D1208" s="617"/>
      <c r="E1208" s="202"/>
      <c r="F1208" s="202"/>
      <c r="G1208" s="203"/>
      <c r="H1208" s="619"/>
      <c r="I1208" s="620"/>
      <c r="J1208" s="191">
        <f>ROUND(SUM(J1203:J1207),2)</f>
        <v>29.68</v>
      </c>
    </row>
    <row r="1209" spans="2:10">
      <c r="B1209" s="621"/>
      <c r="C1209" s="622"/>
      <c r="D1209" s="622"/>
      <c r="E1209" s="622"/>
      <c r="F1209" s="622"/>
      <c r="G1209" s="622"/>
      <c r="H1209" s="622"/>
      <c r="I1209" s="622"/>
      <c r="J1209" s="623"/>
    </row>
    <row r="1210" spans="2:10">
      <c r="B1210" s="624"/>
      <c r="C1210" s="625"/>
      <c r="D1210" s="625"/>
      <c r="E1210" s="625"/>
      <c r="F1210" s="625"/>
      <c r="G1210" s="625"/>
      <c r="H1210" s="625"/>
      <c r="I1210" s="625"/>
      <c r="J1210" s="626"/>
    </row>
    <row r="1211" spans="2:10">
      <c r="B1211" s="624"/>
      <c r="C1211" s="625"/>
      <c r="D1211" s="625"/>
      <c r="E1211" s="625"/>
      <c r="F1211" s="625"/>
      <c r="G1211" s="625"/>
      <c r="H1211" s="625"/>
      <c r="I1211" s="625"/>
      <c r="J1211" s="626"/>
    </row>
    <row r="1212" spans="2:10">
      <c r="B1212" s="624"/>
      <c r="C1212" s="625"/>
      <c r="D1212" s="625"/>
      <c r="E1212" s="625"/>
      <c r="F1212" s="625"/>
      <c r="G1212" s="625"/>
      <c r="H1212" s="625"/>
      <c r="I1212" s="625"/>
      <c r="J1212" s="626"/>
    </row>
    <row r="1213" spans="2:10">
      <c r="B1213" s="624"/>
      <c r="C1213" s="625"/>
      <c r="D1213" s="625"/>
      <c r="E1213" s="625"/>
      <c r="F1213" s="625"/>
      <c r="G1213" s="625"/>
      <c r="H1213" s="625"/>
      <c r="I1213" s="625"/>
      <c r="J1213" s="626"/>
    </row>
    <row r="1214" spans="2:10">
      <c r="B1214" s="624"/>
      <c r="C1214" s="625"/>
      <c r="D1214" s="625"/>
      <c r="E1214" s="625"/>
      <c r="F1214" s="625"/>
      <c r="G1214" s="625"/>
      <c r="H1214" s="625"/>
      <c r="I1214" s="625"/>
      <c r="J1214" s="626"/>
    </row>
    <row r="1215" spans="2:10">
      <c r="B1215" s="624"/>
      <c r="C1215" s="625"/>
      <c r="D1215" s="625"/>
      <c r="E1215" s="625"/>
      <c r="F1215" s="625"/>
      <c r="G1215" s="625"/>
      <c r="H1215" s="625"/>
      <c r="I1215" s="625"/>
      <c r="J1215" s="626"/>
    </row>
    <row r="1216" spans="2:10">
      <c r="B1216" s="624"/>
      <c r="C1216" s="625"/>
      <c r="D1216" s="625"/>
      <c r="E1216" s="625"/>
      <c r="F1216" s="625"/>
      <c r="G1216" s="625"/>
      <c r="H1216" s="625"/>
      <c r="I1216" s="625"/>
      <c r="J1216" s="626"/>
    </row>
    <row r="1217" spans="2:10">
      <c r="B1217" s="624"/>
      <c r="C1217" s="625"/>
      <c r="D1217" s="625"/>
      <c r="E1217" s="625"/>
      <c r="F1217" s="625"/>
      <c r="G1217" s="625"/>
      <c r="H1217" s="625"/>
      <c r="I1217" s="625"/>
      <c r="J1217" s="626"/>
    </row>
    <row r="1218" spans="2:10">
      <c r="B1218" s="624"/>
      <c r="C1218" s="625"/>
      <c r="D1218" s="625"/>
      <c r="E1218" s="625"/>
      <c r="F1218" s="625"/>
      <c r="G1218" s="625"/>
      <c r="H1218" s="625"/>
      <c r="I1218" s="625"/>
      <c r="J1218" s="626"/>
    </row>
    <row r="1219" spans="2:10">
      <c r="B1219" s="624"/>
      <c r="C1219" s="625"/>
      <c r="D1219" s="625"/>
      <c r="E1219" s="625"/>
      <c r="F1219" s="625"/>
      <c r="G1219" s="625"/>
      <c r="H1219" s="625"/>
      <c r="I1219" s="625"/>
      <c r="J1219" s="626"/>
    </row>
    <row r="1220" spans="2:10">
      <c r="B1220" s="624"/>
      <c r="C1220" s="625"/>
      <c r="D1220" s="625"/>
      <c r="E1220" s="625"/>
      <c r="F1220" s="625"/>
      <c r="G1220" s="625"/>
      <c r="H1220" s="625"/>
      <c r="I1220" s="625"/>
      <c r="J1220" s="626"/>
    </row>
    <row r="1221" spans="2:10">
      <c r="B1221" s="624"/>
      <c r="C1221" s="625"/>
      <c r="D1221" s="625"/>
      <c r="E1221" s="625"/>
      <c r="F1221" s="625"/>
      <c r="G1221" s="625"/>
      <c r="H1221" s="625"/>
      <c r="I1221" s="625"/>
      <c r="J1221" s="626"/>
    </row>
    <row r="1222" spans="2:10">
      <c r="B1222" s="624"/>
      <c r="C1222" s="625"/>
      <c r="D1222" s="625"/>
      <c r="E1222" s="625"/>
      <c r="F1222" s="625"/>
      <c r="G1222" s="625"/>
      <c r="H1222" s="625"/>
      <c r="I1222" s="625"/>
      <c r="J1222" s="626"/>
    </row>
    <row r="1223" spans="2:10">
      <c r="B1223" s="624"/>
      <c r="C1223" s="625"/>
      <c r="D1223" s="625"/>
      <c r="E1223" s="625"/>
      <c r="F1223" s="625"/>
      <c r="G1223" s="625"/>
      <c r="H1223" s="625"/>
      <c r="I1223" s="625"/>
      <c r="J1223" s="626"/>
    </row>
    <row r="1224" spans="2:10">
      <c r="B1224" s="624"/>
      <c r="C1224" s="625"/>
      <c r="D1224" s="625"/>
      <c r="E1224" s="625"/>
      <c r="F1224" s="625"/>
      <c r="G1224" s="625"/>
      <c r="H1224" s="625"/>
      <c r="I1224" s="625"/>
      <c r="J1224" s="626"/>
    </row>
    <row r="1225" spans="2:10">
      <c r="B1225" s="624"/>
      <c r="C1225" s="625"/>
      <c r="D1225" s="625"/>
      <c r="E1225" s="625"/>
      <c r="F1225" s="625"/>
      <c r="G1225" s="625"/>
      <c r="H1225" s="625"/>
      <c r="I1225" s="625"/>
      <c r="J1225" s="626"/>
    </row>
    <row r="1226" spans="2:10">
      <c r="B1226" s="624"/>
      <c r="C1226" s="625"/>
      <c r="D1226" s="625"/>
      <c r="E1226" s="625"/>
      <c r="F1226" s="625"/>
      <c r="G1226" s="625"/>
      <c r="H1226" s="625"/>
      <c r="I1226" s="625"/>
      <c r="J1226" s="626"/>
    </row>
    <row r="1227" spans="2:10">
      <c r="B1227" s="624"/>
      <c r="C1227" s="625"/>
      <c r="D1227" s="625"/>
      <c r="E1227" s="625"/>
      <c r="F1227" s="625"/>
      <c r="G1227" s="625"/>
      <c r="H1227" s="625"/>
      <c r="I1227" s="625"/>
      <c r="J1227" s="626"/>
    </row>
    <row r="1228" spans="2:10">
      <c r="B1228" s="624"/>
      <c r="C1228" s="625"/>
      <c r="D1228" s="625"/>
      <c r="E1228" s="625"/>
      <c r="F1228" s="625"/>
      <c r="G1228" s="625"/>
      <c r="H1228" s="625"/>
      <c r="I1228" s="625"/>
      <c r="J1228" s="626"/>
    </row>
    <row r="1229" spans="2:10">
      <c r="B1229" s="624"/>
      <c r="C1229" s="625"/>
      <c r="D1229" s="625"/>
      <c r="E1229" s="625"/>
      <c r="F1229" s="625"/>
      <c r="G1229" s="625"/>
      <c r="H1229" s="625"/>
      <c r="I1229" s="625"/>
      <c r="J1229" s="626"/>
    </row>
    <row r="1230" spans="2:10">
      <c r="B1230" s="624"/>
      <c r="C1230" s="625"/>
      <c r="D1230" s="625"/>
      <c r="E1230" s="625"/>
      <c r="F1230" s="625"/>
      <c r="G1230" s="625"/>
      <c r="H1230" s="625"/>
      <c r="I1230" s="625"/>
      <c r="J1230" s="626"/>
    </row>
    <row r="1231" spans="2:10">
      <c r="B1231" s="624"/>
      <c r="C1231" s="625"/>
      <c r="D1231" s="625"/>
      <c r="E1231" s="625"/>
      <c r="F1231" s="625"/>
      <c r="G1231" s="625"/>
      <c r="H1231" s="625"/>
      <c r="I1231" s="625"/>
      <c r="J1231" s="626"/>
    </row>
    <row r="1232" spans="2:10">
      <c r="B1232" s="624"/>
      <c r="C1232" s="625"/>
      <c r="D1232" s="625"/>
      <c r="E1232" s="625"/>
      <c r="F1232" s="625"/>
      <c r="G1232" s="625"/>
      <c r="H1232" s="625"/>
      <c r="I1232" s="625"/>
      <c r="J1232" s="626"/>
    </row>
    <row r="1233" spans="2:11" ht="408.75" customHeight="1" thickBot="1">
      <c r="B1233" s="627"/>
      <c r="C1233" s="628"/>
      <c r="D1233" s="628"/>
      <c r="E1233" s="628"/>
      <c r="F1233" s="628"/>
      <c r="G1233" s="628"/>
      <c r="H1233" s="628"/>
      <c r="I1233" s="628"/>
      <c r="J1233" s="629"/>
    </row>
    <row r="1234" spans="2:11" ht="16.5" thickBot="1"/>
    <row r="1235" spans="2:11" ht="21" thickBot="1">
      <c r="B1235" s="630" t="s">
        <v>199</v>
      </c>
      <c r="C1235" s="631"/>
      <c r="D1235" s="631"/>
      <c r="E1235" s="631"/>
      <c r="F1235" s="631"/>
      <c r="G1235" s="631"/>
      <c r="H1235" s="631"/>
      <c r="I1235" s="631"/>
      <c r="J1235" s="631"/>
      <c r="K1235" s="632"/>
    </row>
    <row r="1236" spans="2:11" ht="16.5" thickBot="1">
      <c r="B1236" s="633" t="s">
        <v>141</v>
      </c>
      <c r="C1236" s="634"/>
      <c r="D1236" s="634"/>
      <c r="E1236" s="634"/>
      <c r="F1236" s="634"/>
      <c r="G1236" s="634"/>
      <c r="H1236" s="634"/>
      <c r="I1236" s="634"/>
      <c r="J1236" s="634"/>
      <c r="K1236" s="635"/>
    </row>
    <row r="1237" spans="2:11" ht="16.5" thickBot="1">
      <c r="B1237" s="636"/>
      <c r="C1237" s="637"/>
      <c r="D1237" s="637"/>
      <c r="E1237" s="637"/>
      <c r="F1237" s="637"/>
      <c r="G1237" s="637"/>
      <c r="H1237" s="637"/>
      <c r="I1237" s="637"/>
      <c r="J1237" s="637"/>
      <c r="K1237" s="638"/>
    </row>
    <row r="1238" spans="2:11" ht="29.25" customHeight="1" thickBot="1">
      <c r="B1238" s="639" t="s">
        <v>142</v>
      </c>
      <c r="C1238" s="640"/>
      <c r="D1238" s="640"/>
      <c r="E1238" s="640"/>
      <c r="F1238" s="640"/>
      <c r="G1238" s="640"/>
      <c r="H1238" s="640"/>
      <c r="I1238" s="640"/>
      <c r="J1238" s="640"/>
      <c r="K1238" s="641"/>
    </row>
    <row r="1239" spans="2:11" ht="45.75" customHeight="1" thickBot="1">
      <c r="B1239" s="642" t="s">
        <v>173</v>
      </c>
      <c r="C1239" s="643"/>
      <c r="D1239" s="643"/>
      <c r="E1239" s="643"/>
      <c r="F1239" s="643"/>
      <c r="G1239" s="643"/>
      <c r="H1239" s="643"/>
      <c r="I1239" s="643"/>
      <c r="J1239" s="643"/>
      <c r="K1239" s="644"/>
    </row>
    <row r="1240" spans="2:11" ht="27.75" customHeight="1" thickBot="1">
      <c r="B1240" s="198" t="s">
        <v>144</v>
      </c>
      <c r="C1240" s="180">
        <v>13.2</v>
      </c>
      <c r="D1240" s="645" t="s">
        <v>55</v>
      </c>
      <c r="E1240" s="646"/>
      <c r="F1240" s="646"/>
      <c r="G1240" s="646"/>
      <c r="H1240" s="646"/>
      <c r="I1240" s="646"/>
      <c r="J1240" s="646"/>
      <c r="K1240" s="647"/>
    </row>
    <row r="1241" spans="2:11" ht="38.25">
      <c r="B1241" s="609" t="s">
        <v>145</v>
      </c>
      <c r="C1241" s="610"/>
      <c r="D1241" s="611"/>
      <c r="E1241" s="199" t="s">
        <v>147</v>
      </c>
      <c r="F1241" s="199" t="s">
        <v>148</v>
      </c>
      <c r="G1241" s="199" t="s">
        <v>149</v>
      </c>
      <c r="H1241" s="183" t="s">
        <v>209</v>
      </c>
      <c r="I1241" s="183" t="s">
        <v>230</v>
      </c>
      <c r="J1241" s="183" t="s">
        <v>151</v>
      </c>
      <c r="K1241" s="183" t="s">
        <v>221</v>
      </c>
    </row>
    <row r="1242" spans="2:11">
      <c r="B1242" s="650" t="s">
        <v>228</v>
      </c>
      <c r="C1242" s="650"/>
      <c r="D1242" s="650"/>
      <c r="E1242" s="234">
        <v>0.5</v>
      </c>
      <c r="F1242" s="234">
        <v>0.4</v>
      </c>
      <c r="G1242" s="234">
        <v>4</v>
      </c>
      <c r="H1242" s="205">
        <f>E1242*F1242*G1242</f>
        <v>0.8</v>
      </c>
      <c r="I1242" s="205">
        <f>PI()*((0.053)^2)*G1242</f>
        <v>3.5298935055734913E-2</v>
      </c>
      <c r="J1242" s="205">
        <v>1</v>
      </c>
      <c r="K1242" s="205">
        <f>H1242-I1242</f>
        <v>0.76470106494426515</v>
      </c>
    </row>
    <row r="1243" spans="2:11">
      <c r="B1243" s="648" t="s">
        <v>223</v>
      </c>
      <c r="C1243" s="649"/>
      <c r="D1243" s="649"/>
      <c r="E1243" s="200">
        <v>0.5</v>
      </c>
      <c r="F1243" s="234">
        <v>0.4</v>
      </c>
      <c r="G1243" s="200">
        <v>7.2266666666666666</v>
      </c>
      <c r="H1243" s="205">
        <f>E1243*F1243*G1243</f>
        <v>1.4453333333333334</v>
      </c>
      <c r="I1243" s="205">
        <f t="shared" ref="I1243:I1246" si="14">PI()*((0.053)^2)*G1243</f>
        <v>6.3773409334027739E-2</v>
      </c>
      <c r="J1243" s="205">
        <v>1</v>
      </c>
      <c r="K1243" s="205">
        <f t="shared" ref="K1243:K1246" si="15">H1243-I1243</f>
        <v>1.3815599239993057</v>
      </c>
    </row>
    <row r="1244" spans="2:11">
      <c r="B1244" s="648" t="s">
        <v>224</v>
      </c>
      <c r="C1244" s="649"/>
      <c r="D1244" s="649"/>
      <c r="E1244" s="200">
        <v>0.8</v>
      </c>
      <c r="F1244" s="234">
        <v>0.4</v>
      </c>
      <c r="G1244" s="200">
        <v>7.2266666666666666</v>
      </c>
      <c r="H1244" s="205">
        <f t="shared" ref="H1244:H1246" si="16">E1244*F1244*G1244</f>
        <v>2.3125333333333336</v>
      </c>
      <c r="I1244" s="205">
        <f t="shared" si="14"/>
        <v>6.3773409334027739E-2</v>
      </c>
      <c r="J1244" s="205">
        <v>1</v>
      </c>
      <c r="K1244" s="205">
        <f t="shared" si="15"/>
        <v>2.2487599239993057</v>
      </c>
    </row>
    <row r="1245" spans="2:11">
      <c r="B1245" s="648" t="s">
        <v>225</v>
      </c>
      <c r="C1245" s="649"/>
      <c r="D1245" s="649"/>
      <c r="E1245" s="200">
        <v>1.1000000000000001</v>
      </c>
      <c r="F1245" s="234">
        <v>0.4</v>
      </c>
      <c r="G1245" s="200">
        <v>7.2266666666666666</v>
      </c>
      <c r="H1245" s="205">
        <f t="shared" si="16"/>
        <v>3.1797333333333335</v>
      </c>
      <c r="I1245" s="205">
        <f t="shared" si="14"/>
        <v>6.3773409334027739E-2</v>
      </c>
      <c r="J1245" s="205">
        <v>1</v>
      </c>
      <c r="K1245" s="205">
        <f t="shared" si="15"/>
        <v>3.1159599239993057</v>
      </c>
    </row>
    <row r="1246" spans="2:11">
      <c r="B1246" s="648" t="s">
        <v>229</v>
      </c>
      <c r="C1246" s="649"/>
      <c r="D1246" s="649"/>
      <c r="E1246" s="200">
        <v>1.1499999999999999</v>
      </c>
      <c r="F1246" s="234">
        <v>0.4</v>
      </c>
      <c r="G1246" s="200">
        <v>4</v>
      </c>
      <c r="H1246" s="205">
        <f t="shared" si="16"/>
        <v>1.8399999999999999</v>
      </c>
      <c r="I1246" s="205">
        <f t="shared" si="14"/>
        <v>3.5298935055734913E-2</v>
      </c>
      <c r="J1246" s="205">
        <v>1</v>
      </c>
      <c r="K1246" s="205">
        <f t="shared" si="15"/>
        <v>1.804701064944265</v>
      </c>
    </row>
    <row r="1247" spans="2:11" ht="16.5" thickBot="1">
      <c r="B1247" s="615"/>
      <c r="C1247" s="616"/>
      <c r="D1247" s="617"/>
      <c r="E1247" s="202"/>
      <c r="F1247" s="202"/>
      <c r="G1247" s="203"/>
      <c r="H1247" s="619"/>
      <c r="I1247" s="619"/>
      <c r="J1247" s="620"/>
      <c r="K1247" s="191">
        <f>ROUND(SUM(K1242:K1246),2)</f>
        <v>9.32</v>
      </c>
    </row>
    <row r="1248" spans="2:11" ht="15">
      <c r="B1248" s="621"/>
      <c r="C1248" s="622"/>
      <c r="D1248" s="622"/>
      <c r="E1248" s="622"/>
      <c r="F1248" s="622"/>
      <c r="G1248" s="622"/>
      <c r="H1248" s="622"/>
      <c r="I1248" s="622"/>
      <c r="J1248" s="622"/>
      <c r="K1248" s="623"/>
    </row>
    <row r="1249" spans="2:11" ht="15">
      <c r="B1249" s="624"/>
      <c r="C1249" s="625"/>
      <c r="D1249" s="625"/>
      <c r="E1249" s="625"/>
      <c r="F1249" s="625"/>
      <c r="G1249" s="625"/>
      <c r="H1249" s="625"/>
      <c r="I1249" s="625"/>
      <c r="J1249" s="625"/>
      <c r="K1249" s="626"/>
    </row>
    <row r="1250" spans="2:11" ht="15">
      <c r="B1250" s="624"/>
      <c r="C1250" s="625"/>
      <c r="D1250" s="625"/>
      <c r="E1250" s="625"/>
      <c r="F1250" s="625"/>
      <c r="G1250" s="625"/>
      <c r="H1250" s="625"/>
      <c r="I1250" s="625"/>
      <c r="J1250" s="625"/>
      <c r="K1250" s="626"/>
    </row>
    <row r="1251" spans="2:11" ht="15">
      <c r="B1251" s="624"/>
      <c r="C1251" s="625"/>
      <c r="D1251" s="625"/>
      <c r="E1251" s="625"/>
      <c r="F1251" s="625"/>
      <c r="G1251" s="625"/>
      <c r="H1251" s="625"/>
      <c r="I1251" s="625"/>
      <c r="J1251" s="625"/>
      <c r="K1251" s="626"/>
    </row>
    <row r="1252" spans="2:11" ht="15">
      <c r="B1252" s="624"/>
      <c r="C1252" s="625"/>
      <c r="D1252" s="625"/>
      <c r="E1252" s="625"/>
      <c r="F1252" s="625"/>
      <c r="G1252" s="625"/>
      <c r="H1252" s="625"/>
      <c r="I1252" s="625"/>
      <c r="J1252" s="625"/>
      <c r="K1252" s="626"/>
    </row>
    <row r="1253" spans="2:11" ht="15">
      <c r="B1253" s="624"/>
      <c r="C1253" s="625"/>
      <c r="D1253" s="625"/>
      <c r="E1253" s="625"/>
      <c r="F1253" s="625"/>
      <c r="G1253" s="625"/>
      <c r="H1253" s="625"/>
      <c r="I1253" s="625"/>
      <c r="J1253" s="625"/>
      <c r="K1253" s="626"/>
    </row>
    <row r="1254" spans="2:11" ht="15">
      <c r="B1254" s="624"/>
      <c r="C1254" s="625"/>
      <c r="D1254" s="625"/>
      <c r="E1254" s="625"/>
      <c r="F1254" s="625"/>
      <c r="G1254" s="625"/>
      <c r="H1254" s="625"/>
      <c r="I1254" s="625"/>
      <c r="J1254" s="625"/>
      <c r="K1254" s="626"/>
    </row>
    <row r="1255" spans="2:11" ht="15">
      <c r="B1255" s="624"/>
      <c r="C1255" s="625"/>
      <c r="D1255" s="625"/>
      <c r="E1255" s="625"/>
      <c r="F1255" s="625"/>
      <c r="G1255" s="625"/>
      <c r="H1255" s="625"/>
      <c r="I1255" s="625"/>
      <c r="J1255" s="625"/>
      <c r="K1255" s="626"/>
    </row>
    <row r="1256" spans="2:11" ht="15">
      <c r="B1256" s="624"/>
      <c r="C1256" s="625"/>
      <c r="D1256" s="625"/>
      <c r="E1256" s="625"/>
      <c r="F1256" s="625"/>
      <c r="G1256" s="625"/>
      <c r="H1256" s="625"/>
      <c r="I1256" s="625"/>
      <c r="J1256" s="625"/>
      <c r="K1256" s="626"/>
    </row>
    <row r="1257" spans="2:11" ht="15">
      <c r="B1257" s="624"/>
      <c r="C1257" s="625"/>
      <c r="D1257" s="625"/>
      <c r="E1257" s="625"/>
      <c r="F1257" s="625"/>
      <c r="G1257" s="625"/>
      <c r="H1257" s="625"/>
      <c r="I1257" s="625"/>
      <c r="J1257" s="625"/>
      <c r="K1257" s="626"/>
    </row>
    <row r="1258" spans="2:11" ht="15">
      <c r="B1258" s="624"/>
      <c r="C1258" s="625"/>
      <c r="D1258" s="625"/>
      <c r="E1258" s="625"/>
      <c r="F1258" s="625"/>
      <c r="G1258" s="625"/>
      <c r="H1258" s="625"/>
      <c r="I1258" s="625"/>
      <c r="J1258" s="625"/>
      <c r="K1258" s="626"/>
    </row>
    <row r="1259" spans="2:11" ht="15">
      <c r="B1259" s="624"/>
      <c r="C1259" s="625"/>
      <c r="D1259" s="625"/>
      <c r="E1259" s="625"/>
      <c r="F1259" s="625"/>
      <c r="G1259" s="625"/>
      <c r="H1259" s="625"/>
      <c r="I1259" s="625"/>
      <c r="J1259" s="625"/>
      <c r="K1259" s="626"/>
    </row>
    <row r="1260" spans="2:11" ht="15">
      <c r="B1260" s="624"/>
      <c r="C1260" s="625"/>
      <c r="D1260" s="625"/>
      <c r="E1260" s="625"/>
      <c r="F1260" s="625"/>
      <c r="G1260" s="625"/>
      <c r="H1260" s="625"/>
      <c r="I1260" s="625"/>
      <c r="J1260" s="625"/>
      <c r="K1260" s="626"/>
    </row>
    <row r="1261" spans="2:11" ht="15">
      <c r="B1261" s="624"/>
      <c r="C1261" s="625"/>
      <c r="D1261" s="625"/>
      <c r="E1261" s="625"/>
      <c r="F1261" s="625"/>
      <c r="G1261" s="625"/>
      <c r="H1261" s="625"/>
      <c r="I1261" s="625"/>
      <c r="J1261" s="625"/>
      <c r="K1261" s="626"/>
    </row>
    <row r="1262" spans="2:11" ht="15">
      <c r="B1262" s="624"/>
      <c r="C1262" s="625"/>
      <c r="D1262" s="625"/>
      <c r="E1262" s="625"/>
      <c r="F1262" s="625"/>
      <c r="G1262" s="625"/>
      <c r="H1262" s="625"/>
      <c r="I1262" s="625"/>
      <c r="J1262" s="625"/>
      <c r="K1262" s="626"/>
    </row>
    <row r="1263" spans="2:11" ht="15">
      <c r="B1263" s="624"/>
      <c r="C1263" s="625"/>
      <c r="D1263" s="625"/>
      <c r="E1263" s="625"/>
      <c r="F1263" s="625"/>
      <c r="G1263" s="625"/>
      <c r="H1263" s="625"/>
      <c r="I1263" s="625"/>
      <c r="J1263" s="625"/>
      <c r="K1263" s="626"/>
    </row>
    <row r="1264" spans="2:11" ht="15">
      <c r="B1264" s="624"/>
      <c r="C1264" s="625"/>
      <c r="D1264" s="625"/>
      <c r="E1264" s="625"/>
      <c r="F1264" s="625"/>
      <c r="G1264" s="625"/>
      <c r="H1264" s="625"/>
      <c r="I1264" s="625"/>
      <c r="J1264" s="625"/>
      <c r="K1264" s="626"/>
    </row>
    <row r="1265" spans="2:11" ht="15">
      <c r="B1265" s="624"/>
      <c r="C1265" s="625"/>
      <c r="D1265" s="625"/>
      <c r="E1265" s="625"/>
      <c r="F1265" s="625"/>
      <c r="G1265" s="625"/>
      <c r="H1265" s="625"/>
      <c r="I1265" s="625"/>
      <c r="J1265" s="625"/>
      <c r="K1265" s="626"/>
    </row>
    <row r="1266" spans="2:11" ht="15">
      <c r="B1266" s="624"/>
      <c r="C1266" s="625"/>
      <c r="D1266" s="625"/>
      <c r="E1266" s="625"/>
      <c r="F1266" s="625"/>
      <c r="G1266" s="625"/>
      <c r="H1266" s="625"/>
      <c r="I1266" s="625"/>
      <c r="J1266" s="625"/>
      <c r="K1266" s="626"/>
    </row>
    <row r="1267" spans="2:11" ht="15">
      <c r="B1267" s="624"/>
      <c r="C1267" s="625"/>
      <c r="D1267" s="625"/>
      <c r="E1267" s="625"/>
      <c r="F1267" s="625"/>
      <c r="G1267" s="625"/>
      <c r="H1267" s="625"/>
      <c r="I1267" s="625"/>
      <c r="J1267" s="625"/>
      <c r="K1267" s="626"/>
    </row>
    <row r="1268" spans="2:11" ht="15">
      <c r="B1268" s="624"/>
      <c r="C1268" s="625"/>
      <c r="D1268" s="625"/>
      <c r="E1268" s="625"/>
      <c r="F1268" s="625"/>
      <c r="G1268" s="625"/>
      <c r="H1268" s="625"/>
      <c r="I1268" s="625"/>
      <c r="J1268" s="625"/>
      <c r="K1268" s="626"/>
    </row>
    <row r="1269" spans="2:11" ht="15">
      <c r="B1269" s="624"/>
      <c r="C1269" s="625"/>
      <c r="D1269" s="625"/>
      <c r="E1269" s="625"/>
      <c r="F1269" s="625"/>
      <c r="G1269" s="625"/>
      <c r="H1269" s="625"/>
      <c r="I1269" s="625"/>
      <c r="J1269" s="625"/>
      <c r="K1269" s="626"/>
    </row>
    <row r="1270" spans="2:11" ht="15">
      <c r="B1270" s="624"/>
      <c r="C1270" s="625"/>
      <c r="D1270" s="625"/>
      <c r="E1270" s="625"/>
      <c r="F1270" s="625"/>
      <c r="G1270" s="625"/>
      <c r="H1270" s="625"/>
      <c r="I1270" s="625"/>
      <c r="J1270" s="625"/>
      <c r="K1270" s="626"/>
    </row>
    <row r="1271" spans="2:11" ht="409.5" customHeight="1" thickBot="1">
      <c r="B1271" s="627"/>
      <c r="C1271" s="628"/>
      <c r="D1271" s="628"/>
      <c r="E1271" s="628"/>
      <c r="F1271" s="628"/>
      <c r="G1271" s="628"/>
      <c r="H1271" s="628"/>
      <c r="I1271" s="628"/>
      <c r="J1271" s="628"/>
      <c r="K1271" s="629"/>
    </row>
    <row r="1272" spans="2:11" ht="16.5" thickBot="1"/>
    <row r="1273" spans="2:11" ht="21" thickBot="1">
      <c r="B1273" s="630" t="s">
        <v>199</v>
      </c>
      <c r="C1273" s="631"/>
      <c r="D1273" s="631"/>
      <c r="E1273" s="631"/>
      <c r="F1273" s="631"/>
      <c r="G1273" s="631"/>
      <c r="H1273" s="631"/>
      <c r="I1273" s="632"/>
    </row>
    <row r="1274" spans="2:11" ht="16.5" thickBot="1">
      <c r="B1274" s="633" t="s">
        <v>141</v>
      </c>
      <c r="C1274" s="634"/>
      <c r="D1274" s="634"/>
      <c r="E1274" s="634"/>
      <c r="F1274" s="634"/>
      <c r="G1274" s="634"/>
      <c r="H1274" s="634"/>
      <c r="I1274" s="635"/>
    </row>
    <row r="1275" spans="2:11" ht="16.5" thickBot="1">
      <c r="B1275" s="636"/>
      <c r="C1275" s="637"/>
      <c r="D1275" s="637"/>
      <c r="E1275" s="637"/>
      <c r="F1275" s="637"/>
      <c r="G1275" s="637"/>
      <c r="H1275" s="637"/>
      <c r="I1275" s="638"/>
    </row>
    <row r="1276" spans="2:11" ht="45.75" customHeight="1" thickBot="1">
      <c r="B1276" s="639" t="s">
        <v>142</v>
      </c>
      <c r="C1276" s="640"/>
      <c r="D1276" s="640"/>
      <c r="E1276" s="640"/>
      <c r="F1276" s="640"/>
      <c r="G1276" s="640"/>
      <c r="H1276" s="640"/>
      <c r="I1276" s="641"/>
    </row>
    <row r="1277" spans="2:11" ht="40.5" customHeight="1" thickBot="1">
      <c r="B1277" s="642" t="s">
        <v>173</v>
      </c>
      <c r="C1277" s="643"/>
      <c r="D1277" s="643"/>
      <c r="E1277" s="643"/>
      <c r="F1277" s="643"/>
      <c r="G1277" s="643"/>
      <c r="H1277" s="643"/>
      <c r="I1277" s="644"/>
    </row>
    <row r="1278" spans="2:11" ht="20.25" customHeight="1" thickBot="1">
      <c r="B1278" s="198" t="s">
        <v>144</v>
      </c>
      <c r="C1278" s="180">
        <v>13.3</v>
      </c>
      <c r="D1278" s="645" t="str">
        <f>'PRESUPUESTO OFICIAL (Entidad)'!G73</f>
        <v>Suministro e instalación de geotextil NT 1600S</v>
      </c>
      <c r="E1278" s="646"/>
      <c r="F1278" s="646"/>
      <c r="G1278" s="646"/>
      <c r="H1278" s="646"/>
      <c r="I1278" s="647"/>
    </row>
    <row r="1279" spans="2:11" ht="36" customHeight="1">
      <c r="B1279" s="609" t="s">
        <v>145</v>
      </c>
      <c r="C1279" s="610"/>
      <c r="D1279" s="611"/>
      <c r="E1279" s="199" t="s">
        <v>148</v>
      </c>
      <c r="F1279" s="199" t="s">
        <v>149</v>
      </c>
      <c r="G1279" s="183" t="s">
        <v>150</v>
      </c>
      <c r="H1279" s="183" t="s">
        <v>151</v>
      </c>
      <c r="I1279" s="183" t="s">
        <v>168</v>
      </c>
    </row>
    <row r="1280" spans="2:11">
      <c r="B1280" s="650" t="s">
        <v>228</v>
      </c>
      <c r="C1280" s="650"/>
      <c r="D1280" s="650"/>
      <c r="E1280" s="200">
        <f>0.5+0.5+0.1+0.1+0.4+0.4</f>
        <v>2</v>
      </c>
      <c r="F1280" s="234">
        <v>4</v>
      </c>
      <c r="G1280" s="205">
        <f>E1280*F1280</f>
        <v>8</v>
      </c>
      <c r="H1280" s="205">
        <v>1</v>
      </c>
      <c r="I1280" s="205">
        <f>G1280*H1280</f>
        <v>8</v>
      </c>
    </row>
    <row r="1281" spans="2:9">
      <c r="B1281" s="648" t="s">
        <v>223</v>
      </c>
      <c r="C1281" s="649"/>
      <c r="D1281" s="649"/>
      <c r="E1281" s="200">
        <f t="shared" ref="E1281:E1284" si="17">0.5+0.5+0.1+0.1+0.4+0.4</f>
        <v>2</v>
      </c>
      <c r="F1281" s="200">
        <v>7.2266666666666666</v>
      </c>
      <c r="G1281" s="205">
        <f t="shared" ref="G1281:G1284" si="18">E1281*F1281</f>
        <v>14.453333333333333</v>
      </c>
      <c r="H1281" s="205">
        <v>1</v>
      </c>
      <c r="I1281" s="206">
        <f>G1281*H1281</f>
        <v>14.453333333333333</v>
      </c>
    </row>
    <row r="1282" spans="2:9">
      <c r="B1282" s="648" t="s">
        <v>224</v>
      </c>
      <c r="C1282" s="649"/>
      <c r="D1282" s="649"/>
      <c r="E1282" s="200">
        <f t="shared" si="17"/>
        <v>2</v>
      </c>
      <c r="F1282" s="200">
        <v>7.2266666666666666</v>
      </c>
      <c r="G1282" s="205">
        <f t="shared" si="18"/>
        <v>14.453333333333333</v>
      </c>
      <c r="H1282" s="205">
        <v>1</v>
      </c>
      <c r="I1282" s="206">
        <f t="shared" ref="I1282:I1284" si="19">G1282*H1282</f>
        <v>14.453333333333333</v>
      </c>
    </row>
    <row r="1283" spans="2:9">
      <c r="B1283" s="648" t="s">
        <v>225</v>
      </c>
      <c r="C1283" s="649"/>
      <c r="D1283" s="649"/>
      <c r="E1283" s="200">
        <f t="shared" si="17"/>
        <v>2</v>
      </c>
      <c r="F1283" s="200">
        <v>7.2266666666666666</v>
      </c>
      <c r="G1283" s="205">
        <f t="shared" si="18"/>
        <v>14.453333333333333</v>
      </c>
      <c r="H1283" s="205">
        <v>1</v>
      </c>
      <c r="I1283" s="206">
        <f t="shared" si="19"/>
        <v>14.453333333333333</v>
      </c>
    </row>
    <row r="1284" spans="2:9">
      <c r="B1284" s="648" t="s">
        <v>229</v>
      </c>
      <c r="C1284" s="649"/>
      <c r="D1284" s="649"/>
      <c r="E1284" s="200">
        <f t="shared" si="17"/>
        <v>2</v>
      </c>
      <c r="F1284" s="200">
        <v>4</v>
      </c>
      <c r="G1284" s="205">
        <f t="shared" si="18"/>
        <v>8</v>
      </c>
      <c r="H1284" s="205">
        <v>1</v>
      </c>
      <c r="I1284" s="206">
        <f t="shared" si="19"/>
        <v>8</v>
      </c>
    </row>
    <row r="1285" spans="2:9" ht="16.5" thickBot="1">
      <c r="B1285" s="615"/>
      <c r="C1285" s="616"/>
      <c r="D1285" s="617"/>
      <c r="E1285" s="202"/>
      <c r="F1285" s="203"/>
      <c r="G1285" s="619"/>
      <c r="H1285" s="620"/>
      <c r="I1285" s="191">
        <f>ROUND(SUM(I1280:I1284),2)</f>
        <v>59.36</v>
      </c>
    </row>
    <row r="1286" spans="2:9">
      <c r="B1286" s="621"/>
      <c r="C1286" s="622"/>
      <c r="D1286" s="622"/>
      <c r="E1286" s="622"/>
      <c r="F1286" s="622"/>
      <c r="G1286" s="622"/>
      <c r="H1286" s="622"/>
      <c r="I1286" s="623"/>
    </row>
    <row r="1287" spans="2:9">
      <c r="B1287" s="624"/>
      <c r="C1287" s="625"/>
      <c r="D1287" s="625"/>
      <c r="E1287" s="625"/>
      <c r="F1287" s="625"/>
      <c r="G1287" s="625"/>
      <c r="H1287" s="625"/>
      <c r="I1287" s="626"/>
    </row>
    <row r="1288" spans="2:9">
      <c r="B1288" s="624"/>
      <c r="C1288" s="625"/>
      <c r="D1288" s="625"/>
      <c r="E1288" s="625"/>
      <c r="F1288" s="625"/>
      <c r="G1288" s="625"/>
      <c r="H1288" s="625"/>
      <c r="I1288" s="626"/>
    </row>
    <row r="1289" spans="2:9">
      <c r="B1289" s="624"/>
      <c r="C1289" s="625"/>
      <c r="D1289" s="625"/>
      <c r="E1289" s="625"/>
      <c r="F1289" s="625"/>
      <c r="G1289" s="625"/>
      <c r="H1289" s="625"/>
      <c r="I1289" s="626"/>
    </row>
    <row r="1290" spans="2:9">
      <c r="B1290" s="624"/>
      <c r="C1290" s="625"/>
      <c r="D1290" s="625"/>
      <c r="E1290" s="625"/>
      <c r="F1290" s="625"/>
      <c r="G1290" s="625"/>
      <c r="H1290" s="625"/>
      <c r="I1290" s="626"/>
    </row>
    <row r="1291" spans="2:9">
      <c r="B1291" s="624"/>
      <c r="C1291" s="625"/>
      <c r="D1291" s="625"/>
      <c r="E1291" s="625"/>
      <c r="F1291" s="625"/>
      <c r="G1291" s="625"/>
      <c r="H1291" s="625"/>
      <c r="I1291" s="626"/>
    </row>
    <row r="1292" spans="2:9">
      <c r="B1292" s="624"/>
      <c r="C1292" s="625"/>
      <c r="D1292" s="625"/>
      <c r="E1292" s="625"/>
      <c r="F1292" s="625"/>
      <c r="G1292" s="625"/>
      <c r="H1292" s="625"/>
      <c r="I1292" s="626"/>
    </row>
    <row r="1293" spans="2:9">
      <c r="B1293" s="624"/>
      <c r="C1293" s="625"/>
      <c r="D1293" s="625"/>
      <c r="E1293" s="625"/>
      <c r="F1293" s="625"/>
      <c r="G1293" s="625"/>
      <c r="H1293" s="625"/>
      <c r="I1293" s="626"/>
    </row>
    <row r="1294" spans="2:9">
      <c r="B1294" s="624"/>
      <c r="C1294" s="625"/>
      <c r="D1294" s="625"/>
      <c r="E1294" s="625"/>
      <c r="F1294" s="625"/>
      <c r="G1294" s="625"/>
      <c r="H1294" s="625"/>
      <c r="I1294" s="626"/>
    </row>
    <row r="1295" spans="2:9">
      <c r="B1295" s="624"/>
      <c r="C1295" s="625"/>
      <c r="D1295" s="625"/>
      <c r="E1295" s="625"/>
      <c r="F1295" s="625"/>
      <c r="G1295" s="625"/>
      <c r="H1295" s="625"/>
      <c r="I1295" s="626"/>
    </row>
    <row r="1296" spans="2:9">
      <c r="B1296" s="624"/>
      <c r="C1296" s="625"/>
      <c r="D1296" s="625"/>
      <c r="E1296" s="625"/>
      <c r="F1296" s="625"/>
      <c r="G1296" s="625"/>
      <c r="H1296" s="625"/>
      <c r="I1296" s="626"/>
    </row>
    <row r="1297" spans="2:10">
      <c r="B1297" s="624"/>
      <c r="C1297" s="625"/>
      <c r="D1297" s="625"/>
      <c r="E1297" s="625"/>
      <c r="F1297" s="625"/>
      <c r="G1297" s="625"/>
      <c r="H1297" s="625"/>
      <c r="I1297" s="626"/>
    </row>
    <row r="1298" spans="2:10">
      <c r="B1298" s="624"/>
      <c r="C1298" s="625"/>
      <c r="D1298" s="625"/>
      <c r="E1298" s="625"/>
      <c r="F1298" s="625"/>
      <c r="G1298" s="625"/>
      <c r="H1298" s="625"/>
      <c r="I1298" s="626"/>
    </row>
    <row r="1299" spans="2:10">
      <c r="B1299" s="624"/>
      <c r="C1299" s="625"/>
      <c r="D1299" s="625"/>
      <c r="E1299" s="625"/>
      <c r="F1299" s="625"/>
      <c r="G1299" s="625"/>
      <c r="H1299" s="625"/>
      <c r="I1299" s="626"/>
    </row>
    <row r="1300" spans="2:10">
      <c r="B1300" s="624"/>
      <c r="C1300" s="625"/>
      <c r="D1300" s="625"/>
      <c r="E1300" s="625"/>
      <c r="F1300" s="625"/>
      <c r="G1300" s="625"/>
      <c r="H1300" s="625"/>
      <c r="I1300" s="626"/>
    </row>
    <row r="1301" spans="2:10">
      <c r="B1301" s="624"/>
      <c r="C1301" s="625"/>
      <c r="D1301" s="625"/>
      <c r="E1301" s="625"/>
      <c r="F1301" s="625"/>
      <c r="G1301" s="625"/>
      <c r="H1301" s="625"/>
      <c r="I1301" s="626"/>
    </row>
    <row r="1302" spans="2:10">
      <c r="B1302" s="624"/>
      <c r="C1302" s="625"/>
      <c r="D1302" s="625"/>
      <c r="E1302" s="625"/>
      <c r="F1302" s="625"/>
      <c r="G1302" s="625"/>
      <c r="H1302" s="625"/>
      <c r="I1302" s="626"/>
    </row>
    <row r="1303" spans="2:10">
      <c r="B1303" s="624"/>
      <c r="C1303" s="625"/>
      <c r="D1303" s="625"/>
      <c r="E1303" s="625"/>
      <c r="F1303" s="625"/>
      <c r="G1303" s="625"/>
      <c r="H1303" s="625"/>
      <c r="I1303" s="626"/>
    </row>
    <row r="1304" spans="2:10">
      <c r="B1304" s="624"/>
      <c r="C1304" s="625"/>
      <c r="D1304" s="625"/>
      <c r="E1304" s="625"/>
      <c r="F1304" s="625"/>
      <c r="G1304" s="625"/>
      <c r="H1304" s="625"/>
      <c r="I1304" s="626"/>
    </row>
    <row r="1305" spans="2:10">
      <c r="B1305" s="624"/>
      <c r="C1305" s="625"/>
      <c r="D1305" s="625"/>
      <c r="E1305" s="625"/>
      <c r="F1305" s="625"/>
      <c r="G1305" s="625"/>
      <c r="H1305" s="625"/>
      <c r="I1305" s="626"/>
    </row>
    <row r="1306" spans="2:10">
      <c r="B1306" s="624"/>
      <c r="C1306" s="625"/>
      <c r="D1306" s="625"/>
      <c r="E1306" s="625"/>
      <c r="F1306" s="625"/>
      <c r="G1306" s="625"/>
      <c r="H1306" s="625"/>
      <c r="I1306" s="626"/>
    </row>
    <row r="1307" spans="2:10">
      <c r="B1307" s="624"/>
      <c r="C1307" s="625"/>
      <c r="D1307" s="625"/>
      <c r="E1307" s="625"/>
      <c r="F1307" s="625"/>
      <c r="G1307" s="625"/>
      <c r="H1307" s="625"/>
      <c r="I1307" s="626"/>
    </row>
    <row r="1308" spans="2:10">
      <c r="B1308" s="624"/>
      <c r="C1308" s="625"/>
      <c r="D1308" s="625"/>
      <c r="E1308" s="625"/>
      <c r="F1308" s="625"/>
      <c r="G1308" s="625"/>
      <c r="H1308" s="625"/>
      <c r="I1308" s="626"/>
    </row>
    <row r="1309" spans="2:10" ht="409.5" customHeight="1" thickBot="1">
      <c r="B1309" s="627"/>
      <c r="C1309" s="628"/>
      <c r="D1309" s="628"/>
      <c r="E1309" s="628"/>
      <c r="F1309" s="628"/>
      <c r="G1309" s="628"/>
      <c r="H1309" s="628"/>
      <c r="I1309" s="629"/>
    </row>
    <row r="1310" spans="2:10" ht="16.5" thickBot="1"/>
    <row r="1311" spans="2:10" ht="21" thickBot="1">
      <c r="B1311" s="630" t="s">
        <v>199</v>
      </c>
      <c r="C1311" s="631"/>
      <c r="D1311" s="631"/>
      <c r="E1311" s="631"/>
      <c r="F1311" s="631"/>
      <c r="G1311" s="631"/>
      <c r="H1311" s="631"/>
      <c r="I1311" s="631"/>
      <c r="J1311" s="632"/>
    </row>
    <row r="1312" spans="2:10" ht="16.5" thickBot="1">
      <c r="B1312" s="633" t="s">
        <v>141</v>
      </c>
      <c r="C1312" s="634"/>
      <c r="D1312" s="634"/>
      <c r="E1312" s="634"/>
      <c r="F1312" s="634"/>
      <c r="G1312" s="634"/>
      <c r="H1312" s="634"/>
      <c r="I1312" s="634"/>
      <c r="J1312" s="635"/>
    </row>
    <row r="1313" spans="2:10" ht="16.5" thickBot="1">
      <c r="B1313" s="636"/>
      <c r="C1313" s="637"/>
      <c r="D1313" s="637"/>
      <c r="E1313" s="637"/>
      <c r="F1313" s="637"/>
      <c r="G1313" s="637"/>
      <c r="H1313" s="637"/>
      <c r="I1313" s="637"/>
      <c r="J1313" s="638"/>
    </row>
    <row r="1314" spans="2:10" ht="33" customHeight="1" thickBot="1">
      <c r="B1314" s="639" t="s">
        <v>142</v>
      </c>
      <c r="C1314" s="640"/>
      <c r="D1314" s="640"/>
      <c r="E1314" s="640"/>
      <c r="F1314" s="640"/>
      <c r="G1314" s="640"/>
      <c r="H1314" s="640"/>
      <c r="I1314" s="640"/>
      <c r="J1314" s="641"/>
    </row>
    <row r="1315" spans="2:10" ht="43.5" customHeight="1" thickBot="1">
      <c r="B1315" s="642" t="s">
        <v>173</v>
      </c>
      <c r="C1315" s="643"/>
      <c r="D1315" s="643"/>
      <c r="E1315" s="643"/>
      <c r="F1315" s="643"/>
      <c r="G1315" s="643"/>
      <c r="H1315" s="643"/>
      <c r="I1315" s="643"/>
      <c r="J1315" s="644"/>
    </row>
    <row r="1316" spans="2:10" ht="27" customHeight="1" thickBot="1">
      <c r="B1316" s="198" t="s">
        <v>144</v>
      </c>
      <c r="C1316" s="180">
        <v>13.4</v>
      </c>
      <c r="D1316" s="645" t="s">
        <v>56</v>
      </c>
      <c r="E1316" s="646"/>
      <c r="F1316" s="646"/>
      <c r="G1316" s="646"/>
      <c r="H1316" s="646"/>
      <c r="I1316" s="646"/>
      <c r="J1316" s="647"/>
    </row>
    <row r="1317" spans="2:10" ht="42" customHeight="1">
      <c r="B1317" s="609" t="s">
        <v>145</v>
      </c>
      <c r="C1317" s="610"/>
      <c r="D1317" s="611"/>
      <c r="E1317" s="199" t="s">
        <v>147</v>
      </c>
      <c r="F1317" s="199" t="s">
        <v>148</v>
      </c>
      <c r="G1317" s="199" t="s">
        <v>149</v>
      </c>
      <c r="H1317" s="183" t="s">
        <v>209</v>
      </c>
      <c r="I1317" s="183" t="s">
        <v>151</v>
      </c>
      <c r="J1317" s="183" t="s">
        <v>221</v>
      </c>
    </row>
    <row r="1318" spans="2:10">
      <c r="B1318" s="650" t="s">
        <v>222</v>
      </c>
      <c r="C1318" s="650"/>
      <c r="D1318" s="650"/>
      <c r="E1318" s="234">
        <v>0.1</v>
      </c>
      <c r="F1318" s="234">
        <v>0.4</v>
      </c>
      <c r="G1318" s="234">
        <v>4</v>
      </c>
      <c r="H1318" s="205">
        <f>G1318*E1318*F1318</f>
        <v>0.16000000000000003</v>
      </c>
      <c r="I1318" s="205">
        <v>1</v>
      </c>
      <c r="J1318" s="205">
        <f>H1318*I1318</f>
        <v>0.16000000000000003</v>
      </c>
    </row>
    <row r="1319" spans="2:10">
      <c r="B1319" s="648" t="s">
        <v>223</v>
      </c>
      <c r="C1319" s="649"/>
      <c r="D1319" s="649"/>
      <c r="E1319" s="234">
        <v>0.1</v>
      </c>
      <c r="F1319" s="234">
        <v>0.4</v>
      </c>
      <c r="G1319" s="200">
        <v>7.2266666666666666</v>
      </c>
      <c r="H1319" s="205">
        <f>E1319*F1319*G1319</f>
        <v>0.28906666666666669</v>
      </c>
      <c r="I1319" s="205">
        <v>1</v>
      </c>
      <c r="J1319" s="205">
        <f t="shared" ref="J1319:J1322" si="20">H1319*I1319</f>
        <v>0.28906666666666669</v>
      </c>
    </row>
    <row r="1320" spans="2:10">
      <c r="B1320" s="648" t="s">
        <v>224</v>
      </c>
      <c r="C1320" s="649"/>
      <c r="D1320" s="649"/>
      <c r="E1320" s="200">
        <v>0.3</v>
      </c>
      <c r="F1320" s="234">
        <v>0.4</v>
      </c>
      <c r="G1320" s="200">
        <v>7.2266666666666666</v>
      </c>
      <c r="H1320" s="205">
        <f t="shared" ref="H1320:H1322" si="21">E1320*F1320*G1320</f>
        <v>0.86719999999999997</v>
      </c>
      <c r="I1320" s="205">
        <v>1</v>
      </c>
      <c r="J1320" s="205">
        <f t="shared" si="20"/>
        <v>0.86719999999999997</v>
      </c>
    </row>
    <row r="1321" spans="2:10">
      <c r="B1321" s="648" t="s">
        <v>225</v>
      </c>
      <c r="C1321" s="649"/>
      <c r="D1321" s="649"/>
      <c r="E1321" s="200">
        <v>0.6</v>
      </c>
      <c r="F1321" s="234">
        <v>0.4</v>
      </c>
      <c r="G1321" s="200">
        <v>7.2266666666666666</v>
      </c>
      <c r="H1321" s="205">
        <f t="shared" si="21"/>
        <v>1.7343999999999999</v>
      </c>
      <c r="I1321" s="205">
        <v>1</v>
      </c>
      <c r="J1321" s="205">
        <f t="shared" si="20"/>
        <v>1.7343999999999999</v>
      </c>
    </row>
    <row r="1322" spans="2:10">
      <c r="B1322" s="648" t="s">
        <v>226</v>
      </c>
      <c r="C1322" s="649"/>
      <c r="D1322" s="649"/>
      <c r="E1322" s="200">
        <v>0.65</v>
      </c>
      <c r="F1322" s="234">
        <v>0.4</v>
      </c>
      <c r="G1322" s="200">
        <v>4</v>
      </c>
      <c r="H1322" s="205">
        <f t="shared" si="21"/>
        <v>1.04</v>
      </c>
      <c r="I1322" s="205">
        <v>1</v>
      </c>
      <c r="J1322" s="205">
        <f t="shared" si="20"/>
        <v>1.04</v>
      </c>
    </row>
    <row r="1323" spans="2:10" ht="16.5" thickBot="1">
      <c r="B1323" s="615"/>
      <c r="C1323" s="616"/>
      <c r="D1323" s="617"/>
      <c r="E1323" s="202"/>
      <c r="F1323" s="203"/>
      <c r="G1323" s="619"/>
      <c r="H1323" s="619"/>
      <c r="I1323" s="620"/>
      <c r="J1323" s="191">
        <f>ROUND(SUM(J1318:J1322),2)</f>
        <v>4.09</v>
      </c>
    </row>
    <row r="1324" spans="2:10">
      <c r="B1324" s="621"/>
      <c r="C1324" s="622"/>
      <c r="D1324" s="622"/>
      <c r="E1324" s="622"/>
      <c r="F1324" s="622"/>
      <c r="G1324" s="622"/>
      <c r="H1324" s="622"/>
      <c r="I1324" s="622"/>
      <c r="J1324" s="623"/>
    </row>
    <row r="1325" spans="2:10">
      <c r="B1325" s="624"/>
      <c r="C1325" s="625"/>
      <c r="D1325" s="625"/>
      <c r="E1325" s="625"/>
      <c r="F1325" s="625"/>
      <c r="G1325" s="625"/>
      <c r="H1325" s="625"/>
      <c r="I1325" s="625"/>
      <c r="J1325" s="626"/>
    </row>
    <row r="1326" spans="2:10">
      <c r="B1326" s="624"/>
      <c r="C1326" s="625"/>
      <c r="D1326" s="625"/>
      <c r="E1326" s="625"/>
      <c r="F1326" s="625"/>
      <c r="G1326" s="625"/>
      <c r="H1326" s="625"/>
      <c r="I1326" s="625"/>
      <c r="J1326" s="626"/>
    </row>
    <row r="1327" spans="2:10">
      <c r="B1327" s="624"/>
      <c r="C1327" s="625"/>
      <c r="D1327" s="625"/>
      <c r="E1327" s="625"/>
      <c r="F1327" s="625"/>
      <c r="G1327" s="625"/>
      <c r="H1327" s="625"/>
      <c r="I1327" s="625"/>
      <c r="J1327" s="626"/>
    </row>
    <row r="1328" spans="2:10">
      <c r="B1328" s="624"/>
      <c r="C1328" s="625"/>
      <c r="D1328" s="625"/>
      <c r="E1328" s="625"/>
      <c r="F1328" s="625"/>
      <c r="G1328" s="625"/>
      <c r="H1328" s="625"/>
      <c r="I1328" s="625"/>
      <c r="J1328" s="626"/>
    </row>
    <row r="1329" spans="2:10">
      <c r="B1329" s="624"/>
      <c r="C1329" s="625"/>
      <c r="D1329" s="625"/>
      <c r="E1329" s="625"/>
      <c r="F1329" s="625"/>
      <c r="G1329" s="625"/>
      <c r="H1329" s="625"/>
      <c r="I1329" s="625"/>
      <c r="J1329" s="626"/>
    </row>
    <row r="1330" spans="2:10">
      <c r="B1330" s="624"/>
      <c r="C1330" s="625"/>
      <c r="D1330" s="625"/>
      <c r="E1330" s="625"/>
      <c r="F1330" s="625"/>
      <c r="G1330" s="625"/>
      <c r="H1330" s="625"/>
      <c r="I1330" s="625"/>
      <c r="J1330" s="626"/>
    </row>
    <row r="1331" spans="2:10">
      <c r="B1331" s="624"/>
      <c r="C1331" s="625"/>
      <c r="D1331" s="625"/>
      <c r="E1331" s="625"/>
      <c r="F1331" s="625"/>
      <c r="G1331" s="625"/>
      <c r="H1331" s="625"/>
      <c r="I1331" s="625"/>
      <c r="J1331" s="626"/>
    </row>
    <row r="1332" spans="2:10">
      <c r="B1332" s="624"/>
      <c r="C1332" s="625"/>
      <c r="D1332" s="625"/>
      <c r="E1332" s="625"/>
      <c r="F1332" s="625"/>
      <c r="G1332" s="625"/>
      <c r="H1332" s="625"/>
      <c r="I1332" s="625"/>
      <c r="J1332" s="626"/>
    </row>
    <row r="1333" spans="2:10">
      <c r="B1333" s="624"/>
      <c r="C1333" s="625"/>
      <c r="D1333" s="625"/>
      <c r="E1333" s="625"/>
      <c r="F1333" s="625"/>
      <c r="G1333" s="625"/>
      <c r="H1333" s="625"/>
      <c r="I1333" s="625"/>
      <c r="J1333" s="626"/>
    </row>
    <row r="1334" spans="2:10">
      <c r="B1334" s="624"/>
      <c r="C1334" s="625"/>
      <c r="D1334" s="625"/>
      <c r="E1334" s="625"/>
      <c r="F1334" s="625"/>
      <c r="G1334" s="625"/>
      <c r="H1334" s="625"/>
      <c r="I1334" s="625"/>
      <c r="J1334" s="626"/>
    </row>
    <row r="1335" spans="2:10">
      <c r="B1335" s="624"/>
      <c r="C1335" s="625"/>
      <c r="D1335" s="625"/>
      <c r="E1335" s="625"/>
      <c r="F1335" s="625"/>
      <c r="G1335" s="625"/>
      <c r="H1335" s="625"/>
      <c r="I1335" s="625"/>
      <c r="J1335" s="626"/>
    </row>
    <row r="1336" spans="2:10">
      <c r="B1336" s="624"/>
      <c r="C1336" s="625"/>
      <c r="D1336" s="625"/>
      <c r="E1336" s="625"/>
      <c r="F1336" s="625"/>
      <c r="G1336" s="625"/>
      <c r="H1336" s="625"/>
      <c r="I1336" s="625"/>
      <c r="J1336" s="626"/>
    </row>
    <row r="1337" spans="2:10">
      <c r="B1337" s="624"/>
      <c r="C1337" s="625"/>
      <c r="D1337" s="625"/>
      <c r="E1337" s="625"/>
      <c r="F1337" s="625"/>
      <c r="G1337" s="625"/>
      <c r="H1337" s="625"/>
      <c r="I1337" s="625"/>
      <c r="J1337" s="626"/>
    </row>
    <row r="1338" spans="2:10">
      <c r="B1338" s="624"/>
      <c r="C1338" s="625"/>
      <c r="D1338" s="625"/>
      <c r="E1338" s="625"/>
      <c r="F1338" s="625"/>
      <c r="G1338" s="625"/>
      <c r="H1338" s="625"/>
      <c r="I1338" s="625"/>
      <c r="J1338" s="626"/>
    </row>
    <row r="1339" spans="2:10">
      <c r="B1339" s="624"/>
      <c r="C1339" s="625"/>
      <c r="D1339" s="625"/>
      <c r="E1339" s="625"/>
      <c r="F1339" s="625"/>
      <c r="G1339" s="625"/>
      <c r="H1339" s="625"/>
      <c r="I1339" s="625"/>
      <c r="J1339" s="626"/>
    </row>
    <row r="1340" spans="2:10">
      <c r="B1340" s="624"/>
      <c r="C1340" s="625"/>
      <c r="D1340" s="625"/>
      <c r="E1340" s="625"/>
      <c r="F1340" s="625"/>
      <c r="G1340" s="625"/>
      <c r="H1340" s="625"/>
      <c r="I1340" s="625"/>
      <c r="J1340" s="626"/>
    </row>
    <row r="1341" spans="2:10">
      <c r="B1341" s="624"/>
      <c r="C1341" s="625"/>
      <c r="D1341" s="625"/>
      <c r="E1341" s="625"/>
      <c r="F1341" s="625"/>
      <c r="G1341" s="625"/>
      <c r="H1341" s="625"/>
      <c r="I1341" s="625"/>
      <c r="J1341" s="626"/>
    </row>
    <row r="1342" spans="2:10">
      <c r="B1342" s="624"/>
      <c r="C1342" s="625"/>
      <c r="D1342" s="625"/>
      <c r="E1342" s="625"/>
      <c r="F1342" s="625"/>
      <c r="G1342" s="625"/>
      <c r="H1342" s="625"/>
      <c r="I1342" s="625"/>
      <c r="J1342" s="626"/>
    </row>
    <row r="1343" spans="2:10">
      <c r="B1343" s="624"/>
      <c r="C1343" s="625"/>
      <c r="D1343" s="625"/>
      <c r="E1343" s="625"/>
      <c r="F1343" s="625"/>
      <c r="G1343" s="625"/>
      <c r="H1343" s="625"/>
      <c r="I1343" s="625"/>
      <c r="J1343" s="626"/>
    </row>
    <row r="1344" spans="2:10">
      <c r="B1344" s="624"/>
      <c r="C1344" s="625"/>
      <c r="D1344" s="625"/>
      <c r="E1344" s="625"/>
      <c r="F1344" s="625"/>
      <c r="G1344" s="625"/>
      <c r="H1344" s="625"/>
      <c r="I1344" s="625"/>
      <c r="J1344" s="626"/>
    </row>
    <row r="1345" spans="2:11">
      <c r="B1345" s="624"/>
      <c r="C1345" s="625"/>
      <c r="D1345" s="625"/>
      <c r="E1345" s="625"/>
      <c r="F1345" s="625"/>
      <c r="G1345" s="625"/>
      <c r="H1345" s="625"/>
      <c r="I1345" s="625"/>
      <c r="J1345" s="626"/>
    </row>
    <row r="1346" spans="2:11">
      <c r="B1346" s="624"/>
      <c r="C1346" s="625"/>
      <c r="D1346" s="625"/>
      <c r="E1346" s="625"/>
      <c r="F1346" s="625"/>
      <c r="G1346" s="625"/>
      <c r="H1346" s="625"/>
      <c r="I1346" s="625"/>
      <c r="J1346" s="626"/>
    </row>
    <row r="1347" spans="2:11">
      <c r="B1347" s="624"/>
      <c r="C1347" s="625"/>
      <c r="D1347" s="625"/>
      <c r="E1347" s="625"/>
      <c r="F1347" s="625"/>
      <c r="G1347" s="625"/>
      <c r="H1347" s="625"/>
      <c r="I1347" s="625"/>
      <c r="J1347" s="626"/>
    </row>
    <row r="1348" spans="2:11">
      <c r="B1348" s="624"/>
      <c r="C1348" s="625"/>
      <c r="D1348" s="625"/>
      <c r="E1348" s="625"/>
      <c r="F1348" s="625"/>
      <c r="G1348" s="625"/>
      <c r="H1348" s="625"/>
      <c r="I1348" s="625"/>
      <c r="J1348" s="626"/>
    </row>
    <row r="1349" spans="2:11">
      <c r="B1349" s="624"/>
      <c r="C1349" s="625"/>
      <c r="D1349" s="625"/>
      <c r="E1349" s="625"/>
      <c r="F1349" s="625"/>
      <c r="G1349" s="625"/>
      <c r="H1349" s="625"/>
      <c r="I1349" s="625"/>
      <c r="J1349" s="626"/>
    </row>
    <row r="1350" spans="2:11" ht="374.25" customHeight="1" thickBot="1">
      <c r="B1350" s="627"/>
      <c r="C1350" s="628"/>
      <c r="D1350" s="628"/>
      <c r="E1350" s="628"/>
      <c r="F1350" s="628"/>
      <c r="G1350" s="628"/>
      <c r="H1350" s="628"/>
      <c r="I1350" s="628"/>
      <c r="J1350" s="629"/>
    </row>
    <row r="1351" spans="2:11" ht="16.5" thickBot="1"/>
    <row r="1352" spans="2:11" ht="21" thickBot="1">
      <c r="B1352" s="630" t="s">
        <v>199</v>
      </c>
      <c r="C1352" s="631"/>
      <c r="D1352" s="631"/>
      <c r="E1352" s="631"/>
      <c r="F1352" s="631"/>
      <c r="G1352" s="631"/>
      <c r="H1352" s="631"/>
      <c r="I1352" s="631"/>
      <c r="J1352" s="631"/>
      <c r="K1352" s="632"/>
    </row>
    <row r="1353" spans="2:11" ht="16.5" thickBot="1">
      <c r="B1353" s="633" t="s">
        <v>141</v>
      </c>
      <c r="C1353" s="634"/>
      <c r="D1353" s="634"/>
      <c r="E1353" s="634"/>
      <c r="F1353" s="634"/>
      <c r="G1353" s="634"/>
      <c r="H1353" s="634"/>
      <c r="I1353" s="634"/>
      <c r="J1353" s="634"/>
      <c r="K1353" s="635"/>
    </row>
    <row r="1354" spans="2:11" ht="16.5" thickBot="1">
      <c r="B1354" s="636"/>
      <c r="C1354" s="637"/>
      <c r="D1354" s="637"/>
      <c r="E1354" s="637"/>
      <c r="F1354" s="637"/>
      <c r="G1354" s="637"/>
      <c r="H1354" s="637"/>
      <c r="I1354" s="637"/>
      <c r="J1354" s="637"/>
      <c r="K1354" s="638"/>
    </row>
    <row r="1355" spans="2:11" ht="30.75" customHeight="1" thickBot="1">
      <c r="B1355" s="639" t="s">
        <v>142</v>
      </c>
      <c r="C1355" s="640"/>
      <c r="D1355" s="640"/>
      <c r="E1355" s="640"/>
      <c r="F1355" s="640"/>
      <c r="G1355" s="640"/>
      <c r="H1355" s="640"/>
      <c r="I1355" s="640"/>
      <c r="J1355" s="640"/>
      <c r="K1355" s="641"/>
    </row>
    <row r="1356" spans="2:11" ht="35.25" customHeight="1" thickBot="1">
      <c r="B1356" s="642" t="s">
        <v>173</v>
      </c>
      <c r="C1356" s="643"/>
      <c r="D1356" s="643"/>
      <c r="E1356" s="643"/>
      <c r="F1356" s="643"/>
      <c r="G1356" s="643"/>
      <c r="H1356" s="643"/>
      <c r="I1356" s="643"/>
      <c r="J1356" s="643"/>
      <c r="K1356" s="644"/>
    </row>
    <row r="1357" spans="2:11" ht="25.5" customHeight="1" thickBot="1">
      <c r="B1357" s="198" t="s">
        <v>144</v>
      </c>
      <c r="C1357" s="180">
        <v>14.1</v>
      </c>
      <c r="D1357" s="645" t="s">
        <v>58</v>
      </c>
      <c r="E1357" s="646"/>
      <c r="F1357" s="646"/>
      <c r="G1357" s="646"/>
      <c r="H1357" s="646"/>
      <c r="I1357" s="646"/>
      <c r="J1357" s="646"/>
      <c r="K1357" s="647"/>
    </row>
    <row r="1358" spans="2:11" ht="25.5">
      <c r="B1358" s="609" t="s">
        <v>145</v>
      </c>
      <c r="C1358" s="610"/>
      <c r="D1358" s="611"/>
      <c r="E1358" s="199" t="s">
        <v>231</v>
      </c>
      <c r="F1358" s="199" t="s">
        <v>148</v>
      </c>
      <c r="G1358" s="199" t="s">
        <v>232</v>
      </c>
      <c r="H1358" s="183" t="s">
        <v>150</v>
      </c>
      <c r="I1358" s="183" t="s">
        <v>158</v>
      </c>
      <c r="J1358" s="183" t="s">
        <v>151</v>
      </c>
      <c r="K1358" s="183" t="s">
        <v>168</v>
      </c>
    </row>
    <row r="1359" spans="2:11">
      <c r="B1359" s="612"/>
      <c r="C1359" s="613"/>
      <c r="D1359" s="614"/>
      <c r="E1359" s="226"/>
      <c r="F1359" s="200">
        <v>21.68</v>
      </c>
      <c r="G1359" s="200">
        <v>30.08</v>
      </c>
      <c r="H1359" s="200">
        <f>F1359*G1359</f>
        <v>652.13439999999991</v>
      </c>
      <c r="I1359" s="235"/>
      <c r="J1359" s="200">
        <v>1</v>
      </c>
      <c r="K1359" s="200">
        <f>H1359*J1359</f>
        <v>652.13439999999991</v>
      </c>
    </row>
    <row r="1360" spans="2:11" ht="16.5" thickBot="1">
      <c r="B1360" s="615"/>
      <c r="C1360" s="616"/>
      <c r="D1360" s="617"/>
      <c r="E1360" s="202"/>
      <c r="F1360" s="202"/>
      <c r="G1360" s="203"/>
      <c r="H1360" s="618" t="s">
        <v>156</v>
      </c>
      <c r="I1360" s="619"/>
      <c r="J1360" s="620"/>
      <c r="K1360" s="191">
        <f>ROUND(SUM(K1359:K1359),2)</f>
        <v>652.13</v>
      </c>
    </row>
    <row r="1361" spans="2:11" ht="15">
      <c r="B1361" s="621"/>
      <c r="C1361" s="622"/>
      <c r="D1361" s="622"/>
      <c r="E1361" s="622"/>
      <c r="F1361" s="622"/>
      <c r="G1361" s="622"/>
      <c r="H1361" s="622"/>
      <c r="I1361" s="622"/>
      <c r="J1361" s="622"/>
      <c r="K1361" s="623"/>
    </row>
    <row r="1362" spans="2:11" ht="15">
      <c r="B1362" s="624"/>
      <c r="C1362" s="625"/>
      <c r="D1362" s="625"/>
      <c r="E1362" s="625"/>
      <c r="F1362" s="625"/>
      <c r="G1362" s="625"/>
      <c r="H1362" s="625"/>
      <c r="I1362" s="625"/>
      <c r="J1362" s="625"/>
      <c r="K1362" s="626"/>
    </row>
    <row r="1363" spans="2:11" ht="15">
      <c r="B1363" s="624"/>
      <c r="C1363" s="625"/>
      <c r="D1363" s="625"/>
      <c r="E1363" s="625"/>
      <c r="F1363" s="625"/>
      <c r="G1363" s="625"/>
      <c r="H1363" s="625"/>
      <c r="I1363" s="625"/>
      <c r="J1363" s="625"/>
      <c r="K1363" s="626"/>
    </row>
    <row r="1364" spans="2:11" ht="15">
      <c r="B1364" s="624"/>
      <c r="C1364" s="625"/>
      <c r="D1364" s="625"/>
      <c r="E1364" s="625"/>
      <c r="F1364" s="625"/>
      <c r="G1364" s="625"/>
      <c r="H1364" s="625"/>
      <c r="I1364" s="625"/>
      <c r="J1364" s="625"/>
      <c r="K1364" s="626"/>
    </row>
    <row r="1365" spans="2:11" ht="15">
      <c r="B1365" s="624"/>
      <c r="C1365" s="625"/>
      <c r="D1365" s="625"/>
      <c r="E1365" s="625"/>
      <c r="F1365" s="625"/>
      <c r="G1365" s="625"/>
      <c r="H1365" s="625"/>
      <c r="I1365" s="625"/>
      <c r="J1365" s="625"/>
      <c r="K1365" s="626"/>
    </row>
    <row r="1366" spans="2:11" ht="15">
      <c r="B1366" s="624"/>
      <c r="C1366" s="625"/>
      <c r="D1366" s="625"/>
      <c r="E1366" s="625"/>
      <c r="F1366" s="625"/>
      <c r="G1366" s="625"/>
      <c r="H1366" s="625"/>
      <c r="I1366" s="625"/>
      <c r="J1366" s="625"/>
      <c r="K1366" s="626"/>
    </row>
    <row r="1367" spans="2:11" ht="15">
      <c r="B1367" s="624"/>
      <c r="C1367" s="625"/>
      <c r="D1367" s="625"/>
      <c r="E1367" s="625"/>
      <c r="F1367" s="625"/>
      <c r="G1367" s="625"/>
      <c r="H1367" s="625"/>
      <c r="I1367" s="625"/>
      <c r="J1367" s="625"/>
      <c r="K1367" s="626"/>
    </row>
    <row r="1368" spans="2:11" ht="15">
      <c r="B1368" s="624"/>
      <c r="C1368" s="625"/>
      <c r="D1368" s="625"/>
      <c r="E1368" s="625"/>
      <c r="F1368" s="625"/>
      <c r="G1368" s="625"/>
      <c r="H1368" s="625"/>
      <c r="I1368" s="625"/>
      <c r="J1368" s="625"/>
      <c r="K1368" s="626"/>
    </row>
    <row r="1369" spans="2:11" ht="15">
      <c r="B1369" s="624"/>
      <c r="C1369" s="625"/>
      <c r="D1369" s="625"/>
      <c r="E1369" s="625"/>
      <c r="F1369" s="625"/>
      <c r="G1369" s="625"/>
      <c r="H1369" s="625"/>
      <c r="I1369" s="625"/>
      <c r="J1369" s="625"/>
      <c r="K1369" s="626"/>
    </row>
    <row r="1370" spans="2:11" ht="15">
      <c r="B1370" s="624"/>
      <c r="C1370" s="625"/>
      <c r="D1370" s="625"/>
      <c r="E1370" s="625"/>
      <c r="F1370" s="625"/>
      <c r="G1370" s="625"/>
      <c r="H1370" s="625"/>
      <c r="I1370" s="625"/>
      <c r="J1370" s="625"/>
      <c r="K1370" s="626"/>
    </row>
    <row r="1371" spans="2:11" ht="15">
      <c r="B1371" s="624"/>
      <c r="C1371" s="625"/>
      <c r="D1371" s="625"/>
      <c r="E1371" s="625"/>
      <c r="F1371" s="625"/>
      <c r="G1371" s="625"/>
      <c r="H1371" s="625"/>
      <c r="I1371" s="625"/>
      <c r="J1371" s="625"/>
      <c r="K1371" s="626"/>
    </row>
    <row r="1372" spans="2:11" ht="15">
      <c r="B1372" s="624"/>
      <c r="C1372" s="625"/>
      <c r="D1372" s="625"/>
      <c r="E1372" s="625"/>
      <c r="F1372" s="625"/>
      <c r="G1372" s="625"/>
      <c r="H1372" s="625"/>
      <c r="I1372" s="625"/>
      <c r="J1372" s="625"/>
      <c r="K1372" s="626"/>
    </row>
    <row r="1373" spans="2:11" ht="15">
      <c r="B1373" s="624"/>
      <c r="C1373" s="625"/>
      <c r="D1373" s="625"/>
      <c r="E1373" s="625"/>
      <c r="F1373" s="625"/>
      <c r="G1373" s="625"/>
      <c r="H1373" s="625"/>
      <c r="I1373" s="625"/>
      <c r="J1373" s="625"/>
      <c r="K1373" s="626"/>
    </row>
    <row r="1374" spans="2:11" ht="15">
      <c r="B1374" s="624"/>
      <c r="C1374" s="625"/>
      <c r="D1374" s="625"/>
      <c r="E1374" s="625"/>
      <c r="F1374" s="625"/>
      <c r="G1374" s="625"/>
      <c r="H1374" s="625"/>
      <c r="I1374" s="625"/>
      <c r="J1374" s="625"/>
      <c r="K1374" s="626"/>
    </row>
    <row r="1375" spans="2:11" ht="15">
      <c r="B1375" s="624"/>
      <c r="C1375" s="625"/>
      <c r="D1375" s="625"/>
      <c r="E1375" s="625"/>
      <c r="F1375" s="625"/>
      <c r="G1375" s="625"/>
      <c r="H1375" s="625"/>
      <c r="I1375" s="625"/>
      <c r="J1375" s="625"/>
      <c r="K1375" s="626"/>
    </row>
    <row r="1376" spans="2:11" ht="15">
      <c r="B1376" s="624"/>
      <c r="C1376" s="625"/>
      <c r="D1376" s="625"/>
      <c r="E1376" s="625"/>
      <c r="F1376" s="625"/>
      <c r="G1376" s="625"/>
      <c r="H1376" s="625"/>
      <c r="I1376" s="625"/>
      <c r="J1376" s="625"/>
      <c r="K1376" s="626"/>
    </row>
    <row r="1377" spans="2:11" ht="15">
      <c r="B1377" s="624"/>
      <c r="C1377" s="625"/>
      <c r="D1377" s="625"/>
      <c r="E1377" s="625"/>
      <c r="F1377" s="625"/>
      <c r="G1377" s="625"/>
      <c r="H1377" s="625"/>
      <c r="I1377" s="625"/>
      <c r="J1377" s="625"/>
      <c r="K1377" s="626"/>
    </row>
    <row r="1378" spans="2:11" ht="15">
      <c r="B1378" s="624"/>
      <c r="C1378" s="625"/>
      <c r="D1378" s="625"/>
      <c r="E1378" s="625"/>
      <c r="F1378" s="625"/>
      <c r="G1378" s="625"/>
      <c r="H1378" s="625"/>
      <c r="I1378" s="625"/>
      <c r="J1378" s="625"/>
      <c r="K1378" s="626"/>
    </row>
    <row r="1379" spans="2:11" ht="15">
      <c r="B1379" s="624"/>
      <c r="C1379" s="625"/>
      <c r="D1379" s="625"/>
      <c r="E1379" s="625"/>
      <c r="F1379" s="625"/>
      <c r="G1379" s="625"/>
      <c r="H1379" s="625"/>
      <c r="I1379" s="625"/>
      <c r="J1379" s="625"/>
      <c r="K1379" s="626"/>
    </row>
    <row r="1380" spans="2:11" ht="15">
      <c r="B1380" s="624"/>
      <c r="C1380" s="625"/>
      <c r="D1380" s="625"/>
      <c r="E1380" s="625"/>
      <c r="F1380" s="625"/>
      <c r="G1380" s="625"/>
      <c r="H1380" s="625"/>
      <c r="I1380" s="625"/>
      <c r="J1380" s="625"/>
      <c r="K1380" s="626"/>
    </row>
    <row r="1381" spans="2:11" ht="60" customHeight="1" thickBot="1">
      <c r="B1381" s="627"/>
      <c r="C1381" s="628"/>
      <c r="D1381" s="628"/>
      <c r="E1381" s="628"/>
      <c r="F1381" s="628"/>
      <c r="G1381" s="628"/>
      <c r="H1381" s="628"/>
      <c r="I1381" s="628"/>
      <c r="J1381" s="628"/>
      <c r="K1381" s="629"/>
    </row>
  </sheetData>
  <mergeCells count="464">
    <mergeCell ref="B2:K2"/>
    <mergeCell ref="B3:K3"/>
    <mergeCell ref="B4:K4"/>
    <mergeCell ref="B5:K5"/>
    <mergeCell ref="B6:K6"/>
    <mergeCell ref="D7:K7"/>
    <mergeCell ref="B13:K44"/>
    <mergeCell ref="B46:K46"/>
    <mergeCell ref="B47:K47"/>
    <mergeCell ref="B48:K48"/>
    <mergeCell ref="B49:K49"/>
    <mergeCell ref="B50:K50"/>
    <mergeCell ref="B8:D8"/>
    <mergeCell ref="B9:D9"/>
    <mergeCell ref="B10:D10"/>
    <mergeCell ref="B11:D11"/>
    <mergeCell ref="B12:D12"/>
    <mergeCell ref="I12:J12"/>
    <mergeCell ref="B118:K118"/>
    <mergeCell ref="B119:K119"/>
    <mergeCell ref="B120:K120"/>
    <mergeCell ref="B121:K121"/>
    <mergeCell ref="B122:K122"/>
    <mergeCell ref="D123:K123"/>
    <mergeCell ref="D51:K51"/>
    <mergeCell ref="B52:D52"/>
    <mergeCell ref="B53:D53"/>
    <mergeCell ref="B54:D54"/>
    <mergeCell ref="H54:J54"/>
    <mergeCell ref="B55:K116"/>
    <mergeCell ref="B161:K161"/>
    <mergeCell ref="B162:K162"/>
    <mergeCell ref="B163:K163"/>
    <mergeCell ref="B164:K164"/>
    <mergeCell ref="D165:K165"/>
    <mergeCell ref="B166:D166"/>
    <mergeCell ref="B124:D124"/>
    <mergeCell ref="B125:D125"/>
    <mergeCell ref="B126:D126"/>
    <mergeCell ref="H126:J126"/>
    <mergeCell ref="B127:K158"/>
    <mergeCell ref="B160:K160"/>
    <mergeCell ref="B204:K204"/>
    <mergeCell ref="B205:K205"/>
    <mergeCell ref="B206:K206"/>
    <mergeCell ref="B207:K207"/>
    <mergeCell ref="D208:K208"/>
    <mergeCell ref="B209:D209"/>
    <mergeCell ref="B167:D167"/>
    <mergeCell ref="B168:D168"/>
    <mergeCell ref="B169:D169"/>
    <mergeCell ref="H169:J169"/>
    <mergeCell ref="B170:K201"/>
    <mergeCell ref="B203:K203"/>
    <mergeCell ref="B236:K236"/>
    <mergeCell ref="B237:K237"/>
    <mergeCell ref="B238:K238"/>
    <mergeCell ref="B239:K239"/>
    <mergeCell ref="B240:K240"/>
    <mergeCell ref="D241:K241"/>
    <mergeCell ref="B210:D210"/>
    <mergeCell ref="B211:D211"/>
    <mergeCell ref="B212:D212"/>
    <mergeCell ref="B213:D213"/>
    <mergeCell ref="I213:J213"/>
    <mergeCell ref="B214:K234"/>
    <mergeCell ref="B268:L268"/>
    <mergeCell ref="B269:L269"/>
    <mergeCell ref="B270:L270"/>
    <mergeCell ref="B271:L271"/>
    <mergeCell ref="D272:L272"/>
    <mergeCell ref="B273:D273"/>
    <mergeCell ref="B242:D242"/>
    <mergeCell ref="B243:D243"/>
    <mergeCell ref="B244:D244"/>
    <mergeCell ref="I244:J244"/>
    <mergeCell ref="B245:K265"/>
    <mergeCell ref="B267:L267"/>
    <mergeCell ref="B300:K300"/>
    <mergeCell ref="B301:K301"/>
    <mergeCell ref="B302:K302"/>
    <mergeCell ref="B303:K303"/>
    <mergeCell ref="B304:K304"/>
    <mergeCell ref="D305:K305"/>
    <mergeCell ref="B274:D274"/>
    <mergeCell ref="B275:D275"/>
    <mergeCell ref="B276:D276"/>
    <mergeCell ref="B277:D277"/>
    <mergeCell ref="I277:K277"/>
    <mergeCell ref="B278:L298"/>
    <mergeCell ref="B332:K332"/>
    <mergeCell ref="B333:K333"/>
    <mergeCell ref="B334:K334"/>
    <mergeCell ref="B335:K335"/>
    <mergeCell ref="D336:K336"/>
    <mergeCell ref="B337:D337"/>
    <mergeCell ref="B306:D306"/>
    <mergeCell ref="B307:D307"/>
    <mergeCell ref="B308:D308"/>
    <mergeCell ref="H308:J308"/>
    <mergeCell ref="B309:K329"/>
    <mergeCell ref="B331:K331"/>
    <mergeCell ref="B365:K365"/>
    <mergeCell ref="B366:K366"/>
    <mergeCell ref="B367:K367"/>
    <mergeCell ref="D368:K368"/>
    <mergeCell ref="B369:D369"/>
    <mergeCell ref="B370:D370"/>
    <mergeCell ref="B338:D338"/>
    <mergeCell ref="B339:D339"/>
    <mergeCell ref="H339:J339"/>
    <mergeCell ref="B340:K361"/>
    <mergeCell ref="B363:K363"/>
    <mergeCell ref="B364:K364"/>
    <mergeCell ref="B397:K397"/>
    <mergeCell ref="B398:K398"/>
    <mergeCell ref="B399:K399"/>
    <mergeCell ref="B400:K400"/>
    <mergeCell ref="D401:K401"/>
    <mergeCell ref="B402:D402"/>
    <mergeCell ref="B371:D371"/>
    <mergeCell ref="B372:D372"/>
    <mergeCell ref="B373:D373"/>
    <mergeCell ref="I373:J373"/>
    <mergeCell ref="B374:K394"/>
    <mergeCell ref="B396:K396"/>
    <mergeCell ref="B409:D409"/>
    <mergeCell ref="B410:D410"/>
    <mergeCell ref="B411:D411"/>
    <mergeCell ref="B412:D412"/>
    <mergeCell ref="B413:D413"/>
    <mergeCell ref="B414:D414"/>
    <mergeCell ref="B403:D403"/>
    <mergeCell ref="B404:D404"/>
    <mergeCell ref="B405:D405"/>
    <mergeCell ref="B406:D406"/>
    <mergeCell ref="B407:D407"/>
    <mergeCell ref="B408:D408"/>
    <mergeCell ref="B506:J506"/>
    <mergeCell ref="B507:J507"/>
    <mergeCell ref="B508:J508"/>
    <mergeCell ref="D509:J509"/>
    <mergeCell ref="B510:D510"/>
    <mergeCell ref="B511:D511"/>
    <mergeCell ref="B415:D415"/>
    <mergeCell ref="B416:D416"/>
    <mergeCell ref="I416:J416"/>
    <mergeCell ref="B417:K502"/>
    <mergeCell ref="B504:J504"/>
    <mergeCell ref="B505:J505"/>
    <mergeCell ref="B539:K539"/>
    <mergeCell ref="B540:K540"/>
    <mergeCell ref="B541:K541"/>
    <mergeCell ref="B542:K542"/>
    <mergeCell ref="B543:K543"/>
    <mergeCell ref="D544:K544"/>
    <mergeCell ref="B512:D512"/>
    <mergeCell ref="B513:D513"/>
    <mergeCell ref="B514:D514"/>
    <mergeCell ref="B516:D516"/>
    <mergeCell ref="H516:I516"/>
    <mergeCell ref="B517:J537"/>
    <mergeCell ref="B515:D515"/>
    <mergeCell ref="B571:K571"/>
    <mergeCell ref="B572:K572"/>
    <mergeCell ref="B573:K573"/>
    <mergeCell ref="B574:K574"/>
    <mergeCell ref="D575:K575"/>
    <mergeCell ref="B576:D576"/>
    <mergeCell ref="B545:D545"/>
    <mergeCell ref="B546:D546"/>
    <mergeCell ref="B547:D547"/>
    <mergeCell ref="H547:J547"/>
    <mergeCell ref="B548:K568"/>
    <mergeCell ref="B570:K570"/>
    <mergeCell ref="B603:L603"/>
    <mergeCell ref="B604:L604"/>
    <mergeCell ref="B605:L605"/>
    <mergeCell ref="D606:L606"/>
    <mergeCell ref="B607:D607"/>
    <mergeCell ref="B608:D608"/>
    <mergeCell ref="B577:D577"/>
    <mergeCell ref="B578:D578"/>
    <mergeCell ref="H578:J578"/>
    <mergeCell ref="B579:K599"/>
    <mergeCell ref="B601:L601"/>
    <mergeCell ref="B602:L602"/>
    <mergeCell ref="B635:K635"/>
    <mergeCell ref="B636:K636"/>
    <mergeCell ref="B637:K637"/>
    <mergeCell ref="B638:K638"/>
    <mergeCell ref="D639:K639"/>
    <mergeCell ref="B640:D640"/>
    <mergeCell ref="B609:D609"/>
    <mergeCell ref="B610:D610"/>
    <mergeCell ref="B611:D611"/>
    <mergeCell ref="I611:K611"/>
    <mergeCell ref="B612:L632"/>
    <mergeCell ref="B634:K634"/>
    <mergeCell ref="B667:L667"/>
    <mergeCell ref="B668:L668"/>
    <mergeCell ref="B669:L669"/>
    <mergeCell ref="D670:L670"/>
    <mergeCell ref="B671:D671"/>
    <mergeCell ref="B672:D672"/>
    <mergeCell ref="B641:D641"/>
    <mergeCell ref="B642:D642"/>
    <mergeCell ref="H642:J642"/>
    <mergeCell ref="B643:K663"/>
    <mergeCell ref="B665:L665"/>
    <mergeCell ref="B666:L666"/>
    <mergeCell ref="B715:M715"/>
    <mergeCell ref="B716:M716"/>
    <mergeCell ref="B717:M717"/>
    <mergeCell ref="D718:M718"/>
    <mergeCell ref="B719:D719"/>
    <mergeCell ref="B720:D720"/>
    <mergeCell ref="B673:D673"/>
    <mergeCell ref="B674:D674"/>
    <mergeCell ref="H674:K674"/>
    <mergeCell ref="B675:L711"/>
    <mergeCell ref="B713:M713"/>
    <mergeCell ref="B714:M714"/>
    <mergeCell ref="B747:M747"/>
    <mergeCell ref="B748:M748"/>
    <mergeCell ref="B749:M749"/>
    <mergeCell ref="B750:M750"/>
    <mergeCell ref="D751:M751"/>
    <mergeCell ref="B752:D752"/>
    <mergeCell ref="B721:D721"/>
    <mergeCell ref="B722:D722"/>
    <mergeCell ref="B723:D723"/>
    <mergeCell ref="I723:L723"/>
    <mergeCell ref="B724:M744"/>
    <mergeCell ref="B746:M746"/>
    <mergeCell ref="B779:K779"/>
    <mergeCell ref="B780:K780"/>
    <mergeCell ref="B781:K781"/>
    <mergeCell ref="D782:K782"/>
    <mergeCell ref="B783:D783"/>
    <mergeCell ref="B784:D784"/>
    <mergeCell ref="B753:D753"/>
    <mergeCell ref="B754:D754"/>
    <mergeCell ref="I754:L754"/>
    <mergeCell ref="B755:M775"/>
    <mergeCell ref="B777:K777"/>
    <mergeCell ref="B778:K778"/>
    <mergeCell ref="B811:L811"/>
    <mergeCell ref="B812:L812"/>
    <mergeCell ref="D813:L813"/>
    <mergeCell ref="B814:D814"/>
    <mergeCell ref="B815:D815"/>
    <mergeCell ref="B816:D816"/>
    <mergeCell ref="H816:K816"/>
    <mergeCell ref="B785:D785"/>
    <mergeCell ref="G785:J785"/>
    <mergeCell ref="B786:K806"/>
    <mergeCell ref="B808:L808"/>
    <mergeCell ref="B809:L809"/>
    <mergeCell ref="B810:L810"/>
    <mergeCell ref="D844:L844"/>
    <mergeCell ref="B845:D845"/>
    <mergeCell ref="B846:D846"/>
    <mergeCell ref="B847:D847"/>
    <mergeCell ref="H847:K847"/>
    <mergeCell ref="B848:L868"/>
    <mergeCell ref="B817:L837"/>
    <mergeCell ref="B839:L839"/>
    <mergeCell ref="B840:L840"/>
    <mergeCell ref="B841:L841"/>
    <mergeCell ref="B842:L842"/>
    <mergeCell ref="B843:L843"/>
    <mergeCell ref="B876:D876"/>
    <mergeCell ref="B877:D877"/>
    <mergeCell ref="B878:D878"/>
    <mergeCell ref="H878:K878"/>
    <mergeCell ref="B879:L899"/>
    <mergeCell ref="B901:K901"/>
    <mergeCell ref="B870:L870"/>
    <mergeCell ref="B871:L871"/>
    <mergeCell ref="B872:L872"/>
    <mergeCell ref="B873:L873"/>
    <mergeCell ref="B874:L874"/>
    <mergeCell ref="D875:L875"/>
    <mergeCell ref="B908:D908"/>
    <mergeCell ref="B909:D909"/>
    <mergeCell ref="H909:J909"/>
    <mergeCell ref="B910:K930"/>
    <mergeCell ref="B932:K932"/>
    <mergeCell ref="B933:K933"/>
    <mergeCell ref="B902:K902"/>
    <mergeCell ref="B903:K903"/>
    <mergeCell ref="B904:K904"/>
    <mergeCell ref="B905:K905"/>
    <mergeCell ref="D906:K906"/>
    <mergeCell ref="B907:D907"/>
    <mergeCell ref="B940:D940"/>
    <mergeCell ref="H940:J940"/>
    <mergeCell ref="B941:K961"/>
    <mergeCell ref="B963:K963"/>
    <mergeCell ref="B964:K964"/>
    <mergeCell ref="B965:K965"/>
    <mergeCell ref="B934:K934"/>
    <mergeCell ref="B935:K935"/>
    <mergeCell ref="B936:K936"/>
    <mergeCell ref="D937:K937"/>
    <mergeCell ref="B938:D938"/>
    <mergeCell ref="B939:D939"/>
    <mergeCell ref="B972:K992"/>
    <mergeCell ref="B994:K994"/>
    <mergeCell ref="B995:K995"/>
    <mergeCell ref="B996:K996"/>
    <mergeCell ref="B997:K997"/>
    <mergeCell ref="B998:K998"/>
    <mergeCell ref="B966:K966"/>
    <mergeCell ref="B967:K967"/>
    <mergeCell ref="D968:K968"/>
    <mergeCell ref="B969:D969"/>
    <mergeCell ref="B970:D970"/>
    <mergeCell ref="B971:D971"/>
    <mergeCell ref="H971:J971"/>
    <mergeCell ref="B1005:D1005"/>
    <mergeCell ref="B1006:D1006"/>
    <mergeCell ref="B1007:D1007"/>
    <mergeCell ref="B1008:D1008"/>
    <mergeCell ref="B1009:D1009"/>
    <mergeCell ref="H1009:J1009"/>
    <mergeCell ref="D999:K999"/>
    <mergeCell ref="B1000:D1000"/>
    <mergeCell ref="B1001:D1001"/>
    <mergeCell ref="B1002:D1002"/>
    <mergeCell ref="B1003:D1003"/>
    <mergeCell ref="B1004:D1004"/>
    <mergeCell ref="D1037:K1037"/>
    <mergeCell ref="B1038:D1038"/>
    <mergeCell ref="B1039:D1039"/>
    <mergeCell ref="B1040:D1040"/>
    <mergeCell ref="H1040:J1040"/>
    <mergeCell ref="B1041:K1061"/>
    <mergeCell ref="B1010:K1030"/>
    <mergeCell ref="B1032:K1032"/>
    <mergeCell ref="B1033:K1033"/>
    <mergeCell ref="B1034:K1034"/>
    <mergeCell ref="B1035:K1035"/>
    <mergeCell ref="B1036:K1036"/>
    <mergeCell ref="B1069:D1069"/>
    <mergeCell ref="B1070:D1070"/>
    <mergeCell ref="B1071:D1071"/>
    <mergeCell ref="H1071:J1071"/>
    <mergeCell ref="B1072:K1092"/>
    <mergeCell ref="B1094:K1094"/>
    <mergeCell ref="B1063:K1063"/>
    <mergeCell ref="B1064:K1064"/>
    <mergeCell ref="B1065:K1065"/>
    <mergeCell ref="B1066:K1066"/>
    <mergeCell ref="B1067:K1067"/>
    <mergeCell ref="D1068:K1068"/>
    <mergeCell ref="B1101:D1101"/>
    <mergeCell ref="B1102:D1102"/>
    <mergeCell ref="H1102:J1102"/>
    <mergeCell ref="B1103:K1123"/>
    <mergeCell ref="B1125:K1125"/>
    <mergeCell ref="B1126:K1126"/>
    <mergeCell ref="B1095:K1095"/>
    <mergeCell ref="B1096:K1096"/>
    <mergeCell ref="B1097:K1097"/>
    <mergeCell ref="B1098:K1098"/>
    <mergeCell ref="D1099:K1099"/>
    <mergeCell ref="B1100:D1100"/>
    <mergeCell ref="B1133:D1133"/>
    <mergeCell ref="H1133:J1133"/>
    <mergeCell ref="B1134:K1154"/>
    <mergeCell ref="B1156:J1156"/>
    <mergeCell ref="B1157:J1157"/>
    <mergeCell ref="B1158:J1158"/>
    <mergeCell ref="B1127:K1127"/>
    <mergeCell ref="B1128:K1128"/>
    <mergeCell ref="B1129:K1129"/>
    <mergeCell ref="D1130:K1130"/>
    <mergeCell ref="B1131:D1131"/>
    <mergeCell ref="B1132:D1132"/>
    <mergeCell ref="B1165:D1165"/>
    <mergeCell ref="B1166:D1166"/>
    <mergeCell ref="B1167:D1167"/>
    <mergeCell ref="B1168:D1168"/>
    <mergeCell ref="H1168:I1168"/>
    <mergeCell ref="B1169:J1194"/>
    <mergeCell ref="B1159:J1159"/>
    <mergeCell ref="B1160:J1160"/>
    <mergeCell ref="D1161:J1161"/>
    <mergeCell ref="B1162:D1162"/>
    <mergeCell ref="B1163:D1163"/>
    <mergeCell ref="B1164:D1164"/>
    <mergeCell ref="B1202:D1202"/>
    <mergeCell ref="B1203:D1203"/>
    <mergeCell ref="B1204:D1204"/>
    <mergeCell ref="B1205:D1205"/>
    <mergeCell ref="B1206:D1206"/>
    <mergeCell ref="B1207:D1207"/>
    <mergeCell ref="B1196:J1196"/>
    <mergeCell ref="B1197:J1197"/>
    <mergeCell ref="B1198:J1198"/>
    <mergeCell ref="B1199:J1199"/>
    <mergeCell ref="B1200:J1200"/>
    <mergeCell ref="D1201:J1201"/>
    <mergeCell ref="B1238:K1238"/>
    <mergeCell ref="B1239:K1239"/>
    <mergeCell ref="D1240:K1240"/>
    <mergeCell ref="B1241:D1241"/>
    <mergeCell ref="B1242:D1242"/>
    <mergeCell ref="B1243:D1243"/>
    <mergeCell ref="B1208:D1208"/>
    <mergeCell ref="H1208:I1208"/>
    <mergeCell ref="B1209:J1233"/>
    <mergeCell ref="B1235:K1235"/>
    <mergeCell ref="B1236:K1236"/>
    <mergeCell ref="B1237:K1237"/>
    <mergeCell ref="B1273:I1273"/>
    <mergeCell ref="B1274:I1274"/>
    <mergeCell ref="B1275:I1275"/>
    <mergeCell ref="B1276:I1276"/>
    <mergeCell ref="B1277:I1277"/>
    <mergeCell ref="D1278:I1278"/>
    <mergeCell ref="B1244:D1244"/>
    <mergeCell ref="B1245:D1245"/>
    <mergeCell ref="B1246:D1246"/>
    <mergeCell ref="B1247:D1247"/>
    <mergeCell ref="H1247:J1247"/>
    <mergeCell ref="B1248:K1271"/>
    <mergeCell ref="B1285:D1285"/>
    <mergeCell ref="G1285:H1285"/>
    <mergeCell ref="B1286:I1309"/>
    <mergeCell ref="B1311:J1311"/>
    <mergeCell ref="B1312:J1312"/>
    <mergeCell ref="B1313:J1313"/>
    <mergeCell ref="B1279:D1279"/>
    <mergeCell ref="B1280:D1280"/>
    <mergeCell ref="B1281:D1281"/>
    <mergeCell ref="B1282:D1282"/>
    <mergeCell ref="B1283:D1283"/>
    <mergeCell ref="B1284:D1284"/>
    <mergeCell ref="B1320:D1320"/>
    <mergeCell ref="B1321:D1321"/>
    <mergeCell ref="B1322:D1322"/>
    <mergeCell ref="B1323:D1323"/>
    <mergeCell ref="G1323:I1323"/>
    <mergeCell ref="B1324:J1350"/>
    <mergeCell ref="B1314:J1314"/>
    <mergeCell ref="B1315:J1315"/>
    <mergeCell ref="D1316:J1316"/>
    <mergeCell ref="B1317:D1317"/>
    <mergeCell ref="B1318:D1318"/>
    <mergeCell ref="B1319:D1319"/>
    <mergeCell ref="B1358:D1358"/>
    <mergeCell ref="B1359:D1359"/>
    <mergeCell ref="B1360:D1360"/>
    <mergeCell ref="H1360:J1360"/>
    <mergeCell ref="B1361:K1381"/>
    <mergeCell ref="B1352:K1352"/>
    <mergeCell ref="B1353:K1353"/>
    <mergeCell ref="B1354:K1354"/>
    <mergeCell ref="B1355:K1355"/>
    <mergeCell ref="B1356:K1356"/>
    <mergeCell ref="D1357:K1357"/>
  </mergeCells>
  <pageMargins left="0.7" right="0.7" top="0.75" bottom="0.75" header="0.3" footer="0.3"/>
  <pageSetup scale="32" fitToHeight="0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3C8F6-59FF-4423-A4C6-EAE1ADB001AC}">
  <sheetPr>
    <pageSetUpPr fitToPage="1"/>
  </sheetPr>
  <dimension ref="B1:N181"/>
  <sheetViews>
    <sheetView topLeftCell="F1" zoomScale="68" zoomScaleNormal="68" workbookViewId="0">
      <selection activeCell="F10" sqref="F10"/>
    </sheetView>
  </sheetViews>
  <sheetFormatPr baseColWidth="10" defaultRowHeight="15.75"/>
  <cols>
    <col min="1" max="1" width="11.42578125" style="168"/>
    <col min="2" max="2" width="11.42578125" style="177"/>
    <col min="3" max="3" width="13.7109375" style="177" customWidth="1"/>
    <col min="4" max="4" width="51.42578125" style="177" customWidth="1"/>
    <col min="5" max="5" width="152.85546875" style="177" customWidth="1"/>
    <col min="6" max="6" width="255.7109375" style="177" customWidth="1"/>
    <col min="7" max="7" width="11.42578125" style="178"/>
    <col min="8" max="8" width="10.5703125" style="178" customWidth="1"/>
    <col min="9" max="10" width="11.42578125" style="178"/>
    <col min="11" max="11" width="12.85546875" style="178" customWidth="1"/>
    <col min="12" max="12" width="16.28515625" style="178" customWidth="1"/>
    <col min="13" max="16384" width="11.42578125" style="168"/>
  </cols>
  <sheetData>
    <row r="1" spans="2:14" ht="16.5" thickBot="1"/>
    <row r="2" spans="2:14" ht="66.75" customHeight="1" thickBot="1">
      <c r="B2" s="630" t="s">
        <v>140</v>
      </c>
      <c r="C2" s="631"/>
      <c r="D2" s="631"/>
      <c r="E2" s="631"/>
      <c r="F2" s="631"/>
      <c r="G2" s="631"/>
      <c r="H2" s="631"/>
      <c r="I2" s="631"/>
      <c r="J2" s="631"/>
      <c r="K2" s="631"/>
      <c r="L2" s="632"/>
    </row>
    <row r="3" spans="2:14" ht="16.5" thickBot="1">
      <c r="B3" s="711" t="s">
        <v>141</v>
      </c>
      <c r="C3" s="712"/>
      <c r="D3" s="712"/>
      <c r="E3" s="712"/>
      <c r="F3" s="712"/>
      <c r="G3" s="712"/>
      <c r="H3" s="712"/>
      <c r="I3" s="712"/>
      <c r="J3" s="712"/>
      <c r="K3" s="712"/>
      <c r="L3" s="713"/>
    </row>
    <row r="4" spans="2:14" ht="12" customHeight="1" thickBot="1">
      <c r="B4" s="706"/>
      <c r="C4" s="707"/>
      <c r="D4" s="707"/>
      <c r="E4" s="707"/>
      <c r="F4" s="707"/>
      <c r="G4" s="707"/>
      <c r="H4" s="707"/>
      <c r="I4" s="707"/>
      <c r="J4" s="707"/>
      <c r="K4" s="707"/>
      <c r="L4" s="708"/>
    </row>
    <row r="5" spans="2:14" ht="59.25" customHeight="1" thickBot="1">
      <c r="B5" s="639" t="s">
        <v>75</v>
      </c>
      <c r="C5" s="640"/>
      <c r="D5" s="640"/>
      <c r="E5" s="640"/>
      <c r="F5" s="640"/>
      <c r="G5" s="640"/>
      <c r="H5" s="640"/>
      <c r="I5" s="640"/>
      <c r="J5" s="640"/>
      <c r="K5" s="640"/>
      <c r="L5" s="641"/>
    </row>
    <row r="6" spans="2:14" ht="32.25" customHeight="1" thickBot="1">
      <c r="B6" s="642" t="s">
        <v>143</v>
      </c>
      <c r="C6" s="643"/>
      <c r="D6" s="643"/>
      <c r="E6" s="643"/>
      <c r="F6" s="643"/>
      <c r="G6" s="643"/>
      <c r="H6" s="643"/>
      <c r="I6" s="643"/>
      <c r="J6" s="643"/>
      <c r="K6" s="643"/>
      <c r="L6" s="644"/>
    </row>
    <row r="7" spans="2:14" ht="38.25" customHeight="1" thickBot="1">
      <c r="B7" s="179" t="s">
        <v>144</v>
      </c>
      <c r="C7" s="180">
        <v>15.1</v>
      </c>
      <c r="D7" s="645" t="s">
        <v>414</v>
      </c>
      <c r="E7" s="646"/>
      <c r="F7" s="646"/>
      <c r="G7" s="646"/>
      <c r="H7" s="646"/>
      <c r="I7" s="646"/>
      <c r="J7" s="646"/>
      <c r="K7" s="646"/>
      <c r="L7" s="647"/>
    </row>
    <row r="8" spans="2:14" ht="25.5">
      <c r="B8" s="689" t="s">
        <v>145</v>
      </c>
      <c r="C8" s="690"/>
      <c r="D8" s="691"/>
      <c r="E8" s="181"/>
      <c r="F8" s="181" t="s">
        <v>146</v>
      </c>
      <c r="G8" s="182" t="s">
        <v>147</v>
      </c>
      <c r="H8" s="182" t="s">
        <v>148</v>
      </c>
      <c r="I8" s="182" t="s">
        <v>149</v>
      </c>
      <c r="J8" s="183" t="s">
        <v>150</v>
      </c>
      <c r="K8" s="183" t="s">
        <v>151</v>
      </c>
      <c r="L8" s="183" t="s">
        <v>415</v>
      </c>
    </row>
    <row r="9" spans="2:14" ht="252" customHeight="1">
      <c r="B9" s="724" t="s">
        <v>169</v>
      </c>
      <c r="C9" s="725"/>
      <c r="D9" s="726"/>
      <c r="E9" s="184" t="s">
        <v>416</v>
      </c>
      <c r="F9" s="184"/>
      <c r="G9" s="185"/>
      <c r="H9" s="185">
        <v>7.46</v>
      </c>
      <c r="I9" s="185">
        <v>28.4</v>
      </c>
      <c r="J9" s="185">
        <f>H9*I9</f>
        <v>211.86399999999998</v>
      </c>
      <c r="K9" s="185">
        <v>1</v>
      </c>
      <c r="L9" s="185">
        <f>I9+H9</f>
        <v>35.86</v>
      </c>
    </row>
    <row r="10" spans="2:14" ht="334.5" customHeight="1">
      <c r="B10" s="727"/>
      <c r="C10" s="728"/>
      <c r="D10" s="729"/>
      <c r="E10" s="430" t="s">
        <v>417</v>
      </c>
      <c r="F10" s="430"/>
      <c r="G10" s="185"/>
      <c r="H10" s="185">
        <f>6.8+2.7</f>
        <v>9.5</v>
      </c>
      <c r="I10" s="185">
        <v>20.5</v>
      </c>
      <c r="J10" s="185">
        <f>H10*I10</f>
        <v>194.75</v>
      </c>
      <c r="K10" s="185">
        <v>1</v>
      </c>
      <c r="L10" s="185">
        <f>H10+I10</f>
        <v>30</v>
      </c>
    </row>
    <row r="11" spans="2:14" ht="167.25" customHeight="1">
      <c r="B11" s="724" t="s">
        <v>418</v>
      </c>
      <c r="C11" s="725"/>
      <c r="D11" s="726"/>
      <c r="E11" s="693" t="s">
        <v>419</v>
      </c>
      <c r="F11" s="730"/>
      <c r="G11" s="717"/>
      <c r="H11" s="717">
        <v>6.5</v>
      </c>
      <c r="I11" s="717">
        <v>4.93</v>
      </c>
      <c r="J11" s="717">
        <f>H11*I11</f>
        <v>32.045000000000002</v>
      </c>
      <c r="K11" s="717">
        <v>1</v>
      </c>
      <c r="L11" s="717">
        <f>H11+I11</f>
        <v>11.43</v>
      </c>
    </row>
    <row r="12" spans="2:14" ht="244.5" customHeight="1">
      <c r="B12" s="732"/>
      <c r="C12" s="733"/>
      <c r="D12" s="734"/>
      <c r="E12" s="693"/>
      <c r="F12" s="731"/>
      <c r="G12" s="718"/>
      <c r="H12" s="718"/>
      <c r="I12" s="718"/>
      <c r="J12" s="718"/>
      <c r="K12" s="718"/>
      <c r="L12" s="718"/>
    </row>
    <row r="13" spans="2:14" ht="408.75" customHeight="1">
      <c r="B13" s="732"/>
      <c r="C13" s="733"/>
      <c r="D13" s="734"/>
      <c r="E13" s="184" t="s">
        <v>420</v>
      </c>
      <c r="F13" s="431"/>
      <c r="G13" s="432"/>
      <c r="H13" s="432">
        <v>15.93</v>
      </c>
      <c r="I13" s="432">
        <v>13</v>
      </c>
      <c r="J13" s="432">
        <f>H13*I13</f>
        <v>207.09</v>
      </c>
      <c r="K13" s="432">
        <v>1</v>
      </c>
      <c r="L13" s="432">
        <f>H13+I13</f>
        <v>28.93</v>
      </c>
    </row>
    <row r="14" spans="2:14" ht="409.6" customHeight="1">
      <c r="B14" s="727"/>
      <c r="C14" s="728"/>
      <c r="D14" s="729"/>
      <c r="E14" s="184" t="s">
        <v>421</v>
      </c>
      <c r="F14" s="433"/>
      <c r="G14" s="434"/>
      <c r="H14" s="432">
        <f>3.3+3.3</f>
        <v>6.6</v>
      </c>
      <c r="I14" s="432">
        <v>28.63</v>
      </c>
      <c r="J14" s="432">
        <f>H14*I14</f>
        <v>188.95799999999997</v>
      </c>
      <c r="K14" s="432">
        <v>1</v>
      </c>
      <c r="L14" s="432">
        <f>H14+I14</f>
        <v>35.229999999999997</v>
      </c>
    </row>
    <row r="15" spans="2:14" ht="409.5" customHeight="1">
      <c r="B15" s="693" t="s">
        <v>191</v>
      </c>
      <c r="C15" s="693"/>
      <c r="D15" s="693"/>
      <c r="E15" s="184" t="s">
        <v>422</v>
      </c>
      <c r="F15" s="184"/>
      <c r="G15" s="185"/>
      <c r="H15" s="185">
        <v>10.85</v>
      </c>
      <c r="I15" s="185">
        <v>26.9</v>
      </c>
      <c r="J15" s="185">
        <f>H15*I15</f>
        <v>291.86499999999995</v>
      </c>
      <c r="K15" s="185">
        <v>1</v>
      </c>
      <c r="L15" s="185">
        <f>H15+I15</f>
        <v>37.75</v>
      </c>
    </row>
    <row r="16" spans="2:14" ht="409.5" customHeight="1">
      <c r="B16" s="724" t="s">
        <v>423</v>
      </c>
      <c r="C16" s="725"/>
      <c r="D16" s="726"/>
      <c r="E16" s="730" t="s">
        <v>424</v>
      </c>
      <c r="F16" s="730"/>
      <c r="G16" s="717"/>
      <c r="H16" s="717">
        <v>4.4000000000000004</v>
      </c>
      <c r="I16" s="717">
        <v>11.7</v>
      </c>
      <c r="J16" s="717">
        <f>H16*I16</f>
        <v>51.480000000000004</v>
      </c>
      <c r="K16" s="717">
        <v>1</v>
      </c>
      <c r="L16" s="717">
        <f>H16+I16</f>
        <v>16.100000000000001</v>
      </c>
      <c r="N16" s="435"/>
    </row>
    <row r="17" spans="2:12" ht="409.5" customHeight="1">
      <c r="B17" s="727"/>
      <c r="C17" s="728"/>
      <c r="D17" s="729"/>
      <c r="E17" s="731"/>
      <c r="F17" s="731"/>
      <c r="G17" s="718"/>
      <c r="H17" s="718"/>
      <c r="I17" s="718"/>
      <c r="J17" s="718"/>
      <c r="K17" s="718"/>
      <c r="L17" s="718"/>
    </row>
    <row r="18" spans="2:12" ht="409.6" customHeight="1">
      <c r="B18" s="719" t="s">
        <v>425</v>
      </c>
      <c r="C18" s="720"/>
      <c r="D18" s="721"/>
      <c r="E18" s="184" t="s">
        <v>426</v>
      </c>
      <c r="F18" s="184"/>
      <c r="G18" s="185"/>
      <c r="H18" s="185">
        <v>11.1</v>
      </c>
      <c r="I18" s="185"/>
      <c r="J18" s="185"/>
      <c r="K18" s="185">
        <v>2</v>
      </c>
      <c r="L18" s="185">
        <f>H18*K18</f>
        <v>22.2</v>
      </c>
    </row>
    <row r="19" spans="2:12" ht="22.5" customHeight="1" thickBot="1">
      <c r="B19" s="722"/>
      <c r="C19" s="722"/>
      <c r="D19" s="722"/>
      <c r="E19" s="436"/>
      <c r="F19" s="436"/>
      <c r="G19" s="437"/>
      <c r="H19" s="437"/>
      <c r="I19" s="437"/>
      <c r="J19" s="723" t="s">
        <v>156</v>
      </c>
      <c r="K19" s="723"/>
      <c r="L19" s="438">
        <f>ROUND(SUM(L9:L18),2)</f>
        <v>217.5</v>
      </c>
    </row>
    <row r="20" spans="2:12" ht="15.75" customHeight="1">
      <c r="B20" s="700"/>
      <c r="C20" s="701"/>
      <c r="D20" s="701"/>
      <c r="E20" s="701"/>
      <c r="F20" s="701"/>
      <c r="G20" s="701"/>
      <c r="H20" s="701"/>
      <c r="I20" s="701"/>
      <c r="J20" s="701"/>
      <c r="K20" s="701"/>
      <c r="L20" s="699"/>
    </row>
    <row r="21" spans="2:12" ht="15">
      <c r="B21" s="700"/>
      <c r="C21" s="701"/>
      <c r="D21" s="701"/>
      <c r="E21" s="701"/>
      <c r="F21" s="701"/>
      <c r="G21" s="701"/>
      <c r="H21" s="701"/>
      <c r="I21" s="701"/>
      <c r="J21" s="701"/>
      <c r="K21" s="701"/>
      <c r="L21" s="702"/>
    </row>
    <row r="22" spans="2:12" ht="15">
      <c r="B22" s="700"/>
      <c r="C22" s="701"/>
      <c r="D22" s="701"/>
      <c r="E22" s="701"/>
      <c r="F22" s="701"/>
      <c r="G22" s="701"/>
      <c r="H22" s="701"/>
      <c r="I22" s="701"/>
      <c r="J22" s="701"/>
      <c r="K22" s="701"/>
      <c r="L22" s="702"/>
    </row>
    <row r="23" spans="2:12" ht="15">
      <c r="B23" s="700"/>
      <c r="C23" s="701"/>
      <c r="D23" s="701"/>
      <c r="E23" s="701"/>
      <c r="F23" s="701"/>
      <c r="G23" s="701"/>
      <c r="H23" s="701"/>
      <c r="I23" s="701"/>
      <c r="J23" s="701"/>
      <c r="K23" s="701"/>
      <c r="L23" s="702"/>
    </row>
    <row r="24" spans="2:12" ht="15">
      <c r="B24" s="700"/>
      <c r="C24" s="701"/>
      <c r="D24" s="701"/>
      <c r="E24" s="701"/>
      <c r="F24" s="701"/>
      <c r="G24" s="701"/>
      <c r="H24" s="701"/>
      <c r="I24" s="701"/>
      <c r="J24" s="701"/>
      <c r="K24" s="701"/>
      <c r="L24" s="702"/>
    </row>
    <row r="25" spans="2:12" ht="15">
      <c r="B25" s="700"/>
      <c r="C25" s="701"/>
      <c r="D25" s="701"/>
      <c r="E25" s="701"/>
      <c r="F25" s="701"/>
      <c r="G25" s="701"/>
      <c r="H25" s="701"/>
      <c r="I25" s="701"/>
      <c r="J25" s="701"/>
      <c r="K25" s="701"/>
      <c r="L25" s="702"/>
    </row>
    <row r="26" spans="2:12" ht="15">
      <c r="B26" s="700"/>
      <c r="C26" s="701"/>
      <c r="D26" s="701"/>
      <c r="E26" s="701"/>
      <c r="F26" s="701"/>
      <c r="G26" s="701"/>
      <c r="H26" s="701"/>
      <c r="I26" s="701"/>
      <c r="J26" s="701"/>
      <c r="K26" s="701"/>
      <c r="L26" s="702"/>
    </row>
    <row r="27" spans="2:12" ht="15">
      <c r="B27" s="700"/>
      <c r="C27" s="701"/>
      <c r="D27" s="701"/>
      <c r="E27" s="701"/>
      <c r="F27" s="701"/>
      <c r="G27" s="701"/>
      <c r="H27" s="701"/>
      <c r="I27" s="701"/>
      <c r="J27" s="701"/>
      <c r="K27" s="701"/>
      <c r="L27" s="702"/>
    </row>
    <row r="28" spans="2:12" ht="15">
      <c r="B28" s="700"/>
      <c r="C28" s="701"/>
      <c r="D28" s="701"/>
      <c r="E28" s="701"/>
      <c r="F28" s="701"/>
      <c r="G28" s="701"/>
      <c r="H28" s="701"/>
      <c r="I28" s="701"/>
      <c r="J28" s="701"/>
      <c r="K28" s="701"/>
      <c r="L28" s="702"/>
    </row>
    <row r="29" spans="2:12" ht="15">
      <c r="B29" s="700"/>
      <c r="C29" s="701"/>
      <c r="D29" s="701"/>
      <c r="E29" s="701"/>
      <c r="F29" s="701"/>
      <c r="G29" s="701"/>
      <c r="H29" s="701"/>
      <c r="I29" s="701"/>
      <c r="J29" s="701"/>
      <c r="K29" s="701"/>
      <c r="L29" s="702"/>
    </row>
    <row r="30" spans="2:12" ht="15">
      <c r="B30" s="700"/>
      <c r="C30" s="701"/>
      <c r="D30" s="701"/>
      <c r="E30" s="701"/>
      <c r="F30" s="701"/>
      <c r="G30" s="701"/>
      <c r="H30" s="701"/>
      <c r="I30" s="701"/>
      <c r="J30" s="701"/>
      <c r="K30" s="701"/>
      <c r="L30" s="702"/>
    </row>
    <row r="31" spans="2:12" ht="15">
      <c r="B31" s="700"/>
      <c r="C31" s="701"/>
      <c r="D31" s="701"/>
      <c r="E31" s="701"/>
      <c r="F31" s="701"/>
      <c r="G31" s="701"/>
      <c r="H31" s="701"/>
      <c r="I31" s="701"/>
      <c r="J31" s="701"/>
      <c r="K31" s="701"/>
      <c r="L31" s="702"/>
    </row>
    <row r="32" spans="2:12" ht="15">
      <c r="B32" s="700"/>
      <c r="C32" s="701"/>
      <c r="D32" s="701"/>
      <c r="E32" s="701"/>
      <c r="F32" s="701"/>
      <c r="G32" s="701"/>
      <c r="H32" s="701"/>
      <c r="I32" s="701"/>
      <c r="J32" s="701"/>
      <c r="K32" s="701"/>
      <c r="L32" s="702"/>
    </row>
    <row r="33" spans="2:12" ht="15">
      <c r="B33" s="700"/>
      <c r="C33" s="701"/>
      <c r="D33" s="701"/>
      <c r="E33" s="701"/>
      <c r="F33" s="701"/>
      <c r="G33" s="701"/>
      <c r="H33" s="701"/>
      <c r="I33" s="701"/>
      <c r="J33" s="701"/>
      <c r="K33" s="701"/>
      <c r="L33" s="702"/>
    </row>
    <row r="34" spans="2:12" ht="15">
      <c r="B34" s="700"/>
      <c r="C34" s="701"/>
      <c r="D34" s="701"/>
      <c r="E34" s="701"/>
      <c r="F34" s="701"/>
      <c r="G34" s="701"/>
      <c r="H34" s="701"/>
      <c r="I34" s="701"/>
      <c r="J34" s="701"/>
      <c r="K34" s="701"/>
      <c r="L34" s="702"/>
    </row>
    <row r="35" spans="2:12" ht="15">
      <c r="B35" s="700"/>
      <c r="C35" s="701"/>
      <c r="D35" s="701"/>
      <c r="E35" s="701"/>
      <c r="F35" s="701"/>
      <c r="G35" s="701"/>
      <c r="H35" s="701"/>
      <c r="I35" s="701"/>
      <c r="J35" s="701"/>
      <c r="K35" s="701"/>
      <c r="L35" s="702"/>
    </row>
    <row r="36" spans="2:12" ht="15">
      <c r="B36" s="700"/>
      <c r="C36" s="701"/>
      <c r="D36" s="701"/>
      <c r="E36" s="701"/>
      <c r="F36" s="701"/>
      <c r="G36" s="701"/>
      <c r="H36" s="701"/>
      <c r="I36" s="701"/>
      <c r="J36" s="701"/>
      <c r="K36" s="701"/>
      <c r="L36" s="702"/>
    </row>
    <row r="37" spans="2:12" ht="15">
      <c r="B37" s="700"/>
      <c r="C37" s="701"/>
      <c r="D37" s="701"/>
      <c r="E37" s="701"/>
      <c r="F37" s="701"/>
      <c r="G37" s="701"/>
      <c r="H37" s="701"/>
      <c r="I37" s="701"/>
      <c r="J37" s="701"/>
      <c r="K37" s="701"/>
      <c r="L37" s="702"/>
    </row>
    <row r="38" spans="2:12" ht="15">
      <c r="B38" s="700"/>
      <c r="C38" s="701"/>
      <c r="D38" s="701"/>
      <c r="E38" s="701"/>
      <c r="F38" s="701"/>
      <c r="G38" s="701"/>
      <c r="H38" s="701"/>
      <c r="I38" s="701"/>
      <c r="J38" s="701"/>
      <c r="K38" s="701"/>
      <c r="L38" s="702"/>
    </row>
    <row r="39" spans="2:12" ht="326.25" customHeight="1">
      <c r="B39" s="700"/>
      <c r="C39" s="701"/>
      <c r="D39" s="701"/>
      <c r="E39" s="701"/>
      <c r="F39" s="701"/>
      <c r="G39" s="701"/>
      <c r="H39" s="701"/>
      <c r="I39" s="701"/>
      <c r="J39" s="701"/>
      <c r="K39" s="701"/>
      <c r="L39" s="702"/>
    </row>
    <row r="40" spans="2:12" ht="408.75" hidden="1" customHeight="1" thickBot="1">
      <c r="B40" s="703"/>
      <c r="C40" s="704"/>
      <c r="D40" s="704"/>
      <c r="E40" s="704"/>
      <c r="F40" s="704"/>
      <c r="G40" s="704"/>
      <c r="H40" s="704"/>
      <c r="I40" s="704"/>
      <c r="J40" s="704"/>
      <c r="K40" s="704"/>
      <c r="L40" s="705"/>
    </row>
    <row r="41" spans="2:12">
      <c r="D41" s="192"/>
      <c r="E41" s="192"/>
      <c r="F41" s="192"/>
      <c r="G41" s="193"/>
      <c r="H41" s="193"/>
      <c r="I41" s="193"/>
      <c r="J41" s="194"/>
      <c r="K41" s="194"/>
      <c r="L41" s="195"/>
    </row>
    <row r="42" spans="2:12">
      <c r="D42" s="192"/>
      <c r="E42" s="192"/>
      <c r="F42" s="192"/>
      <c r="G42" s="193"/>
      <c r="H42" s="193"/>
      <c r="I42" s="193"/>
      <c r="J42" s="194"/>
      <c r="K42" s="194"/>
      <c r="L42" s="195"/>
    </row>
    <row r="43" spans="2:12">
      <c r="D43" s="192"/>
      <c r="E43" s="192"/>
      <c r="F43" s="192"/>
      <c r="G43" s="193"/>
      <c r="H43" s="193"/>
      <c r="I43" s="193"/>
      <c r="J43" s="194"/>
      <c r="K43" s="194"/>
      <c r="L43" s="195"/>
    </row>
    <row r="44" spans="2:12">
      <c r="D44" s="439"/>
      <c r="E44" s="439"/>
      <c r="F44" s="439"/>
      <c r="G44" s="194"/>
      <c r="H44" s="440"/>
      <c r="I44" s="194"/>
      <c r="J44" s="194"/>
      <c r="K44" s="194"/>
      <c r="L44" s="195"/>
    </row>
    <row r="45" spans="2:12" ht="15.75" customHeight="1">
      <c r="C45" s="715"/>
      <c r="D45" s="715"/>
      <c r="E45" s="715"/>
      <c r="F45" s="715"/>
      <c r="G45" s="715"/>
      <c r="J45" s="716"/>
      <c r="K45" s="716"/>
      <c r="L45" s="441"/>
    </row>
    <row r="46" spans="2:12" ht="16.5" thickBot="1"/>
    <row r="47" spans="2:12" ht="21" thickBot="1">
      <c r="B47" s="630" t="s">
        <v>140</v>
      </c>
      <c r="C47" s="631"/>
      <c r="D47" s="631"/>
      <c r="E47" s="631"/>
      <c r="F47" s="631"/>
      <c r="G47" s="631"/>
      <c r="H47" s="631"/>
      <c r="I47" s="631"/>
      <c r="J47" s="631"/>
      <c r="K47" s="631"/>
      <c r="L47" s="632"/>
    </row>
    <row r="48" spans="2:12" ht="16.5" thickBot="1">
      <c r="B48" s="633" t="s">
        <v>141</v>
      </c>
      <c r="C48" s="634"/>
      <c r="D48" s="634"/>
      <c r="E48" s="634"/>
      <c r="F48" s="634"/>
      <c r="G48" s="634"/>
      <c r="H48" s="634"/>
      <c r="I48" s="634"/>
      <c r="J48" s="634"/>
      <c r="K48" s="634"/>
      <c r="L48" s="635"/>
    </row>
    <row r="49" spans="2:12" ht="16.5" thickBot="1">
      <c r="B49" s="636"/>
      <c r="C49" s="637"/>
      <c r="D49" s="637"/>
      <c r="E49" s="637"/>
      <c r="F49" s="637"/>
      <c r="G49" s="637"/>
      <c r="H49" s="637"/>
      <c r="I49" s="637"/>
      <c r="J49" s="637"/>
      <c r="K49" s="637"/>
      <c r="L49" s="638"/>
    </row>
    <row r="50" spans="2:12" ht="32.25" customHeight="1" thickBot="1">
      <c r="B50" s="639" t="s">
        <v>75</v>
      </c>
      <c r="C50" s="640"/>
      <c r="D50" s="640"/>
      <c r="E50" s="640"/>
      <c r="F50" s="640"/>
      <c r="G50" s="640"/>
      <c r="H50" s="640"/>
      <c r="I50" s="640"/>
      <c r="J50" s="640"/>
      <c r="K50" s="640"/>
      <c r="L50" s="641"/>
    </row>
    <row r="51" spans="2:12" ht="40.5" customHeight="1" thickBot="1">
      <c r="B51" s="642" t="s">
        <v>173</v>
      </c>
      <c r="C51" s="643"/>
      <c r="D51" s="643"/>
      <c r="E51" s="643"/>
      <c r="F51" s="643"/>
      <c r="G51" s="643"/>
      <c r="H51" s="643"/>
      <c r="I51" s="643"/>
      <c r="J51" s="643"/>
      <c r="K51" s="643"/>
      <c r="L51" s="644"/>
    </row>
    <row r="52" spans="2:12" ht="16.5" thickBot="1">
      <c r="B52" s="198" t="s">
        <v>144</v>
      </c>
      <c r="C52" s="180">
        <v>16.100000000000001</v>
      </c>
      <c r="D52" s="645" t="str">
        <f>'PRESUPUESTO OFICIAL (Entidad)'!G87</f>
        <v xml:space="preserve">Impermeabilización con Sika Emulsión Asfáltica para cubierta en concreto </v>
      </c>
      <c r="E52" s="646"/>
      <c r="F52" s="646"/>
      <c r="G52" s="646"/>
      <c r="H52" s="646"/>
      <c r="I52" s="646"/>
      <c r="J52" s="646"/>
      <c r="K52" s="646"/>
      <c r="L52" s="647"/>
    </row>
    <row r="53" spans="2:12" ht="38.25">
      <c r="B53" s="609" t="s">
        <v>145</v>
      </c>
      <c r="C53" s="610"/>
      <c r="D53" s="611"/>
      <c r="E53" s="207" t="s">
        <v>163</v>
      </c>
      <c r="F53" s="199" t="s">
        <v>147</v>
      </c>
      <c r="G53" s="199" t="s">
        <v>148</v>
      </c>
      <c r="H53" s="199" t="s">
        <v>149</v>
      </c>
      <c r="I53" s="183" t="s">
        <v>150</v>
      </c>
      <c r="J53" s="183" t="s">
        <v>158</v>
      </c>
      <c r="K53" s="183" t="s">
        <v>151</v>
      </c>
      <c r="L53" s="183" t="s">
        <v>168</v>
      </c>
    </row>
    <row r="54" spans="2:12" ht="279.75" customHeight="1">
      <c r="B54" s="714" t="s">
        <v>427</v>
      </c>
      <c r="C54" s="687"/>
      <c r="D54" s="688"/>
      <c r="E54" s="442"/>
      <c r="F54" s="208"/>
      <c r="G54" s="234">
        <v>5.0999999999999996</v>
      </c>
      <c r="H54" s="234">
        <v>8.75</v>
      </c>
      <c r="I54" s="443">
        <f>G54*H54</f>
        <v>44.625</v>
      </c>
      <c r="J54" s="443"/>
      <c r="K54" s="443">
        <v>1</v>
      </c>
      <c r="L54" s="443">
        <f>G54*H54*K54</f>
        <v>44.625</v>
      </c>
    </row>
    <row r="55" spans="2:12" ht="297.75" customHeight="1">
      <c r="B55" s="714" t="s">
        <v>428</v>
      </c>
      <c r="C55" s="687"/>
      <c r="D55" s="688"/>
      <c r="E55" s="442"/>
      <c r="F55" s="208"/>
      <c r="G55" s="208">
        <v>2.11</v>
      </c>
      <c r="H55" s="234">
        <v>3.8</v>
      </c>
      <c r="I55" s="443">
        <f>G55*H55</f>
        <v>8.0179999999999989</v>
      </c>
      <c r="J55" s="443"/>
      <c r="K55" s="443">
        <v>1</v>
      </c>
      <c r="L55" s="443">
        <f>G55*H55*K55</f>
        <v>8.0179999999999989</v>
      </c>
    </row>
    <row r="56" spans="2:12" ht="337.5" customHeight="1">
      <c r="B56" s="714" t="s">
        <v>429</v>
      </c>
      <c r="C56" s="687"/>
      <c r="D56" s="688"/>
      <c r="E56" s="208"/>
      <c r="F56" s="208"/>
      <c r="G56" s="208">
        <v>2.15</v>
      </c>
      <c r="H56" s="234">
        <v>5.0999999999999996</v>
      </c>
      <c r="I56" s="205">
        <f>G56*H56</f>
        <v>10.964999999999998</v>
      </c>
      <c r="J56" s="443"/>
      <c r="K56" s="443">
        <v>1</v>
      </c>
      <c r="L56" s="205">
        <f>I56*K56</f>
        <v>10.964999999999998</v>
      </c>
    </row>
    <row r="57" spans="2:12" ht="16.5" thickBot="1">
      <c r="B57" s="615"/>
      <c r="C57" s="616"/>
      <c r="D57" s="617"/>
      <c r="E57" s="209"/>
      <c r="F57" s="202"/>
      <c r="G57" s="202"/>
      <c r="H57" s="203"/>
      <c r="I57" s="618" t="s">
        <v>156</v>
      </c>
      <c r="J57" s="619"/>
      <c r="K57" s="620"/>
      <c r="L57" s="191">
        <f>ROUND(SUM(L54:L56),2)</f>
        <v>63.61</v>
      </c>
    </row>
    <row r="58" spans="2:12" ht="15">
      <c r="B58" s="621"/>
      <c r="C58" s="622"/>
      <c r="D58" s="622"/>
      <c r="E58" s="622"/>
      <c r="F58" s="622"/>
      <c r="G58" s="622"/>
      <c r="H58" s="622"/>
      <c r="I58" s="622"/>
      <c r="J58" s="622"/>
      <c r="K58" s="622"/>
      <c r="L58" s="623"/>
    </row>
    <row r="59" spans="2:12" ht="15">
      <c r="B59" s="624"/>
      <c r="C59" s="625"/>
      <c r="D59" s="625"/>
      <c r="E59" s="625"/>
      <c r="F59" s="625"/>
      <c r="G59" s="625"/>
      <c r="H59" s="625"/>
      <c r="I59" s="625"/>
      <c r="J59" s="625"/>
      <c r="K59" s="625"/>
      <c r="L59" s="626"/>
    </row>
    <row r="60" spans="2:12" ht="15">
      <c r="B60" s="624"/>
      <c r="C60" s="625"/>
      <c r="D60" s="625"/>
      <c r="E60" s="625"/>
      <c r="F60" s="625"/>
      <c r="G60" s="625"/>
      <c r="H60" s="625"/>
      <c r="I60" s="625"/>
      <c r="J60" s="625"/>
      <c r="K60" s="625"/>
      <c r="L60" s="626"/>
    </row>
    <row r="61" spans="2:12" ht="15">
      <c r="B61" s="624"/>
      <c r="C61" s="625"/>
      <c r="D61" s="625"/>
      <c r="E61" s="625"/>
      <c r="F61" s="625"/>
      <c r="G61" s="625"/>
      <c r="H61" s="625"/>
      <c r="I61" s="625"/>
      <c r="J61" s="625"/>
      <c r="K61" s="625"/>
      <c r="L61" s="626"/>
    </row>
    <row r="62" spans="2:12" ht="15">
      <c r="B62" s="624"/>
      <c r="C62" s="625"/>
      <c r="D62" s="625"/>
      <c r="E62" s="625"/>
      <c r="F62" s="625"/>
      <c r="G62" s="625"/>
      <c r="H62" s="625"/>
      <c r="I62" s="625"/>
      <c r="J62" s="625"/>
      <c r="K62" s="625"/>
      <c r="L62" s="626"/>
    </row>
    <row r="63" spans="2:12" ht="15">
      <c r="B63" s="624"/>
      <c r="C63" s="625"/>
      <c r="D63" s="625"/>
      <c r="E63" s="625"/>
      <c r="F63" s="625"/>
      <c r="G63" s="625"/>
      <c r="H63" s="625"/>
      <c r="I63" s="625"/>
      <c r="J63" s="625"/>
      <c r="K63" s="625"/>
      <c r="L63" s="626"/>
    </row>
    <row r="64" spans="2:12" ht="15">
      <c r="B64" s="624"/>
      <c r="C64" s="625"/>
      <c r="D64" s="625"/>
      <c r="E64" s="625"/>
      <c r="F64" s="625"/>
      <c r="G64" s="625"/>
      <c r="H64" s="625"/>
      <c r="I64" s="625"/>
      <c r="J64" s="625"/>
      <c r="K64" s="625"/>
      <c r="L64" s="626"/>
    </row>
    <row r="65" spans="2:12" ht="15">
      <c r="B65" s="624"/>
      <c r="C65" s="625"/>
      <c r="D65" s="625"/>
      <c r="E65" s="625"/>
      <c r="F65" s="625"/>
      <c r="G65" s="625"/>
      <c r="H65" s="625"/>
      <c r="I65" s="625"/>
      <c r="J65" s="625"/>
      <c r="K65" s="625"/>
      <c r="L65" s="626"/>
    </row>
    <row r="66" spans="2:12" ht="15">
      <c r="B66" s="624"/>
      <c r="C66" s="625"/>
      <c r="D66" s="625"/>
      <c r="E66" s="625"/>
      <c r="F66" s="625"/>
      <c r="G66" s="625"/>
      <c r="H66" s="625"/>
      <c r="I66" s="625"/>
      <c r="J66" s="625"/>
      <c r="K66" s="625"/>
      <c r="L66" s="626"/>
    </row>
    <row r="67" spans="2:12" ht="15">
      <c r="B67" s="624"/>
      <c r="C67" s="625"/>
      <c r="D67" s="625"/>
      <c r="E67" s="625"/>
      <c r="F67" s="625"/>
      <c r="G67" s="625"/>
      <c r="H67" s="625"/>
      <c r="I67" s="625"/>
      <c r="J67" s="625"/>
      <c r="K67" s="625"/>
      <c r="L67" s="626"/>
    </row>
    <row r="68" spans="2:12" ht="15">
      <c r="B68" s="624"/>
      <c r="C68" s="625"/>
      <c r="D68" s="625"/>
      <c r="E68" s="625"/>
      <c r="F68" s="625"/>
      <c r="G68" s="625"/>
      <c r="H68" s="625"/>
      <c r="I68" s="625"/>
      <c r="J68" s="625"/>
      <c r="K68" s="625"/>
      <c r="L68" s="626"/>
    </row>
    <row r="69" spans="2:12" ht="15">
      <c r="B69" s="624"/>
      <c r="C69" s="625"/>
      <c r="D69" s="625"/>
      <c r="E69" s="625"/>
      <c r="F69" s="625"/>
      <c r="G69" s="625"/>
      <c r="H69" s="625"/>
      <c r="I69" s="625"/>
      <c r="J69" s="625"/>
      <c r="K69" s="625"/>
      <c r="L69" s="626"/>
    </row>
    <row r="70" spans="2:12" ht="15">
      <c r="B70" s="624"/>
      <c r="C70" s="625"/>
      <c r="D70" s="625"/>
      <c r="E70" s="625"/>
      <c r="F70" s="625"/>
      <c r="G70" s="625"/>
      <c r="H70" s="625"/>
      <c r="I70" s="625"/>
      <c r="J70" s="625"/>
      <c r="K70" s="625"/>
      <c r="L70" s="626"/>
    </row>
    <row r="71" spans="2:12" ht="15">
      <c r="B71" s="624"/>
      <c r="C71" s="625"/>
      <c r="D71" s="625"/>
      <c r="E71" s="625"/>
      <c r="F71" s="625"/>
      <c r="G71" s="625"/>
      <c r="H71" s="625"/>
      <c r="I71" s="625"/>
      <c r="J71" s="625"/>
      <c r="K71" s="625"/>
      <c r="L71" s="626"/>
    </row>
    <row r="72" spans="2:12" ht="15">
      <c r="B72" s="624"/>
      <c r="C72" s="625"/>
      <c r="D72" s="625"/>
      <c r="E72" s="625"/>
      <c r="F72" s="625"/>
      <c r="G72" s="625"/>
      <c r="H72" s="625"/>
      <c r="I72" s="625"/>
      <c r="J72" s="625"/>
      <c r="K72" s="625"/>
      <c r="L72" s="626"/>
    </row>
    <row r="73" spans="2:12" ht="15">
      <c r="B73" s="624"/>
      <c r="C73" s="625"/>
      <c r="D73" s="625"/>
      <c r="E73" s="625"/>
      <c r="F73" s="625"/>
      <c r="G73" s="625"/>
      <c r="H73" s="625"/>
      <c r="I73" s="625"/>
      <c r="J73" s="625"/>
      <c r="K73" s="625"/>
      <c r="L73" s="626"/>
    </row>
    <row r="74" spans="2:12" ht="15">
      <c r="B74" s="624"/>
      <c r="C74" s="625"/>
      <c r="D74" s="625"/>
      <c r="E74" s="625"/>
      <c r="F74" s="625"/>
      <c r="G74" s="625"/>
      <c r="H74" s="625"/>
      <c r="I74" s="625"/>
      <c r="J74" s="625"/>
      <c r="K74" s="625"/>
      <c r="L74" s="626"/>
    </row>
    <row r="75" spans="2:12" ht="15">
      <c r="B75" s="624"/>
      <c r="C75" s="625"/>
      <c r="D75" s="625"/>
      <c r="E75" s="625"/>
      <c r="F75" s="625"/>
      <c r="G75" s="625"/>
      <c r="H75" s="625"/>
      <c r="I75" s="625"/>
      <c r="J75" s="625"/>
      <c r="K75" s="625"/>
      <c r="L75" s="626"/>
    </row>
    <row r="76" spans="2:12" ht="15">
      <c r="B76" s="624"/>
      <c r="C76" s="625"/>
      <c r="D76" s="625"/>
      <c r="E76" s="625"/>
      <c r="F76" s="625"/>
      <c r="G76" s="625"/>
      <c r="H76" s="625"/>
      <c r="I76" s="625"/>
      <c r="J76" s="625"/>
      <c r="K76" s="625"/>
      <c r="L76" s="626"/>
    </row>
    <row r="77" spans="2:12" ht="15">
      <c r="B77" s="624"/>
      <c r="C77" s="625"/>
      <c r="D77" s="625"/>
      <c r="E77" s="625"/>
      <c r="F77" s="625"/>
      <c r="G77" s="625"/>
      <c r="H77" s="625"/>
      <c r="I77" s="625"/>
      <c r="J77" s="625"/>
      <c r="K77" s="625"/>
      <c r="L77" s="626"/>
    </row>
    <row r="78" spans="2:12" ht="21" customHeight="1" thickBot="1">
      <c r="B78" s="627"/>
      <c r="C78" s="628"/>
      <c r="D78" s="628"/>
      <c r="E78" s="628"/>
      <c r="F78" s="628"/>
      <c r="G78" s="628"/>
      <c r="H78" s="628"/>
      <c r="I78" s="628"/>
      <c r="J78" s="628"/>
      <c r="K78" s="628"/>
      <c r="L78" s="629"/>
    </row>
    <row r="81" spans="2:11" ht="16.5" thickBot="1"/>
    <row r="82" spans="2:11" ht="21" thickBot="1">
      <c r="B82" s="630" t="s">
        <v>140</v>
      </c>
      <c r="C82" s="631"/>
      <c r="D82" s="631"/>
      <c r="E82" s="631"/>
      <c r="F82" s="631"/>
      <c r="G82" s="631"/>
      <c r="H82" s="631"/>
      <c r="I82" s="631"/>
      <c r="J82" s="631"/>
      <c r="K82" s="632"/>
    </row>
    <row r="83" spans="2:11" ht="16.5" thickBot="1">
      <c r="B83" s="633" t="s">
        <v>141</v>
      </c>
      <c r="C83" s="634"/>
      <c r="D83" s="634"/>
      <c r="E83" s="634"/>
      <c r="F83" s="634"/>
      <c r="G83" s="634"/>
      <c r="H83" s="634"/>
      <c r="I83" s="634"/>
      <c r="J83" s="634"/>
      <c r="K83" s="635"/>
    </row>
    <row r="84" spans="2:11" ht="16.5" thickBot="1">
      <c r="B84" s="636"/>
      <c r="C84" s="637"/>
      <c r="D84" s="637"/>
      <c r="E84" s="637"/>
      <c r="F84" s="637"/>
      <c r="G84" s="637"/>
      <c r="H84" s="637"/>
      <c r="I84" s="637"/>
      <c r="J84" s="637"/>
      <c r="K84" s="638"/>
    </row>
    <row r="85" spans="2:11" ht="33.75" customHeight="1" thickBot="1">
      <c r="B85" s="639" t="s">
        <v>75</v>
      </c>
      <c r="C85" s="640"/>
      <c r="D85" s="640"/>
      <c r="E85" s="640"/>
      <c r="F85" s="640"/>
      <c r="G85" s="640"/>
      <c r="H85" s="640"/>
      <c r="I85" s="640"/>
      <c r="J85" s="640"/>
      <c r="K85" s="641"/>
    </row>
    <row r="86" spans="2:11" ht="36" customHeight="1" thickBot="1">
      <c r="B86" s="642" t="s">
        <v>173</v>
      </c>
      <c r="C86" s="643"/>
      <c r="D86" s="643"/>
      <c r="E86" s="643"/>
      <c r="F86" s="643"/>
      <c r="G86" s="643"/>
      <c r="H86" s="643"/>
      <c r="I86" s="643"/>
      <c r="J86" s="643"/>
      <c r="K86" s="644"/>
    </row>
    <row r="87" spans="2:11" ht="37.5" customHeight="1" thickBot="1">
      <c r="B87" s="198" t="s">
        <v>144</v>
      </c>
      <c r="C87" s="180">
        <v>17.100000000000001</v>
      </c>
      <c r="D87" s="645" t="s">
        <v>430</v>
      </c>
      <c r="E87" s="646"/>
      <c r="F87" s="646"/>
      <c r="G87" s="646"/>
      <c r="H87" s="646"/>
      <c r="I87" s="646"/>
      <c r="J87" s="646"/>
      <c r="K87" s="647"/>
    </row>
    <row r="88" spans="2:11" ht="49.5">
      <c r="B88" s="665" t="s">
        <v>145</v>
      </c>
      <c r="C88" s="666"/>
      <c r="D88" s="667"/>
      <c r="E88" s="444" t="s">
        <v>146</v>
      </c>
      <c r="F88" s="227" t="s">
        <v>147</v>
      </c>
      <c r="G88" s="227" t="s">
        <v>148</v>
      </c>
      <c r="H88" s="227" t="s">
        <v>149</v>
      </c>
      <c r="I88" s="228" t="s">
        <v>193</v>
      </c>
      <c r="J88" s="228" t="s">
        <v>151</v>
      </c>
      <c r="K88" s="228" t="s">
        <v>196</v>
      </c>
    </row>
    <row r="89" spans="2:11" ht="344.25" customHeight="1">
      <c r="B89" s="649" t="s">
        <v>431</v>
      </c>
      <c r="C89" s="649"/>
      <c r="D89" s="649"/>
      <c r="E89" s="204"/>
      <c r="F89" s="204"/>
      <c r="G89" s="204">
        <v>4.1500000000000004</v>
      </c>
      <c r="H89" s="200">
        <v>4.2</v>
      </c>
      <c r="I89" s="205">
        <f>G89*H89</f>
        <v>17.430000000000003</v>
      </c>
      <c r="J89" s="205">
        <v>1</v>
      </c>
      <c r="K89" s="206">
        <f>I89*J89</f>
        <v>17.430000000000003</v>
      </c>
    </row>
    <row r="90" spans="2:11" ht="365.25" customHeight="1">
      <c r="B90" s="668" t="s">
        <v>432</v>
      </c>
      <c r="C90" s="655"/>
      <c r="D90" s="656"/>
      <c r="E90" s="220"/>
      <c r="F90" s="204"/>
      <c r="G90" s="204">
        <v>6.78</v>
      </c>
      <c r="H90" s="200">
        <v>4.38</v>
      </c>
      <c r="I90" s="205">
        <f>G90*H90</f>
        <v>29.696400000000001</v>
      </c>
      <c r="J90" s="205">
        <v>1</v>
      </c>
      <c r="K90" s="206">
        <f>I90*J90</f>
        <v>29.696400000000001</v>
      </c>
    </row>
    <row r="91" spans="2:11" ht="294" customHeight="1">
      <c r="B91" s="668" t="s">
        <v>433</v>
      </c>
      <c r="C91" s="655"/>
      <c r="D91" s="656"/>
      <c r="E91" s="204"/>
      <c r="F91" s="204"/>
      <c r="G91" s="200">
        <v>7.7</v>
      </c>
      <c r="H91" s="200">
        <v>7.95</v>
      </c>
      <c r="I91" s="205">
        <f>G91*H91</f>
        <v>61.215000000000003</v>
      </c>
      <c r="J91" s="205">
        <v>1</v>
      </c>
      <c r="K91" s="205">
        <f>I91*J91</f>
        <v>61.215000000000003</v>
      </c>
    </row>
    <row r="92" spans="2:11" ht="16.5" thickBot="1">
      <c r="B92" s="615"/>
      <c r="C92" s="616"/>
      <c r="D92" s="617"/>
      <c r="E92" s="209"/>
      <c r="F92" s="202"/>
      <c r="G92" s="202"/>
      <c r="H92" s="203"/>
      <c r="I92" s="618" t="s">
        <v>156</v>
      </c>
      <c r="J92" s="620"/>
      <c r="K92" s="191">
        <f>ROUND(SUM(K89:K91),2)</f>
        <v>108.34</v>
      </c>
    </row>
    <row r="93" spans="2:11">
      <c r="B93" s="621"/>
      <c r="C93" s="622"/>
      <c r="D93" s="622"/>
      <c r="E93" s="622"/>
      <c r="F93" s="622"/>
      <c r="G93" s="622"/>
      <c r="H93" s="622"/>
      <c r="I93" s="622"/>
      <c r="J93" s="622"/>
      <c r="K93" s="623"/>
    </row>
    <row r="94" spans="2:11">
      <c r="B94" s="624"/>
      <c r="C94" s="625"/>
      <c r="D94" s="625"/>
      <c r="E94" s="625"/>
      <c r="F94" s="625"/>
      <c r="G94" s="625"/>
      <c r="H94" s="625"/>
      <c r="I94" s="625"/>
      <c r="J94" s="625"/>
      <c r="K94" s="626"/>
    </row>
    <row r="95" spans="2:11">
      <c r="B95" s="624"/>
      <c r="C95" s="625"/>
      <c r="D95" s="625"/>
      <c r="E95" s="625"/>
      <c r="F95" s="625"/>
      <c r="G95" s="625"/>
      <c r="H95" s="625"/>
      <c r="I95" s="625"/>
      <c r="J95" s="625"/>
      <c r="K95" s="626"/>
    </row>
    <row r="96" spans="2:11">
      <c r="B96" s="624"/>
      <c r="C96" s="625"/>
      <c r="D96" s="625"/>
      <c r="E96" s="625"/>
      <c r="F96" s="625"/>
      <c r="G96" s="625"/>
      <c r="H96" s="625"/>
      <c r="I96" s="625"/>
      <c r="J96" s="625"/>
      <c r="K96" s="626"/>
    </row>
    <row r="97" spans="2:11">
      <c r="B97" s="624"/>
      <c r="C97" s="625"/>
      <c r="D97" s="625"/>
      <c r="E97" s="625"/>
      <c r="F97" s="625"/>
      <c r="G97" s="625"/>
      <c r="H97" s="625"/>
      <c r="I97" s="625"/>
      <c r="J97" s="625"/>
      <c r="K97" s="626"/>
    </row>
    <row r="98" spans="2:11">
      <c r="B98" s="624"/>
      <c r="C98" s="625"/>
      <c r="D98" s="625"/>
      <c r="E98" s="625"/>
      <c r="F98" s="625"/>
      <c r="G98" s="625"/>
      <c r="H98" s="625"/>
      <c r="I98" s="625"/>
      <c r="J98" s="625"/>
      <c r="K98" s="626"/>
    </row>
    <row r="99" spans="2:11">
      <c r="B99" s="624"/>
      <c r="C99" s="625"/>
      <c r="D99" s="625"/>
      <c r="E99" s="625"/>
      <c r="F99" s="625"/>
      <c r="G99" s="625"/>
      <c r="H99" s="625"/>
      <c r="I99" s="625"/>
      <c r="J99" s="625"/>
      <c r="K99" s="626"/>
    </row>
    <row r="100" spans="2:11">
      <c r="B100" s="624"/>
      <c r="C100" s="625"/>
      <c r="D100" s="625"/>
      <c r="E100" s="625"/>
      <c r="F100" s="625"/>
      <c r="G100" s="625"/>
      <c r="H100" s="625"/>
      <c r="I100" s="625"/>
      <c r="J100" s="625"/>
      <c r="K100" s="626"/>
    </row>
    <row r="101" spans="2:11">
      <c r="B101" s="624"/>
      <c r="C101" s="625"/>
      <c r="D101" s="625"/>
      <c r="E101" s="625"/>
      <c r="F101" s="625"/>
      <c r="G101" s="625"/>
      <c r="H101" s="625"/>
      <c r="I101" s="625"/>
      <c r="J101" s="625"/>
      <c r="K101" s="626"/>
    </row>
    <row r="102" spans="2:11">
      <c r="B102" s="624"/>
      <c r="C102" s="625"/>
      <c r="D102" s="625"/>
      <c r="E102" s="625"/>
      <c r="F102" s="625"/>
      <c r="G102" s="625"/>
      <c r="H102" s="625"/>
      <c r="I102" s="625"/>
      <c r="J102" s="625"/>
      <c r="K102" s="626"/>
    </row>
    <row r="103" spans="2:11">
      <c r="B103" s="624"/>
      <c r="C103" s="625"/>
      <c r="D103" s="625"/>
      <c r="E103" s="625"/>
      <c r="F103" s="625"/>
      <c r="G103" s="625"/>
      <c r="H103" s="625"/>
      <c r="I103" s="625"/>
      <c r="J103" s="625"/>
      <c r="K103" s="626"/>
    </row>
    <row r="104" spans="2:11">
      <c r="B104" s="624"/>
      <c r="C104" s="625"/>
      <c r="D104" s="625"/>
      <c r="E104" s="625"/>
      <c r="F104" s="625"/>
      <c r="G104" s="625"/>
      <c r="H104" s="625"/>
      <c r="I104" s="625"/>
      <c r="J104" s="625"/>
      <c r="K104" s="626"/>
    </row>
    <row r="105" spans="2:11">
      <c r="B105" s="624"/>
      <c r="C105" s="625"/>
      <c r="D105" s="625"/>
      <c r="E105" s="625"/>
      <c r="F105" s="625"/>
      <c r="G105" s="625"/>
      <c r="H105" s="625"/>
      <c r="I105" s="625"/>
      <c r="J105" s="625"/>
      <c r="K105" s="626"/>
    </row>
    <row r="106" spans="2:11">
      <c r="B106" s="624"/>
      <c r="C106" s="625"/>
      <c r="D106" s="625"/>
      <c r="E106" s="625"/>
      <c r="F106" s="625"/>
      <c r="G106" s="625"/>
      <c r="H106" s="625"/>
      <c r="I106" s="625"/>
      <c r="J106" s="625"/>
      <c r="K106" s="626"/>
    </row>
    <row r="107" spans="2:11">
      <c r="B107" s="624"/>
      <c r="C107" s="625"/>
      <c r="D107" s="625"/>
      <c r="E107" s="625"/>
      <c r="F107" s="625"/>
      <c r="G107" s="625"/>
      <c r="H107" s="625"/>
      <c r="I107" s="625"/>
      <c r="J107" s="625"/>
      <c r="K107" s="626"/>
    </row>
    <row r="108" spans="2:11">
      <c r="B108" s="624"/>
      <c r="C108" s="625"/>
      <c r="D108" s="625"/>
      <c r="E108" s="625"/>
      <c r="F108" s="625"/>
      <c r="G108" s="625"/>
      <c r="H108" s="625"/>
      <c r="I108" s="625"/>
      <c r="J108" s="625"/>
      <c r="K108" s="626"/>
    </row>
    <row r="109" spans="2:11">
      <c r="B109" s="624"/>
      <c r="C109" s="625"/>
      <c r="D109" s="625"/>
      <c r="E109" s="625"/>
      <c r="F109" s="625"/>
      <c r="G109" s="625"/>
      <c r="H109" s="625"/>
      <c r="I109" s="625"/>
      <c r="J109" s="625"/>
      <c r="K109" s="626"/>
    </row>
    <row r="110" spans="2:11">
      <c r="B110" s="624"/>
      <c r="C110" s="625"/>
      <c r="D110" s="625"/>
      <c r="E110" s="625"/>
      <c r="F110" s="625"/>
      <c r="G110" s="625"/>
      <c r="H110" s="625"/>
      <c r="I110" s="625"/>
      <c r="J110" s="625"/>
      <c r="K110" s="626"/>
    </row>
    <row r="111" spans="2:11">
      <c r="B111" s="624"/>
      <c r="C111" s="625"/>
      <c r="D111" s="625"/>
      <c r="E111" s="625"/>
      <c r="F111" s="625"/>
      <c r="G111" s="625"/>
      <c r="H111" s="625"/>
      <c r="I111" s="625"/>
      <c r="J111" s="625"/>
      <c r="K111" s="626"/>
    </row>
    <row r="112" spans="2:11">
      <c r="B112" s="624"/>
      <c r="C112" s="625"/>
      <c r="D112" s="625"/>
      <c r="E112" s="625"/>
      <c r="F112" s="625"/>
      <c r="G112" s="625"/>
      <c r="H112" s="625"/>
      <c r="I112" s="625"/>
      <c r="J112" s="625"/>
      <c r="K112" s="626"/>
    </row>
    <row r="113" spans="2:11" ht="108" customHeight="1" thickBot="1">
      <c r="B113" s="627"/>
      <c r="C113" s="628"/>
      <c r="D113" s="628"/>
      <c r="E113" s="628"/>
      <c r="F113" s="628"/>
      <c r="G113" s="628"/>
      <c r="H113" s="628"/>
      <c r="I113" s="628"/>
      <c r="J113" s="628"/>
      <c r="K113" s="629"/>
    </row>
    <row r="115" spans="2:11" ht="16.5" thickBot="1"/>
    <row r="116" spans="2:11" ht="21" thickBot="1">
      <c r="B116" s="630" t="s">
        <v>140</v>
      </c>
      <c r="C116" s="631"/>
      <c r="D116" s="631"/>
      <c r="E116" s="631"/>
      <c r="F116" s="631"/>
      <c r="G116" s="631"/>
      <c r="H116" s="631"/>
      <c r="I116" s="631"/>
      <c r="J116" s="631"/>
      <c r="K116" s="632"/>
    </row>
    <row r="117" spans="2:11" ht="16.5" thickBot="1">
      <c r="B117" s="633" t="s">
        <v>141</v>
      </c>
      <c r="C117" s="634"/>
      <c r="D117" s="634"/>
      <c r="E117" s="634"/>
      <c r="F117" s="634"/>
      <c r="G117" s="634"/>
      <c r="H117" s="634"/>
      <c r="I117" s="634"/>
      <c r="J117" s="634"/>
      <c r="K117" s="635"/>
    </row>
    <row r="118" spans="2:11" ht="16.5" thickBot="1">
      <c r="B118" s="636"/>
      <c r="C118" s="637"/>
      <c r="D118" s="637"/>
      <c r="E118" s="637"/>
      <c r="F118" s="637"/>
      <c r="G118" s="637"/>
      <c r="H118" s="637"/>
      <c r="I118" s="637"/>
      <c r="J118" s="637"/>
      <c r="K118" s="638"/>
    </row>
    <row r="119" spans="2:11" ht="57" customHeight="1" thickBot="1">
      <c r="B119" s="639" t="s">
        <v>75</v>
      </c>
      <c r="C119" s="640"/>
      <c r="D119" s="640"/>
      <c r="E119" s="640"/>
      <c r="F119" s="640"/>
      <c r="G119" s="640"/>
      <c r="H119" s="640"/>
      <c r="I119" s="640"/>
      <c r="J119" s="640"/>
      <c r="K119" s="641"/>
    </row>
    <row r="120" spans="2:11" ht="26.25" customHeight="1" thickBot="1">
      <c r="B120" s="642" t="s">
        <v>173</v>
      </c>
      <c r="C120" s="643"/>
      <c r="D120" s="643"/>
      <c r="E120" s="643"/>
      <c r="F120" s="643"/>
      <c r="G120" s="643"/>
      <c r="H120" s="643"/>
      <c r="I120" s="643"/>
      <c r="J120" s="643"/>
      <c r="K120" s="644"/>
    </row>
    <row r="121" spans="2:11" ht="30.75" customHeight="1" thickBot="1">
      <c r="B121" s="198" t="s">
        <v>144</v>
      </c>
      <c r="C121" s="180">
        <v>17.2</v>
      </c>
      <c r="D121" s="645" t="s">
        <v>79</v>
      </c>
      <c r="E121" s="646"/>
      <c r="F121" s="646"/>
      <c r="G121" s="646"/>
      <c r="H121" s="646"/>
      <c r="I121" s="646"/>
      <c r="J121" s="646"/>
      <c r="K121" s="647"/>
    </row>
    <row r="122" spans="2:11" ht="49.5">
      <c r="B122" s="665" t="s">
        <v>145</v>
      </c>
      <c r="C122" s="666"/>
      <c r="D122" s="667"/>
      <c r="E122" s="444" t="s">
        <v>146</v>
      </c>
      <c r="F122" s="227" t="s">
        <v>147</v>
      </c>
      <c r="G122" s="227" t="s">
        <v>148</v>
      </c>
      <c r="H122" s="227" t="s">
        <v>149</v>
      </c>
      <c r="I122" s="228" t="s">
        <v>193</v>
      </c>
      <c r="J122" s="228" t="s">
        <v>151</v>
      </c>
      <c r="K122" s="228" t="s">
        <v>196</v>
      </c>
    </row>
    <row r="123" spans="2:11" ht="313.5" customHeight="1">
      <c r="B123" s="668" t="s">
        <v>432</v>
      </c>
      <c r="C123" s="655"/>
      <c r="D123" s="656"/>
      <c r="E123" s="220"/>
      <c r="F123" s="204"/>
      <c r="G123" s="204">
        <v>6.78</v>
      </c>
      <c r="H123" s="200">
        <v>4.38</v>
      </c>
      <c r="I123" s="205">
        <f>G123*H123</f>
        <v>29.696400000000001</v>
      </c>
      <c r="J123" s="205">
        <v>1</v>
      </c>
      <c r="K123" s="206">
        <f>I123*J123</f>
        <v>29.696400000000001</v>
      </c>
    </row>
    <row r="124" spans="2:11" ht="16.5" thickBot="1">
      <c r="B124" s="615"/>
      <c r="C124" s="616"/>
      <c r="D124" s="617"/>
      <c r="E124" s="209"/>
      <c r="F124" s="202"/>
      <c r="G124" s="202"/>
      <c r="H124" s="203"/>
      <c r="I124" s="618" t="s">
        <v>156</v>
      </c>
      <c r="J124" s="620"/>
      <c r="K124" s="191">
        <f>ROUND(SUM(K123:K123),2)</f>
        <v>29.7</v>
      </c>
    </row>
    <row r="125" spans="2:11">
      <c r="B125" s="621"/>
      <c r="C125" s="622"/>
      <c r="D125" s="622"/>
      <c r="E125" s="622"/>
      <c r="F125" s="622"/>
      <c r="G125" s="622"/>
      <c r="H125" s="622"/>
      <c r="I125" s="622"/>
      <c r="J125" s="622"/>
      <c r="K125" s="623"/>
    </row>
    <row r="126" spans="2:11">
      <c r="B126" s="624"/>
      <c r="C126" s="625"/>
      <c r="D126" s="625"/>
      <c r="E126" s="625"/>
      <c r="F126" s="625"/>
      <c r="G126" s="625"/>
      <c r="H126" s="625"/>
      <c r="I126" s="625"/>
      <c r="J126" s="625"/>
      <c r="K126" s="626"/>
    </row>
    <row r="127" spans="2:11">
      <c r="B127" s="624"/>
      <c r="C127" s="625"/>
      <c r="D127" s="625"/>
      <c r="E127" s="625"/>
      <c r="F127" s="625"/>
      <c r="G127" s="625"/>
      <c r="H127" s="625"/>
      <c r="I127" s="625"/>
      <c r="J127" s="625"/>
      <c r="K127" s="626"/>
    </row>
    <row r="128" spans="2:11">
      <c r="B128" s="624"/>
      <c r="C128" s="625"/>
      <c r="D128" s="625"/>
      <c r="E128" s="625"/>
      <c r="F128" s="625"/>
      <c r="G128" s="625"/>
      <c r="H128" s="625"/>
      <c r="I128" s="625"/>
      <c r="J128" s="625"/>
      <c r="K128" s="626"/>
    </row>
    <row r="129" spans="2:11">
      <c r="B129" s="624"/>
      <c r="C129" s="625"/>
      <c r="D129" s="625"/>
      <c r="E129" s="625"/>
      <c r="F129" s="625"/>
      <c r="G129" s="625"/>
      <c r="H129" s="625"/>
      <c r="I129" s="625"/>
      <c r="J129" s="625"/>
      <c r="K129" s="626"/>
    </row>
    <row r="130" spans="2:11">
      <c r="B130" s="624"/>
      <c r="C130" s="625"/>
      <c r="D130" s="625"/>
      <c r="E130" s="625"/>
      <c r="F130" s="625"/>
      <c r="G130" s="625"/>
      <c r="H130" s="625"/>
      <c r="I130" s="625"/>
      <c r="J130" s="625"/>
      <c r="K130" s="626"/>
    </row>
    <row r="131" spans="2:11">
      <c r="B131" s="624"/>
      <c r="C131" s="625"/>
      <c r="D131" s="625"/>
      <c r="E131" s="625"/>
      <c r="F131" s="625"/>
      <c r="G131" s="625"/>
      <c r="H131" s="625"/>
      <c r="I131" s="625"/>
      <c r="J131" s="625"/>
      <c r="K131" s="626"/>
    </row>
    <row r="132" spans="2:11">
      <c r="B132" s="624"/>
      <c r="C132" s="625"/>
      <c r="D132" s="625"/>
      <c r="E132" s="625"/>
      <c r="F132" s="625"/>
      <c r="G132" s="625"/>
      <c r="H132" s="625"/>
      <c r="I132" s="625"/>
      <c r="J132" s="625"/>
      <c r="K132" s="626"/>
    </row>
    <row r="133" spans="2:11">
      <c r="B133" s="624"/>
      <c r="C133" s="625"/>
      <c r="D133" s="625"/>
      <c r="E133" s="625"/>
      <c r="F133" s="625"/>
      <c r="G133" s="625"/>
      <c r="H133" s="625"/>
      <c r="I133" s="625"/>
      <c r="J133" s="625"/>
      <c r="K133" s="626"/>
    </row>
    <row r="134" spans="2:11">
      <c r="B134" s="624"/>
      <c r="C134" s="625"/>
      <c r="D134" s="625"/>
      <c r="E134" s="625"/>
      <c r="F134" s="625"/>
      <c r="G134" s="625"/>
      <c r="H134" s="625"/>
      <c r="I134" s="625"/>
      <c r="J134" s="625"/>
      <c r="K134" s="626"/>
    </row>
    <row r="135" spans="2:11">
      <c r="B135" s="624"/>
      <c r="C135" s="625"/>
      <c r="D135" s="625"/>
      <c r="E135" s="625"/>
      <c r="F135" s="625"/>
      <c r="G135" s="625"/>
      <c r="H135" s="625"/>
      <c r="I135" s="625"/>
      <c r="J135" s="625"/>
      <c r="K135" s="626"/>
    </row>
    <row r="136" spans="2:11">
      <c r="B136" s="624"/>
      <c r="C136" s="625"/>
      <c r="D136" s="625"/>
      <c r="E136" s="625"/>
      <c r="F136" s="625"/>
      <c r="G136" s="625"/>
      <c r="H136" s="625"/>
      <c r="I136" s="625"/>
      <c r="J136" s="625"/>
      <c r="K136" s="626"/>
    </row>
    <row r="137" spans="2:11">
      <c r="B137" s="624"/>
      <c r="C137" s="625"/>
      <c r="D137" s="625"/>
      <c r="E137" s="625"/>
      <c r="F137" s="625"/>
      <c r="G137" s="625"/>
      <c r="H137" s="625"/>
      <c r="I137" s="625"/>
      <c r="J137" s="625"/>
      <c r="K137" s="626"/>
    </row>
    <row r="138" spans="2:11">
      <c r="B138" s="624"/>
      <c r="C138" s="625"/>
      <c r="D138" s="625"/>
      <c r="E138" s="625"/>
      <c r="F138" s="625"/>
      <c r="G138" s="625"/>
      <c r="H138" s="625"/>
      <c r="I138" s="625"/>
      <c r="J138" s="625"/>
      <c r="K138" s="626"/>
    </row>
    <row r="139" spans="2:11">
      <c r="B139" s="624"/>
      <c r="C139" s="625"/>
      <c r="D139" s="625"/>
      <c r="E139" s="625"/>
      <c r="F139" s="625"/>
      <c r="G139" s="625"/>
      <c r="H139" s="625"/>
      <c r="I139" s="625"/>
      <c r="J139" s="625"/>
      <c r="K139" s="626"/>
    </row>
    <row r="140" spans="2:11">
      <c r="B140" s="624"/>
      <c r="C140" s="625"/>
      <c r="D140" s="625"/>
      <c r="E140" s="625"/>
      <c r="F140" s="625"/>
      <c r="G140" s="625"/>
      <c r="H140" s="625"/>
      <c r="I140" s="625"/>
      <c r="J140" s="625"/>
      <c r="K140" s="626"/>
    </row>
    <row r="141" spans="2:11">
      <c r="B141" s="624"/>
      <c r="C141" s="625"/>
      <c r="D141" s="625"/>
      <c r="E141" s="625"/>
      <c r="F141" s="625"/>
      <c r="G141" s="625"/>
      <c r="H141" s="625"/>
      <c r="I141" s="625"/>
      <c r="J141" s="625"/>
      <c r="K141" s="626"/>
    </row>
    <row r="142" spans="2:11">
      <c r="B142" s="624"/>
      <c r="C142" s="625"/>
      <c r="D142" s="625"/>
      <c r="E142" s="625"/>
      <c r="F142" s="625"/>
      <c r="G142" s="625"/>
      <c r="H142" s="625"/>
      <c r="I142" s="625"/>
      <c r="J142" s="625"/>
      <c r="K142" s="626"/>
    </row>
    <row r="143" spans="2:11">
      <c r="B143" s="624"/>
      <c r="C143" s="625"/>
      <c r="D143" s="625"/>
      <c r="E143" s="625"/>
      <c r="F143" s="625"/>
      <c r="G143" s="625"/>
      <c r="H143" s="625"/>
      <c r="I143" s="625"/>
      <c r="J143" s="625"/>
      <c r="K143" s="626"/>
    </row>
    <row r="144" spans="2:11">
      <c r="B144" s="624"/>
      <c r="C144" s="625"/>
      <c r="D144" s="625"/>
      <c r="E144" s="625"/>
      <c r="F144" s="625"/>
      <c r="G144" s="625"/>
      <c r="H144" s="625"/>
      <c r="I144" s="625"/>
      <c r="J144" s="625"/>
      <c r="K144" s="626"/>
    </row>
    <row r="145" spans="2:11" ht="16.5" thickBot="1">
      <c r="B145" s="627"/>
      <c r="C145" s="628"/>
      <c r="D145" s="628"/>
      <c r="E145" s="628"/>
      <c r="F145" s="628"/>
      <c r="G145" s="628"/>
      <c r="H145" s="628"/>
      <c r="I145" s="628"/>
      <c r="J145" s="628"/>
      <c r="K145" s="629"/>
    </row>
    <row r="149" spans="2:11" ht="16.5" thickBot="1"/>
    <row r="150" spans="2:11" ht="21" thickBot="1">
      <c r="B150" s="630" t="s">
        <v>140</v>
      </c>
      <c r="C150" s="631"/>
      <c r="D150" s="631"/>
      <c r="E150" s="631"/>
      <c r="F150" s="631"/>
      <c r="G150" s="631"/>
      <c r="H150" s="631"/>
      <c r="I150" s="631"/>
      <c r="J150" s="631"/>
      <c r="K150" s="632"/>
    </row>
    <row r="151" spans="2:11" ht="16.5" thickBot="1">
      <c r="B151" s="633" t="s">
        <v>141</v>
      </c>
      <c r="C151" s="634"/>
      <c r="D151" s="634"/>
      <c r="E151" s="634"/>
      <c r="F151" s="634"/>
      <c r="G151" s="634"/>
      <c r="H151" s="634"/>
      <c r="I151" s="634"/>
      <c r="J151" s="634"/>
      <c r="K151" s="635"/>
    </row>
    <row r="152" spans="2:11" ht="16.5" thickBot="1">
      <c r="B152" s="636"/>
      <c r="C152" s="637"/>
      <c r="D152" s="637"/>
      <c r="E152" s="637"/>
      <c r="F152" s="637"/>
      <c r="G152" s="637"/>
      <c r="H152" s="637"/>
      <c r="I152" s="637"/>
      <c r="J152" s="637"/>
      <c r="K152" s="638"/>
    </row>
    <row r="153" spans="2:11" ht="16.5" thickBot="1">
      <c r="B153" s="639" t="s">
        <v>75</v>
      </c>
      <c r="C153" s="640"/>
      <c r="D153" s="640"/>
      <c r="E153" s="640"/>
      <c r="F153" s="640"/>
      <c r="G153" s="640"/>
      <c r="H153" s="640"/>
      <c r="I153" s="640"/>
      <c r="J153" s="640"/>
      <c r="K153" s="641"/>
    </row>
    <row r="154" spans="2:11" ht="16.5" thickBot="1">
      <c r="B154" s="642" t="s">
        <v>173</v>
      </c>
      <c r="C154" s="643"/>
      <c r="D154" s="643"/>
      <c r="E154" s="643"/>
      <c r="F154" s="643"/>
      <c r="G154" s="643"/>
      <c r="H154" s="643"/>
      <c r="I154" s="643"/>
      <c r="J154" s="643"/>
      <c r="K154" s="644"/>
    </row>
    <row r="155" spans="2:11" ht="16.5" thickBot="1">
      <c r="B155" s="198" t="s">
        <v>144</v>
      </c>
      <c r="C155" s="180">
        <v>18.100000000000001</v>
      </c>
      <c r="D155" s="645" t="s">
        <v>90</v>
      </c>
      <c r="E155" s="646"/>
      <c r="F155" s="646"/>
      <c r="G155" s="646"/>
      <c r="H155" s="646"/>
      <c r="I155" s="646"/>
      <c r="J155" s="646"/>
      <c r="K155" s="647"/>
    </row>
    <row r="156" spans="2:11" ht="49.5">
      <c r="B156" s="665" t="s">
        <v>145</v>
      </c>
      <c r="C156" s="666"/>
      <c r="D156" s="667"/>
      <c r="E156" s="444" t="s">
        <v>146</v>
      </c>
      <c r="F156" s="227" t="s">
        <v>147</v>
      </c>
      <c r="G156" s="227" t="s">
        <v>148</v>
      </c>
      <c r="H156" s="227" t="s">
        <v>149</v>
      </c>
      <c r="I156" s="228" t="s">
        <v>193</v>
      </c>
      <c r="J156" s="228" t="s">
        <v>151</v>
      </c>
      <c r="K156" s="228" t="s">
        <v>196</v>
      </c>
    </row>
    <row r="157" spans="2:11" ht="345.75" customHeight="1">
      <c r="B157" s="649" t="s">
        <v>431</v>
      </c>
      <c r="C157" s="649"/>
      <c r="D157" s="649"/>
      <c r="E157" s="204"/>
      <c r="F157" s="204"/>
      <c r="G157" s="204">
        <v>4.1500000000000004</v>
      </c>
      <c r="H157" s="200">
        <v>4.2</v>
      </c>
      <c r="I157" s="205">
        <f>G157*H157</f>
        <v>17.430000000000003</v>
      </c>
      <c r="J157" s="205">
        <v>1</v>
      </c>
      <c r="K157" s="206">
        <f>I157*J157</f>
        <v>17.430000000000003</v>
      </c>
    </row>
    <row r="158" spans="2:11" ht="366" customHeight="1">
      <c r="B158" s="668" t="s">
        <v>432</v>
      </c>
      <c r="C158" s="655"/>
      <c r="D158" s="656"/>
      <c r="E158" s="220"/>
      <c r="F158" s="204"/>
      <c r="G158" s="204">
        <v>6.78</v>
      </c>
      <c r="H158" s="200">
        <v>4.38</v>
      </c>
      <c r="I158" s="205">
        <f>G158*H158</f>
        <v>29.696400000000001</v>
      </c>
      <c r="J158" s="205">
        <v>1</v>
      </c>
      <c r="K158" s="206">
        <f>I158*J158</f>
        <v>29.696400000000001</v>
      </c>
    </row>
    <row r="159" spans="2:11" ht="390.75" customHeight="1">
      <c r="B159" s="668" t="s">
        <v>433</v>
      </c>
      <c r="C159" s="655"/>
      <c r="D159" s="656"/>
      <c r="E159" s="204"/>
      <c r="F159" s="204"/>
      <c r="G159" s="200">
        <v>7.7</v>
      </c>
      <c r="H159" s="200">
        <v>7.95</v>
      </c>
      <c r="I159" s="205">
        <f>G159*H159</f>
        <v>61.215000000000003</v>
      </c>
      <c r="J159" s="205">
        <v>1</v>
      </c>
      <c r="K159" s="205">
        <f>I159*J159</f>
        <v>61.215000000000003</v>
      </c>
    </row>
    <row r="160" spans="2:11" ht="16.5" thickBot="1">
      <c r="B160" s="615"/>
      <c r="C160" s="616"/>
      <c r="D160" s="617"/>
      <c r="E160" s="209"/>
      <c r="F160" s="202"/>
      <c r="G160" s="202"/>
      <c r="H160" s="203"/>
      <c r="I160" s="618" t="s">
        <v>156</v>
      </c>
      <c r="J160" s="620"/>
      <c r="K160" s="191">
        <f>ROUND(SUM(K157:K159),2)</f>
        <v>108.34</v>
      </c>
    </row>
    <row r="161" spans="2:11">
      <c r="B161" s="621"/>
      <c r="C161" s="622"/>
      <c r="D161" s="622"/>
      <c r="E161" s="622"/>
      <c r="F161" s="622"/>
      <c r="G161" s="622"/>
      <c r="H161" s="622"/>
      <c r="I161" s="622"/>
      <c r="J161" s="622"/>
      <c r="K161" s="623"/>
    </row>
    <row r="162" spans="2:11">
      <c r="B162" s="624"/>
      <c r="C162" s="625"/>
      <c r="D162" s="625"/>
      <c r="E162" s="625"/>
      <c r="F162" s="625"/>
      <c r="G162" s="625"/>
      <c r="H162" s="625"/>
      <c r="I162" s="625"/>
      <c r="J162" s="625"/>
      <c r="K162" s="626"/>
    </row>
    <row r="163" spans="2:11">
      <c r="B163" s="624"/>
      <c r="C163" s="625"/>
      <c r="D163" s="625"/>
      <c r="E163" s="625"/>
      <c r="F163" s="625"/>
      <c r="G163" s="625"/>
      <c r="H163" s="625"/>
      <c r="I163" s="625"/>
      <c r="J163" s="625"/>
      <c r="K163" s="626"/>
    </row>
    <row r="164" spans="2:11">
      <c r="B164" s="624"/>
      <c r="C164" s="625"/>
      <c r="D164" s="625"/>
      <c r="E164" s="625"/>
      <c r="F164" s="625"/>
      <c r="G164" s="625"/>
      <c r="H164" s="625"/>
      <c r="I164" s="625"/>
      <c r="J164" s="625"/>
      <c r="K164" s="626"/>
    </row>
    <row r="165" spans="2:11">
      <c r="B165" s="624"/>
      <c r="C165" s="625"/>
      <c r="D165" s="625"/>
      <c r="E165" s="625"/>
      <c r="F165" s="625"/>
      <c r="G165" s="625"/>
      <c r="H165" s="625"/>
      <c r="I165" s="625"/>
      <c r="J165" s="625"/>
      <c r="K165" s="626"/>
    </row>
    <row r="166" spans="2:11">
      <c r="B166" s="624"/>
      <c r="C166" s="625"/>
      <c r="D166" s="625"/>
      <c r="E166" s="625"/>
      <c r="F166" s="625"/>
      <c r="G166" s="625"/>
      <c r="H166" s="625"/>
      <c r="I166" s="625"/>
      <c r="J166" s="625"/>
      <c r="K166" s="626"/>
    </row>
    <row r="167" spans="2:11">
      <c r="B167" s="624"/>
      <c r="C167" s="625"/>
      <c r="D167" s="625"/>
      <c r="E167" s="625"/>
      <c r="F167" s="625"/>
      <c r="G167" s="625"/>
      <c r="H167" s="625"/>
      <c r="I167" s="625"/>
      <c r="J167" s="625"/>
      <c r="K167" s="626"/>
    </row>
    <row r="168" spans="2:11">
      <c r="B168" s="624"/>
      <c r="C168" s="625"/>
      <c r="D168" s="625"/>
      <c r="E168" s="625"/>
      <c r="F168" s="625"/>
      <c r="G168" s="625"/>
      <c r="H168" s="625"/>
      <c r="I168" s="625"/>
      <c r="J168" s="625"/>
      <c r="K168" s="626"/>
    </row>
    <row r="169" spans="2:11">
      <c r="B169" s="624"/>
      <c r="C169" s="625"/>
      <c r="D169" s="625"/>
      <c r="E169" s="625"/>
      <c r="F169" s="625"/>
      <c r="G169" s="625"/>
      <c r="H169" s="625"/>
      <c r="I169" s="625"/>
      <c r="J169" s="625"/>
      <c r="K169" s="626"/>
    </row>
    <row r="170" spans="2:11">
      <c r="B170" s="624"/>
      <c r="C170" s="625"/>
      <c r="D170" s="625"/>
      <c r="E170" s="625"/>
      <c r="F170" s="625"/>
      <c r="G170" s="625"/>
      <c r="H170" s="625"/>
      <c r="I170" s="625"/>
      <c r="J170" s="625"/>
      <c r="K170" s="626"/>
    </row>
    <row r="171" spans="2:11">
      <c r="B171" s="624"/>
      <c r="C171" s="625"/>
      <c r="D171" s="625"/>
      <c r="E171" s="625"/>
      <c r="F171" s="625"/>
      <c r="G171" s="625"/>
      <c r="H171" s="625"/>
      <c r="I171" s="625"/>
      <c r="J171" s="625"/>
      <c r="K171" s="626"/>
    </row>
    <row r="172" spans="2:11">
      <c r="B172" s="624"/>
      <c r="C172" s="625"/>
      <c r="D172" s="625"/>
      <c r="E172" s="625"/>
      <c r="F172" s="625"/>
      <c r="G172" s="625"/>
      <c r="H172" s="625"/>
      <c r="I172" s="625"/>
      <c r="J172" s="625"/>
      <c r="K172" s="626"/>
    </row>
    <row r="173" spans="2:11">
      <c r="B173" s="624"/>
      <c r="C173" s="625"/>
      <c r="D173" s="625"/>
      <c r="E173" s="625"/>
      <c r="F173" s="625"/>
      <c r="G173" s="625"/>
      <c r="H173" s="625"/>
      <c r="I173" s="625"/>
      <c r="J173" s="625"/>
      <c r="K173" s="626"/>
    </row>
    <row r="174" spans="2:11">
      <c r="B174" s="624"/>
      <c r="C174" s="625"/>
      <c r="D174" s="625"/>
      <c r="E174" s="625"/>
      <c r="F174" s="625"/>
      <c r="G174" s="625"/>
      <c r="H174" s="625"/>
      <c r="I174" s="625"/>
      <c r="J174" s="625"/>
      <c r="K174" s="626"/>
    </row>
    <row r="175" spans="2:11">
      <c r="B175" s="624"/>
      <c r="C175" s="625"/>
      <c r="D175" s="625"/>
      <c r="E175" s="625"/>
      <c r="F175" s="625"/>
      <c r="G175" s="625"/>
      <c r="H175" s="625"/>
      <c r="I175" s="625"/>
      <c r="J175" s="625"/>
      <c r="K175" s="626"/>
    </row>
    <row r="176" spans="2:11">
      <c r="B176" s="624"/>
      <c r="C176" s="625"/>
      <c r="D176" s="625"/>
      <c r="E176" s="625"/>
      <c r="F176" s="625"/>
      <c r="G176" s="625"/>
      <c r="H176" s="625"/>
      <c r="I176" s="625"/>
      <c r="J176" s="625"/>
      <c r="K176" s="626"/>
    </row>
    <row r="177" spans="2:11">
      <c r="B177" s="624"/>
      <c r="C177" s="625"/>
      <c r="D177" s="625"/>
      <c r="E177" s="625"/>
      <c r="F177" s="625"/>
      <c r="G177" s="625"/>
      <c r="H177" s="625"/>
      <c r="I177" s="625"/>
      <c r="J177" s="625"/>
      <c r="K177" s="626"/>
    </row>
    <row r="178" spans="2:11">
      <c r="B178" s="624"/>
      <c r="C178" s="625"/>
      <c r="D178" s="625"/>
      <c r="E178" s="625"/>
      <c r="F178" s="625"/>
      <c r="G178" s="625"/>
      <c r="H178" s="625"/>
      <c r="I178" s="625"/>
      <c r="J178" s="625"/>
      <c r="K178" s="626"/>
    </row>
    <row r="179" spans="2:11">
      <c r="B179" s="624"/>
      <c r="C179" s="625"/>
      <c r="D179" s="625"/>
      <c r="E179" s="625"/>
      <c r="F179" s="625"/>
      <c r="G179" s="625"/>
      <c r="H179" s="625"/>
      <c r="I179" s="625"/>
      <c r="J179" s="625"/>
      <c r="K179" s="626"/>
    </row>
    <row r="180" spans="2:11">
      <c r="B180" s="624"/>
      <c r="C180" s="625"/>
      <c r="D180" s="625"/>
      <c r="E180" s="625"/>
      <c r="F180" s="625"/>
      <c r="G180" s="625"/>
      <c r="H180" s="625"/>
      <c r="I180" s="625"/>
      <c r="J180" s="625"/>
      <c r="K180" s="626"/>
    </row>
    <row r="181" spans="2:11" ht="149.25" customHeight="1" thickBot="1">
      <c r="B181" s="627"/>
      <c r="C181" s="628"/>
      <c r="D181" s="628"/>
      <c r="E181" s="628"/>
      <c r="F181" s="628"/>
      <c r="G181" s="628"/>
      <c r="H181" s="628"/>
      <c r="I181" s="628"/>
      <c r="J181" s="628"/>
      <c r="K181" s="629"/>
    </row>
  </sheetData>
  <mergeCells count="83">
    <mergeCell ref="F11:F12"/>
    <mergeCell ref="G11:G12"/>
    <mergeCell ref="B2:L2"/>
    <mergeCell ref="B3:L3"/>
    <mergeCell ref="B4:L4"/>
    <mergeCell ref="B5:L5"/>
    <mergeCell ref="B6:L6"/>
    <mergeCell ref="D7:L7"/>
    <mergeCell ref="H11:H12"/>
    <mergeCell ref="I11:I12"/>
    <mergeCell ref="J11:J12"/>
    <mergeCell ref="K11:K12"/>
    <mergeCell ref="L11:L12"/>
    <mergeCell ref="B15:D15"/>
    <mergeCell ref="B8:D8"/>
    <mergeCell ref="B9:D10"/>
    <mergeCell ref="B11:D14"/>
    <mergeCell ref="E11:E12"/>
    <mergeCell ref="J16:J17"/>
    <mergeCell ref="K16:K17"/>
    <mergeCell ref="L16:L17"/>
    <mergeCell ref="B18:D18"/>
    <mergeCell ref="B19:D19"/>
    <mergeCell ref="J19:K19"/>
    <mergeCell ref="B16:D17"/>
    <mergeCell ref="E16:E17"/>
    <mergeCell ref="F16:F17"/>
    <mergeCell ref="G16:G17"/>
    <mergeCell ref="H16:H17"/>
    <mergeCell ref="I16:I17"/>
    <mergeCell ref="B55:D55"/>
    <mergeCell ref="B20:L40"/>
    <mergeCell ref="C45:G45"/>
    <mergeCell ref="J45:K45"/>
    <mergeCell ref="B47:L47"/>
    <mergeCell ref="B48:L48"/>
    <mergeCell ref="B49:L49"/>
    <mergeCell ref="B50:L50"/>
    <mergeCell ref="B51:L51"/>
    <mergeCell ref="D52:L52"/>
    <mergeCell ref="B53:D53"/>
    <mergeCell ref="B54:D54"/>
    <mergeCell ref="B89:D89"/>
    <mergeCell ref="B56:D56"/>
    <mergeCell ref="B57:D57"/>
    <mergeCell ref="I57:K57"/>
    <mergeCell ref="B58:L78"/>
    <mergeCell ref="B82:K82"/>
    <mergeCell ref="B83:K83"/>
    <mergeCell ref="B84:K84"/>
    <mergeCell ref="B85:K85"/>
    <mergeCell ref="B86:K86"/>
    <mergeCell ref="D87:K87"/>
    <mergeCell ref="B88:D88"/>
    <mergeCell ref="B122:D122"/>
    <mergeCell ref="B90:D90"/>
    <mergeCell ref="B91:D91"/>
    <mergeCell ref="B92:D92"/>
    <mergeCell ref="I92:J92"/>
    <mergeCell ref="B93:K113"/>
    <mergeCell ref="B116:K116"/>
    <mergeCell ref="B117:K117"/>
    <mergeCell ref="B118:K118"/>
    <mergeCell ref="B119:K119"/>
    <mergeCell ref="B120:K120"/>
    <mergeCell ref="D121:K121"/>
    <mergeCell ref="B157:D157"/>
    <mergeCell ref="B123:D123"/>
    <mergeCell ref="B124:D124"/>
    <mergeCell ref="I124:J124"/>
    <mergeCell ref="B125:K145"/>
    <mergeCell ref="B150:K150"/>
    <mergeCell ref="B151:K151"/>
    <mergeCell ref="B152:K152"/>
    <mergeCell ref="B153:K153"/>
    <mergeCell ref="B154:K154"/>
    <mergeCell ref="D155:K155"/>
    <mergeCell ref="B156:D156"/>
    <mergeCell ref="B158:D158"/>
    <mergeCell ref="B159:D159"/>
    <mergeCell ref="B160:D160"/>
    <mergeCell ref="I160:J160"/>
    <mergeCell ref="B161:K181"/>
  </mergeCells>
  <pageMargins left="0.7" right="0.7" top="0.75" bottom="0.75" header="0.3" footer="0.3"/>
  <pageSetup scale="17" fitToHeight="0"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DBAEB-48D8-4B6B-AB2B-CDBE9DC0A36E}">
  <dimension ref="B1:V3243"/>
  <sheetViews>
    <sheetView showGridLines="0" view="pageBreakPreview" topLeftCell="A1085" zoomScale="87" zoomScaleNormal="80" zoomScaleSheetLayoutView="87" workbookViewId="0">
      <selection activeCell="C1110" sqref="C1110:N1110"/>
    </sheetView>
  </sheetViews>
  <sheetFormatPr baseColWidth="10" defaultColWidth="11.42578125" defaultRowHeight="14.25"/>
  <cols>
    <col min="1" max="2" width="3.42578125" style="236" customWidth="1"/>
    <col min="3" max="3" width="12.5703125" style="236" customWidth="1"/>
    <col min="4" max="4" width="18" style="236" customWidth="1"/>
    <col min="5" max="6" width="11.42578125" style="236"/>
    <col min="7" max="7" width="44.5703125" style="236" customWidth="1"/>
    <col min="8" max="8" width="11.42578125" style="236"/>
    <col min="9" max="9" width="16.140625" style="236" customWidth="1"/>
    <col min="10" max="10" width="17" style="236" bestFit="1" customWidth="1"/>
    <col min="11" max="11" width="21.28515625" style="236" customWidth="1"/>
    <col min="12" max="12" width="17.5703125" style="236" customWidth="1"/>
    <col min="13" max="14" width="11.42578125" style="236"/>
    <col min="15" max="15" width="20" style="236" customWidth="1"/>
    <col min="16" max="17" width="3.42578125" style="236" customWidth="1"/>
    <col min="18" max="18" width="22.140625" style="236" bestFit="1" customWidth="1"/>
    <col min="19" max="19" width="20.5703125" style="236" bestFit="1" customWidth="1"/>
    <col min="20" max="20" width="16" style="236" customWidth="1"/>
    <col min="21" max="21" width="15.85546875" style="236" customWidth="1"/>
    <col min="22" max="16384" width="11.42578125" style="236"/>
  </cols>
  <sheetData>
    <row r="1" spans="2:19">
      <c r="B1" s="875" t="s">
        <v>0</v>
      </c>
      <c r="C1" s="875"/>
      <c r="D1" s="875"/>
      <c r="E1" s="875"/>
      <c r="F1" s="875"/>
      <c r="G1" s="875"/>
      <c r="H1" s="875"/>
      <c r="I1" s="875"/>
      <c r="J1" s="875"/>
      <c r="K1" s="875"/>
    </row>
    <row r="2" spans="2:19">
      <c r="B2" s="236" t="s">
        <v>1</v>
      </c>
    </row>
    <row r="4" spans="2:19" ht="15" thickTop="1">
      <c r="B4" s="237"/>
      <c r="C4" s="238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9"/>
      <c r="S4" s="240" t="s">
        <v>233</v>
      </c>
    </row>
    <row r="5" spans="2:19" ht="48" customHeight="1">
      <c r="B5" s="241"/>
      <c r="C5" s="861" t="s">
        <v>234</v>
      </c>
      <c r="D5" s="861"/>
      <c r="E5" s="861"/>
      <c r="F5" s="861"/>
      <c r="G5" s="861"/>
      <c r="H5" s="861"/>
      <c r="I5" s="861"/>
      <c r="J5" s="861"/>
      <c r="K5" s="861"/>
      <c r="L5" s="861"/>
      <c r="M5" s="861"/>
      <c r="N5" s="861"/>
      <c r="O5" s="861"/>
      <c r="P5" s="242"/>
    </row>
    <row r="6" spans="2:19" ht="15" thickBot="1">
      <c r="B6" s="241"/>
      <c r="P6" s="243"/>
    </row>
    <row r="7" spans="2:19">
      <c r="B7" s="241"/>
      <c r="C7" s="862"/>
      <c r="D7" s="864"/>
      <c r="E7" s="865"/>
      <c r="F7" s="865"/>
      <c r="G7" s="865"/>
      <c r="H7" s="865"/>
      <c r="I7" s="865"/>
      <c r="J7" s="865"/>
      <c r="K7" s="866"/>
      <c r="L7" s="867"/>
      <c r="M7" s="868"/>
      <c r="N7" s="868"/>
      <c r="O7" s="869"/>
      <c r="P7" s="244"/>
    </row>
    <row r="8" spans="2:19">
      <c r="B8" s="241"/>
      <c r="C8" s="863"/>
      <c r="D8" s="852" t="s">
        <v>235</v>
      </c>
      <c r="E8" s="853"/>
      <c r="F8" s="853"/>
      <c r="G8" s="853"/>
      <c r="H8" s="853"/>
      <c r="I8" s="853"/>
      <c r="J8" s="853"/>
      <c r="K8" s="854"/>
      <c r="L8" s="870"/>
      <c r="M8" s="871"/>
      <c r="N8" s="871"/>
      <c r="O8" s="872"/>
      <c r="P8" s="244"/>
    </row>
    <row r="9" spans="2:19">
      <c r="B9" s="241"/>
      <c r="C9" s="863"/>
      <c r="D9" s="852"/>
      <c r="E9" s="853"/>
      <c r="F9" s="853"/>
      <c r="G9" s="853"/>
      <c r="H9" s="853"/>
      <c r="I9" s="853"/>
      <c r="J9" s="853"/>
      <c r="K9" s="854"/>
      <c r="L9" s="844" t="s">
        <v>236</v>
      </c>
      <c r="M9" s="846"/>
      <c r="N9" s="847"/>
      <c r="O9" s="848"/>
      <c r="P9" s="244"/>
    </row>
    <row r="10" spans="2:19">
      <c r="B10" s="241"/>
      <c r="C10" s="863"/>
      <c r="D10" s="852" t="s">
        <v>237</v>
      </c>
      <c r="E10" s="853"/>
      <c r="F10" s="853"/>
      <c r="G10" s="853"/>
      <c r="H10" s="853"/>
      <c r="I10" s="853"/>
      <c r="J10" s="853"/>
      <c r="K10" s="854"/>
      <c r="L10" s="845"/>
      <c r="M10" s="849"/>
      <c r="N10" s="850"/>
      <c r="O10" s="851"/>
      <c r="P10" s="245"/>
    </row>
    <row r="11" spans="2:19" ht="12.75" customHeight="1">
      <c r="B11" s="241"/>
      <c r="C11" s="863"/>
      <c r="D11" s="855"/>
      <c r="E11" s="856"/>
      <c r="F11" s="856"/>
      <c r="G11" s="856"/>
      <c r="H11" s="856"/>
      <c r="I11" s="856"/>
      <c r="J11" s="856"/>
      <c r="K11" s="857"/>
      <c r="L11" s="844" t="s">
        <v>238</v>
      </c>
      <c r="M11" s="844">
        <v>1</v>
      </c>
      <c r="N11" s="844" t="s">
        <v>239</v>
      </c>
      <c r="O11" s="859">
        <v>14</v>
      </c>
      <c r="P11" s="244"/>
    </row>
    <row r="12" spans="2:19">
      <c r="B12" s="241"/>
      <c r="C12" s="863"/>
      <c r="D12" s="855"/>
      <c r="E12" s="856"/>
      <c r="F12" s="856"/>
      <c r="G12" s="856"/>
      <c r="H12" s="856"/>
      <c r="I12" s="856"/>
      <c r="J12" s="856"/>
      <c r="K12" s="857"/>
      <c r="L12" s="858"/>
      <c r="M12" s="858"/>
      <c r="N12" s="858"/>
      <c r="O12" s="860"/>
      <c r="P12" s="244"/>
    </row>
    <row r="13" spans="2:19">
      <c r="B13" s="241"/>
      <c r="C13" s="863"/>
      <c r="D13" s="852" t="s">
        <v>240</v>
      </c>
      <c r="E13" s="853"/>
      <c r="F13" s="853"/>
      <c r="G13" s="853"/>
      <c r="H13" s="853"/>
      <c r="I13" s="853"/>
      <c r="J13" s="853"/>
      <c r="K13" s="854"/>
      <c r="L13" s="858"/>
      <c r="M13" s="858"/>
      <c r="N13" s="858"/>
      <c r="O13" s="860"/>
      <c r="P13" s="244"/>
    </row>
    <row r="14" spans="2:19" ht="15" thickBot="1">
      <c r="B14" s="241"/>
      <c r="C14" s="246"/>
      <c r="D14" s="247"/>
      <c r="E14" s="247"/>
      <c r="F14" s="247"/>
      <c r="G14" s="247"/>
      <c r="H14" s="247"/>
      <c r="I14" s="247"/>
      <c r="J14" s="247"/>
      <c r="K14" s="247"/>
      <c r="L14" s="247"/>
      <c r="M14" s="248"/>
      <c r="N14" s="248"/>
      <c r="O14" s="249"/>
      <c r="P14" s="250"/>
    </row>
    <row r="15" spans="2:19">
      <c r="B15" s="241"/>
      <c r="C15" s="251"/>
      <c r="D15" s="252"/>
      <c r="E15" s="252"/>
      <c r="F15" s="252"/>
      <c r="G15" s="252"/>
      <c r="H15" s="252"/>
      <c r="I15" s="252"/>
      <c r="J15" s="252"/>
      <c r="K15" s="252"/>
      <c r="L15" s="253" t="s">
        <v>241</v>
      </c>
      <c r="M15" s="254" t="s">
        <v>242</v>
      </c>
      <c r="N15" s="254" t="s">
        <v>243</v>
      </c>
      <c r="O15" s="255" t="s">
        <v>244</v>
      </c>
      <c r="P15" s="245"/>
    </row>
    <row r="16" spans="2:19">
      <c r="B16" s="241"/>
      <c r="C16" s="256"/>
      <c r="D16" s="257"/>
      <c r="E16" s="257"/>
      <c r="F16" s="257"/>
      <c r="G16" s="257"/>
      <c r="H16" s="257"/>
      <c r="I16" s="257"/>
      <c r="J16" s="257"/>
      <c r="K16" s="257"/>
      <c r="L16" s="258"/>
      <c r="M16" s="259"/>
      <c r="N16" s="259"/>
      <c r="O16" s="260"/>
      <c r="P16" s="261"/>
    </row>
    <row r="17" spans="2:16" ht="18" customHeight="1">
      <c r="B17" s="241"/>
      <c r="C17" s="826" t="s">
        <v>245</v>
      </c>
      <c r="D17" s="827"/>
      <c r="E17" s="827"/>
      <c r="F17" s="827"/>
      <c r="G17" s="257"/>
      <c r="H17" s="257"/>
      <c r="I17" s="257" t="s">
        <v>246</v>
      </c>
      <c r="K17" s="257"/>
      <c r="L17" s="258"/>
      <c r="O17" s="262"/>
      <c r="P17" s="261"/>
    </row>
    <row r="18" spans="2:16">
      <c r="B18" s="241"/>
      <c r="C18" s="263"/>
      <c r="D18" s="264"/>
      <c r="E18" s="264"/>
      <c r="F18" s="264"/>
      <c r="G18" s="264"/>
      <c r="H18" s="264"/>
      <c r="I18" s="264"/>
      <c r="J18" s="264"/>
      <c r="K18" s="264"/>
      <c r="L18" s="264"/>
      <c r="M18" s="264"/>
      <c r="N18" s="264"/>
      <c r="O18" s="265"/>
      <c r="P18" s="266"/>
    </row>
    <row r="19" spans="2:16" ht="15" thickBot="1">
      <c r="B19" s="241"/>
      <c r="C19" s="267"/>
      <c r="D19" s="268"/>
      <c r="E19" s="268"/>
      <c r="F19" s="268"/>
      <c r="G19" s="268"/>
      <c r="H19" s="268"/>
      <c r="I19" s="268"/>
      <c r="J19" s="268"/>
      <c r="K19" s="268"/>
      <c r="L19" s="268"/>
      <c r="M19" s="268"/>
      <c r="N19" s="268"/>
      <c r="O19" s="269"/>
      <c r="P19" s="243"/>
    </row>
    <row r="20" spans="2:16" ht="15" thickBot="1">
      <c r="B20" s="241"/>
      <c r="C20" s="270"/>
      <c r="D20" s="271"/>
      <c r="E20" s="271"/>
      <c r="F20" s="271"/>
      <c r="G20" s="271"/>
      <c r="H20" s="271"/>
      <c r="K20" s="271"/>
      <c r="L20" s="271"/>
      <c r="M20" s="271"/>
      <c r="N20" s="271"/>
      <c r="O20" s="272"/>
      <c r="P20" s="243"/>
    </row>
    <row r="21" spans="2:16">
      <c r="B21" s="241"/>
      <c r="C21" s="828" t="s">
        <v>247</v>
      </c>
      <c r="D21" s="829"/>
      <c r="E21" s="829"/>
      <c r="F21" s="829"/>
      <c r="G21" s="829"/>
      <c r="H21" s="829"/>
      <c r="I21" s="829"/>
      <c r="J21" s="829"/>
      <c r="K21" s="829"/>
      <c r="L21" s="829"/>
      <c r="M21" s="829"/>
      <c r="N21" s="829"/>
      <c r="O21" s="830"/>
      <c r="P21" s="273"/>
    </row>
    <row r="22" spans="2:16" ht="15" thickBot="1">
      <c r="B22" s="241"/>
      <c r="C22" s="274"/>
      <c r="O22" s="275"/>
      <c r="P22" s="243"/>
    </row>
    <row r="23" spans="2:16">
      <c r="B23" s="241"/>
      <c r="C23" s="276" t="s">
        <v>248</v>
      </c>
      <c r="D23" s="814" t="s">
        <v>9</v>
      </c>
      <c r="E23" s="815"/>
      <c r="F23" s="815"/>
      <c r="G23" s="815"/>
      <c r="H23" s="815"/>
      <c r="I23" s="815"/>
      <c r="J23" s="815"/>
      <c r="K23" s="815"/>
      <c r="L23" s="816"/>
      <c r="M23" s="817" t="s">
        <v>249</v>
      </c>
      <c r="N23" s="818"/>
      <c r="O23" s="276" t="s">
        <v>11</v>
      </c>
      <c r="P23" s="277"/>
    </row>
    <row r="24" spans="2:16" ht="15" thickBot="1">
      <c r="B24" s="241"/>
      <c r="C24" s="278">
        <v>1.1000000000000001</v>
      </c>
      <c r="D24" s="819" t="s">
        <v>17</v>
      </c>
      <c r="E24" s="820"/>
      <c r="F24" s="820"/>
      <c r="G24" s="820"/>
      <c r="H24" s="820"/>
      <c r="I24" s="820"/>
      <c r="J24" s="820"/>
      <c r="K24" s="820"/>
      <c r="L24" s="821"/>
      <c r="M24" s="819" t="s">
        <v>18</v>
      </c>
      <c r="N24" s="821"/>
      <c r="O24" s="279">
        <f>'[23]PRESUPUESTO OFICIAL (Entidad)'!I14</f>
        <v>59.57</v>
      </c>
      <c r="P24" s="280"/>
    </row>
    <row r="25" spans="2:16">
      <c r="B25" s="241"/>
      <c r="C25" s="760" t="s">
        <v>250</v>
      </c>
      <c r="D25" s="761"/>
      <c r="E25" s="761"/>
      <c r="F25" s="761"/>
      <c r="G25" s="761"/>
      <c r="H25" s="761"/>
      <c r="I25" s="761"/>
      <c r="J25" s="761"/>
      <c r="K25" s="761"/>
      <c r="L25" s="761"/>
      <c r="M25" s="761"/>
      <c r="N25" s="761"/>
      <c r="O25" s="762"/>
      <c r="P25" s="281"/>
    </row>
    <row r="26" spans="2:16">
      <c r="B26" s="241"/>
      <c r="C26" s="763"/>
      <c r="D26" s="764"/>
      <c r="E26" s="764"/>
      <c r="F26" s="764"/>
      <c r="G26" s="764"/>
      <c r="H26" s="764"/>
      <c r="I26" s="764"/>
      <c r="J26" s="764"/>
      <c r="K26" s="764"/>
      <c r="L26" s="764"/>
      <c r="M26" s="764"/>
      <c r="N26" s="764"/>
      <c r="O26" s="765"/>
      <c r="P26" s="281"/>
    </row>
    <row r="27" spans="2:16" ht="15" thickBot="1">
      <c r="B27" s="241"/>
      <c r="C27" s="766"/>
      <c r="D27" s="767"/>
      <c r="E27" s="767"/>
      <c r="F27" s="767"/>
      <c r="G27" s="767"/>
      <c r="H27" s="767"/>
      <c r="I27" s="767"/>
      <c r="J27" s="767"/>
      <c r="K27" s="767"/>
      <c r="L27" s="767"/>
      <c r="M27" s="767"/>
      <c r="N27" s="767"/>
      <c r="O27" s="768"/>
      <c r="P27" s="281"/>
    </row>
    <row r="28" spans="2:16">
      <c r="B28" s="241"/>
      <c r="C28" s="769" t="s">
        <v>9</v>
      </c>
      <c r="D28" s="822"/>
      <c r="E28" s="822"/>
      <c r="F28" s="822"/>
      <c r="G28" s="823"/>
      <c r="H28" s="785" t="s">
        <v>251</v>
      </c>
      <c r="I28" s="822"/>
      <c r="J28" s="824" t="s">
        <v>252</v>
      </c>
      <c r="K28" s="825"/>
      <c r="L28" s="282" t="s">
        <v>253</v>
      </c>
      <c r="M28" s="785" t="s">
        <v>254</v>
      </c>
      <c r="N28" s="786"/>
      <c r="O28" s="283" t="s">
        <v>255</v>
      </c>
      <c r="P28" s="284"/>
    </row>
    <row r="29" spans="2:16">
      <c r="B29" s="241"/>
      <c r="C29" s="787" t="s">
        <v>256</v>
      </c>
      <c r="D29" s="774"/>
      <c r="E29" s="774"/>
      <c r="F29" s="774"/>
      <c r="G29" s="810"/>
      <c r="H29" s="811"/>
      <c r="I29" s="810"/>
      <c r="J29" s="811"/>
      <c r="K29" s="810"/>
      <c r="L29" s="285">
        <v>51900</v>
      </c>
      <c r="M29" s="812">
        <v>0.05</v>
      </c>
      <c r="N29" s="776"/>
      <c r="O29" s="286">
        <f>L29*M29</f>
        <v>2595</v>
      </c>
      <c r="P29" s="287"/>
    </row>
    <row r="30" spans="2:16">
      <c r="B30" s="241"/>
      <c r="C30" s="288" t="s">
        <v>257</v>
      </c>
      <c r="D30" s="289"/>
      <c r="E30" s="289"/>
      <c r="F30" s="289"/>
      <c r="G30" s="290"/>
      <c r="H30" s="291"/>
      <c r="I30" s="290"/>
      <c r="J30" s="291"/>
      <c r="K30" s="290"/>
      <c r="L30" s="292">
        <f>O55*0.05</f>
        <v>97.770535199999998</v>
      </c>
      <c r="M30" s="812">
        <v>1</v>
      </c>
      <c r="N30" s="776"/>
      <c r="O30" s="286">
        <f>L30*M30</f>
        <v>97.770535199999998</v>
      </c>
      <c r="P30" s="287"/>
    </row>
    <row r="31" spans="2:16" ht="15" thickBot="1">
      <c r="B31" s="241"/>
      <c r="C31" s="805"/>
      <c r="D31" s="791"/>
      <c r="E31" s="791"/>
      <c r="F31" s="791"/>
      <c r="G31" s="806"/>
      <c r="H31" s="807"/>
      <c r="I31" s="806"/>
      <c r="J31" s="807"/>
      <c r="K31" s="806"/>
      <c r="L31" s="293"/>
      <c r="M31" s="808"/>
      <c r="N31" s="809"/>
      <c r="O31" s="294"/>
      <c r="P31" s="287"/>
    </row>
    <row r="32" spans="2:16" ht="15" thickBot="1">
      <c r="B32" s="241"/>
      <c r="C32" s="751" t="s">
        <v>258</v>
      </c>
      <c r="D32" s="752"/>
      <c r="E32" s="752"/>
      <c r="F32" s="752"/>
      <c r="G32" s="752"/>
      <c r="H32" s="752"/>
      <c r="I32" s="752"/>
      <c r="J32" s="752"/>
      <c r="K32" s="752"/>
      <c r="L32" s="752"/>
      <c r="M32" s="752"/>
      <c r="N32" s="753"/>
      <c r="O32" s="295">
        <f>SUM(O29:O30)</f>
        <v>2692.7705351999998</v>
      </c>
      <c r="P32" s="296"/>
    </row>
    <row r="33" spans="2:16" ht="13.5" customHeight="1">
      <c r="B33" s="241"/>
      <c r="C33" s="760" t="s">
        <v>259</v>
      </c>
      <c r="D33" s="761"/>
      <c r="E33" s="761"/>
      <c r="F33" s="761"/>
      <c r="G33" s="761"/>
      <c r="H33" s="761"/>
      <c r="I33" s="761"/>
      <c r="J33" s="761"/>
      <c r="K33" s="761"/>
      <c r="L33" s="761"/>
      <c r="M33" s="761"/>
      <c r="N33" s="761"/>
      <c r="O33" s="762"/>
      <c r="P33" s="281"/>
    </row>
    <row r="34" spans="2:16">
      <c r="B34" s="241"/>
      <c r="C34" s="763"/>
      <c r="D34" s="764"/>
      <c r="E34" s="764"/>
      <c r="F34" s="764"/>
      <c r="G34" s="764"/>
      <c r="H34" s="764"/>
      <c r="I34" s="764"/>
      <c r="J34" s="764"/>
      <c r="K34" s="764"/>
      <c r="L34" s="764"/>
      <c r="M34" s="764"/>
      <c r="N34" s="764"/>
      <c r="O34" s="765"/>
      <c r="P34" s="281"/>
    </row>
    <row r="35" spans="2:16" ht="15" thickBot="1">
      <c r="B35" s="241"/>
      <c r="C35" s="766"/>
      <c r="D35" s="767"/>
      <c r="E35" s="767"/>
      <c r="F35" s="767"/>
      <c r="G35" s="767"/>
      <c r="H35" s="767"/>
      <c r="I35" s="767"/>
      <c r="J35" s="767"/>
      <c r="K35" s="767"/>
      <c r="L35" s="767"/>
      <c r="M35" s="767"/>
      <c r="N35" s="767"/>
      <c r="O35" s="768"/>
      <c r="P35" s="281"/>
    </row>
    <row r="36" spans="2:16">
      <c r="B36" s="241"/>
      <c r="C36" s="769" t="s">
        <v>9</v>
      </c>
      <c r="D36" s="770"/>
      <c r="E36" s="770"/>
      <c r="F36" s="770"/>
      <c r="G36" s="770"/>
      <c r="H36" s="770"/>
      <c r="I36" s="770"/>
      <c r="J36" s="786"/>
      <c r="K36" s="297" t="s">
        <v>249</v>
      </c>
      <c r="L36" s="298" t="s">
        <v>11</v>
      </c>
      <c r="M36" s="785" t="s">
        <v>260</v>
      </c>
      <c r="N36" s="786"/>
      <c r="O36" s="283" t="s">
        <v>255</v>
      </c>
      <c r="P36" s="284"/>
    </row>
    <row r="37" spans="2:16">
      <c r="B37" s="241"/>
      <c r="C37" s="787" t="s">
        <v>261</v>
      </c>
      <c r="D37" s="774"/>
      <c r="E37" s="774"/>
      <c r="F37" s="774"/>
      <c r="G37" s="774"/>
      <c r="H37" s="774"/>
      <c r="I37" s="774"/>
      <c r="J37" s="810"/>
      <c r="K37" s="299" t="s">
        <v>43</v>
      </c>
      <c r="L37" s="300">
        <v>1E-4</v>
      </c>
      <c r="M37" s="873">
        <v>11900</v>
      </c>
      <c r="N37" s="874"/>
      <c r="O37" s="286">
        <f>L37*M37</f>
        <v>1.19</v>
      </c>
      <c r="P37" s="287"/>
    </row>
    <row r="38" spans="2:16" ht="15" thickBot="1">
      <c r="B38" s="241"/>
      <c r="C38" s="790" t="s">
        <v>262</v>
      </c>
      <c r="D38" s="791"/>
      <c r="E38" s="791"/>
      <c r="F38" s="791"/>
      <c r="G38" s="791"/>
      <c r="H38" s="791"/>
      <c r="I38" s="791"/>
      <c r="J38" s="806"/>
      <c r="K38" s="301" t="s">
        <v>43</v>
      </c>
      <c r="L38" s="302">
        <v>0.25</v>
      </c>
      <c r="M38" s="841">
        <v>2000</v>
      </c>
      <c r="N38" s="842"/>
      <c r="O38" s="286">
        <f>L38*M38</f>
        <v>500</v>
      </c>
      <c r="P38" s="287"/>
    </row>
    <row r="39" spans="2:16" ht="15" thickBot="1">
      <c r="B39" s="241"/>
      <c r="C39" s="751" t="s">
        <v>258</v>
      </c>
      <c r="D39" s="752"/>
      <c r="E39" s="752"/>
      <c r="F39" s="752"/>
      <c r="G39" s="752"/>
      <c r="H39" s="752"/>
      <c r="I39" s="752"/>
      <c r="J39" s="752"/>
      <c r="K39" s="752"/>
      <c r="L39" s="752"/>
      <c r="M39" s="752"/>
      <c r="N39" s="753"/>
      <c r="O39" s="295">
        <f>SUM(O37:O38)</f>
        <v>501.19</v>
      </c>
      <c r="P39" s="287"/>
    </row>
    <row r="40" spans="2:16">
      <c r="B40" s="241"/>
      <c r="C40" s="760" t="s">
        <v>263</v>
      </c>
      <c r="D40" s="761"/>
      <c r="E40" s="761"/>
      <c r="F40" s="761"/>
      <c r="G40" s="761"/>
      <c r="H40" s="761"/>
      <c r="I40" s="761"/>
      <c r="J40" s="761"/>
      <c r="K40" s="761"/>
      <c r="L40" s="761"/>
      <c r="M40" s="761"/>
      <c r="N40" s="761"/>
      <c r="O40" s="762"/>
      <c r="P40" s="281"/>
    </row>
    <row r="41" spans="2:16">
      <c r="B41" s="241"/>
      <c r="C41" s="763"/>
      <c r="D41" s="764"/>
      <c r="E41" s="764"/>
      <c r="F41" s="764"/>
      <c r="G41" s="764"/>
      <c r="H41" s="764"/>
      <c r="I41" s="764"/>
      <c r="J41" s="764"/>
      <c r="K41" s="764"/>
      <c r="L41" s="764"/>
      <c r="M41" s="764"/>
      <c r="N41" s="764"/>
      <c r="O41" s="765"/>
      <c r="P41" s="281"/>
    </row>
    <row r="42" spans="2:16" ht="15" thickBot="1">
      <c r="B42" s="241"/>
      <c r="C42" s="766"/>
      <c r="D42" s="767"/>
      <c r="E42" s="767"/>
      <c r="F42" s="767"/>
      <c r="G42" s="767"/>
      <c r="H42" s="767"/>
      <c r="I42" s="767"/>
      <c r="J42" s="767"/>
      <c r="K42" s="767"/>
      <c r="L42" s="767"/>
      <c r="M42" s="767"/>
      <c r="N42" s="767"/>
      <c r="O42" s="768"/>
      <c r="P42" s="281"/>
    </row>
    <row r="43" spans="2:16" ht="15.75">
      <c r="B43" s="241"/>
      <c r="C43" s="769" t="s">
        <v>264</v>
      </c>
      <c r="D43" s="770"/>
      <c r="E43" s="770"/>
      <c r="F43" s="770"/>
      <c r="G43" s="770"/>
      <c r="H43" s="770"/>
      <c r="I43" s="770"/>
      <c r="J43" s="303" t="s">
        <v>265</v>
      </c>
      <c r="K43" s="304" t="s">
        <v>266</v>
      </c>
      <c r="L43" s="305" t="s">
        <v>267</v>
      </c>
      <c r="M43" s="785" t="s">
        <v>268</v>
      </c>
      <c r="N43" s="786"/>
      <c r="O43" s="283" t="s">
        <v>255</v>
      </c>
      <c r="P43" s="284"/>
    </row>
    <row r="44" spans="2:16">
      <c r="B44" s="241"/>
      <c r="C44" s="773"/>
      <c r="D44" s="774"/>
      <c r="E44" s="774"/>
      <c r="F44" s="774"/>
      <c r="G44" s="774"/>
      <c r="H44" s="774"/>
      <c r="I44" s="774"/>
      <c r="J44" s="306"/>
      <c r="K44" s="307"/>
      <c r="L44" s="306"/>
      <c r="M44" s="839"/>
      <c r="N44" s="840"/>
      <c r="O44" s="294"/>
      <c r="P44" s="287"/>
    </row>
    <row r="45" spans="2:16" ht="15" thickBot="1">
      <c r="B45" s="241"/>
      <c r="C45" s="805"/>
      <c r="D45" s="791"/>
      <c r="E45" s="791"/>
      <c r="F45" s="791"/>
      <c r="G45" s="791"/>
      <c r="H45" s="791"/>
      <c r="I45" s="791"/>
      <c r="J45" s="308"/>
      <c r="K45" s="309"/>
      <c r="L45" s="308"/>
      <c r="M45" s="779"/>
      <c r="N45" s="780"/>
      <c r="O45" s="310"/>
      <c r="P45" s="287"/>
    </row>
    <row r="46" spans="2:16" ht="15" thickBot="1">
      <c r="B46" s="241"/>
      <c r="C46" s="751" t="s">
        <v>258</v>
      </c>
      <c r="D46" s="752"/>
      <c r="E46" s="752"/>
      <c r="F46" s="752"/>
      <c r="G46" s="752"/>
      <c r="H46" s="752"/>
      <c r="I46" s="752"/>
      <c r="J46" s="752"/>
      <c r="K46" s="752"/>
      <c r="L46" s="752"/>
      <c r="M46" s="752"/>
      <c r="N46" s="753"/>
      <c r="O46" s="295"/>
      <c r="P46" s="296"/>
    </row>
    <row r="47" spans="2:16">
      <c r="B47" s="241"/>
      <c r="C47" s="760" t="s">
        <v>269</v>
      </c>
      <c r="D47" s="761"/>
      <c r="E47" s="761"/>
      <c r="F47" s="761"/>
      <c r="G47" s="761"/>
      <c r="H47" s="761"/>
      <c r="I47" s="761"/>
      <c r="J47" s="761"/>
      <c r="K47" s="761"/>
      <c r="L47" s="761"/>
      <c r="M47" s="761"/>
      <c r="N47" s="761"/>
      <c r="O47" s="762"/>
      <c r="P47" s="281"/>
    </row>
    <row r="48" spans="2:16">
      <c r="B48" s="241"/>
      <c r="C48" s="763"/>
      <c r="D48" s="764"/>
      <c r="E48" s="764"/>
      <c r="F48" s="764"/>
      <c r="G48" s="764"/>
      <c r="H48" s="764"/>
      <c r="I48" s="764"/>
      <c r="J48" s="764"/>
      <c r="K48" s="764"/>
      <c r="L48" s="764"/>
      <c r="M48" s="764"/>
      <c r="N48" s="764"/>
      <c r="O48" s="765"/>
      <c r="P48" s="281"/>
    </row>
    <row r="49" spans="2:18" ht="15" thickBot="1">
      <c r="B49" s="241"/>
      <c r="C49" s="766"/>
      <c r="D49" s="767"/>
      <c r="E49" s="767"/>
      <c r="F49" s="767"/>
      <c r="G49" s="767"/>
      <c r="H49" s="767"/>
      <c r="I49" s="764"/>
      <c r="J49" s="767"/>
      <c r="K49" s="767"/>
      <c r="L49" s="767"/>
      <c r="M49" s="767"/>
      <c r="N49" s="767"/>
      <c r="O49" s="768"/>
      <c r="P49" s="281"/>
    </row>
    <row r="50" spans="2:18" ht="28.5">
      <c r="B50" s="241"/>
      <c r="C50" s="769" t="s">
        <v>270</v>
      </c>
      <c r="D50" s="770"/>
      <c r="E50" s="770"/>
      <c r="F50" s="770"/>
      <c r="G50" s="770"/>
      <c r="H50" s="770"/>
      <c r="I50" s="311" t="s">
        <v>11</v>
      </c>
      <c r="J50" s="298" t="s">
        <v>271</v>
      </c>
      <c r="K50" s="304" t="s">
        <v>272</v>
      </c>
      <c r="L50" s="303" t="s">
        <v>273</v>
      </c>
      <c r="M50" s="771" t="s">
        <v>254</v>
      </c>
      <c r="N50" s="772"/>
      <c r="O50" s="312" t="s">
        <v>255</v>
      </c>
      <c r="P50" s="313"/>
    </row>
    <row r="51" spans="2:18">
      <c r="B51" s="241"/>
      <c r="C51" s="775" t="s">
        <v>274</v>
      </c>
      <c r="D51" s="782"/>
      <c r="E51" s="782"/>
      <c r="F51" s="782"/>
      <c r="G51" s="782"/>
      <c r="H51" s="782"/>
      <c r="I51" s="314">
        <v>1</v>
      </c>
      <c r="J51" s="315">
        <v>58363.5</v>
      </c>
      <c r="K51" s="316">
        <f>J51*67.52%</f>
        <v>39407.035199999998</v>
      </c>
      <c r="L51" s="317">
        <f>J51+K51</f>
        <v>97770.535199999998</v>
      </c>
      <c r="M51" s="777">
        <v>0.02</v>
      </c>
      <c r="N51" s="778"/>
      <c r="O51" s="318">
        <f>L51*M51</f>
        <v>1955.4107039999999</v>
      </c>
      <c r="P51" s="319"/>
    </row>
    <row r="52" spans="2:18">
      <c r="B52" s="241"/>
      <c r="C52" s="320"/>
      <c r="D52" s="321"/>
      <c r="E52" s="321"/>
      <c r="F52" s="321"/>
      <c r="G52" s="321"/>
      <c r="H52" s="321"/>
      <c r="I52" s="322"/>
      <c r="J52" s="323"/>
      <c r="K52" s="324"/>
      <c r="L52" s="317"/>
      <c r="M52" s="777"/>
      <c r="N52" s="778"/>
      <c r="O52" s="325"/>
      <c r="P52" s="319"/>
    </row>
    <row r="53" spans="2:18">
      <c r="B53" s="241"/>
      <c r="C53" s="320"/>
      <c r="D53" s="321"/>
      <c r="E53" s="321"/>
      <c r="F53" s="321"/>
      <c r="G53" s="321"/>
      <c r="H53" s="321"/>
      <c r="I53" s="322"/>
      <c r="J53" s="323"/>
      <c r="K53" s="324"/>
      <c r="L53" s="317"/>
      <c r="M53" s="839"/>
      <c r="N53" s="840"/>
      <c r="O53" s="325"/>
      <c r="P53" s="319"/>
    </row>
    <row r="54" spans="2:18" ht="15" thickBot="1">
      <c r="B54" s="241"/>
      <c r="C54" s="267"/>
      <c r="D54" s="268"/>
      <c r="E54" s="268"/>
      <c r="F54" s="268"/>
      <c r="G54" s="268"/>
      <c r="H54" s="268"/>
      <c r="I54" s="326"/>
      <c r="J54" s="308"/>
      <c r="K54" s="309"/>
      <c r="L54" s="308"/>
      <c r="M54" s="779"/>
      <c r="N54" s="780"/>
      <c r="O54" s="310"/>
      <c r="P54" s="287"/>
    </row>
    <row r="55" spans="2:18" ht="15" thickBot="1">
      <c r="B55" s="241"/>
      <c r="C55" s="751" t="s">
        <v>258</v>
      </c>
      <c r="D55" s="752"/>
      <c r="E55" s="752"/>
      <c r="F55" s="752"/>
      <c r="G55" s="752"/>
      <c r="H55" s="752"/>
      <c r="I55" s="781"/>
      <c r="J55" s="752"/>
      <c r="K55" s="752"/>
      <c r="L55" s="752"/>
      <c r="M55" s="752"/>
      <c r="N55" s="753"/>
      <c r="O55" s="295">
        <f>SUM(O51)</f>
        <v>1955.4107039999999</v>
      </c>
      <c r="P55" s="287"/>
    </row>
    <row r="56" spans="2:18" ht="15" thickBot="1">
      <c r="B56" s="241"/>
      <c r="C56" s="274"/>
      <c r="O56" s="275"/>
      <c r="P56" s="243"/>
    </row>
    <row r="57" spans="2:18" ht="15" thickBot="1">
      <c r="B57" s="241"/>
      <c r="C57" s="754" t="s">
        <v>275</v>
      </c>
      <c r="D57" s="755"/>
      <c r="E57" s="755"/>
      <c r="F57" s="755"/>
      <c r="G57" s="755"/>
      <c r="H57" s="755"/>
      <c r="I57" s="755"/>
      <c r="J57" s="755"/>
      <c r="K57" s="755"/>
      <c r="L57" s="755"/>
      <c r="M57" s="755"/>
      <c r="N57" s="756"/>
      <c r="O57" s="327">
        <f>SUM(O32+O39+O46+O55)</f>
        <v>5149.3712391999998</v>
      </c>
      <c r="P57" s="328"/>
    </row>
    <row r="58" spans="2:18">
      <c r="B58" s="241"/>
      <c r="C58" s="760" t="s">
        <v>276</v>
      </c>
      <c r="D58" s="761"/>
      <c r="E58" s="761"/>
      <c r="F58" s="761"/>
      <c r="G58" s="761"/>
      <c r="H58" s="761"/>
      <c r="I58" s="761"/>
      <c r="J58" s="761"/>
      <c r="K58" s="761"/>
      <c r="L58" s="761"/>
      <c r="M58" s="761"/>
      <c r="N58" s="761"/>
      <c r="O58" s="762"/>
      <c r="P58" s="281"/>
    </row>
    <row r="59" spans="2:18">
      <c r="B59" s="241"/>
      <c r="C59" s="763"/>
      <c r="D59" s="764"/>
      <c r="E59" s="764"/>
      <c r="F59" s="764"/>
      <c r="G59" s="764"/>
      <c r="H59" s="764"/>
      <c r="I59" s="764"/>
      <c r="J59" s="764"/>
      <c r="K59" s="764"/>
      <c r="L59" s="764"/>
      <c r="M59" s="764"/>
      <c r="N59" s="764"/>
      <c r="O59" s="765"/>
      <c r="P59" s="281"/>
    </row>
    <row r="60" spans="2:18" ht="15" thickBot="1">
      <c r="B60" s="241"/>
      <c r="C60" s="766"/>
      <c r="D60" s="767"/>
      <c r="E60" s="767"/>
      <c r="F60" s="767"/>
      <c r="G60" s="767"/>
      <c r="H60" s="767"/>
      <c r="I60" s="767"/>
      <c r="J60" s="767"/>
      <c r="K60" s="767"/>
      <c r="L60" s="767"/>
      <c r="M60" s="767"/>
      <c r="N60" s="767"/>
      <c r="O60" s="768"/>
      <c r="P60" s="281"/>
    </row>
    <row r="61" spans="2:18">
      <c r="B61" s="241"/>
      <c r="C61" s="769" t="s">
        <v>277</v>
      </c>
      <c r="D61" s="770"/>
      <c r="E61" s="770"/>
      <c r="F61" s="770"/>
      <c r="G61" s="770"/>
      <c r="H61" s="770"/>
      <c r="I61" s="770"/>
      <c r="J61" s="329"/>
      <c r="K61" s="330"/>
      <c r="L61" s="303" t="s">
        <v>278</v>
      </c>
      <c r="M61" s="771" t="s">
        <v>279</v>
      </c>
      <c r="N61" s="772"/>
      <c r="O61" s="331"/>
      <c r="P61" s="313"/>
    </row>
    <row r="62" spans="2:18">
      <c r="B62" s="241"/>
      <c r="C62" s="773" t="s">
        <v>280</v>
      </c>
      <c r="D62" s="774"/>
      <c r="E62" s="774"/>
      <c r="F62" s="774"/>
      <c r="G62" s="774"/>
      <c r="H62" s="774"/>
      <c r="I62" s="774"/>
      <c r="J62" s="332"/>
      <c r="K62" s="333"/>
      <c r="L62" s="334">
        <v>0.22</v>
      </c>
      <c r="M62" s="747"/>
      <c r="N62" s="748"/>
      <c r="O62" s="335">
        <f>O57*L62</f>
        <v>1132.861672624</v>
      </c>
      <c r="P62" s="336"/>
      <c r="R62" s="337">
        <f>O57*27%</f>
        <v>1390.330234584</v>
      </c>
    </row>
    <row r="63" spans="2:18">
      <c r="B63" s="241"/>
      <c r="C63" s="338" t="s">
        <v>281</v>
      </c>
      <c r="D63" s="289"/>
      <c r="E63" s="289"/>
      <c r="F63" s="289"/>
      <c r="G63" s="289"/>
      <c r="H63" s="289"/>
      <c r="I63" s="289"/>
      <c r="J63" s="332"/>
      <c r="K63" s="333"/>
      <c r="L63" s="334">
        <v>0.01</v>
      </c>
      <c r="M63" s="747"/>
      <c r="N63" s="748"/>
      <c r="O63" s="335">
        <f>O57*L63</f>
        <v>51.493712391999999</v>
      </c>
      <c r="P63" s="336"/>
      <c r="R63" s="337">
        <f>R62+O57</f>
        <v>6539.701473784</v>
      </c>
    </row>
    <row r="64" spans="2:18" ht="15" thickBot="1">
      <c r="B64" s="241"/>
      <c r="C64" s="267" t="s">
        <v>282</v>
      </c>
      <c r="D64" s="268"/>
      <c r="E64" s="268"/>
      <c r="F64" s="268"/>
      <c r="G64" s="268"/>
      <c r="H64" s="268"/>
      <c r="I64" s="268"/>
      <c r="J64" s="339"/>
      <c r="K64" s="340"/>
      <c r="L64" s="334">
        <v>0.03</v>
      </c>
      <c r="M64" s="749"/>
      <c r="N64" s="750"/>
      <c r="O64" s="335">
        <f>O57*L64</f>
        <v>154.48113717599998</v>
      </c>
      <c r="P64" s="336"/>
    </row>
    <row r="65" spans="2:16" ht="15" thickBot="1">
      <c r="B65" s="241"/>
      <c r="C65" s="751" t="s">
        <v>258</v>
      </c>
      <c r="D65" s="752"/>
      <c r="E65" s="752"/>
      <c r="F65" s="752"/>
      <c r="G65" s="752"/>
      <c r="H65" s="752"/>
      <c r="I65" s="752"/>
      <c r="J65" s="752"/>
      <c r="K65" s="752"/>
      <c r="L65" s="752"/>
      <c r="M65" s="752"/>
      <c r="N65" s="753"/>
      <c r="O65" s="341">
        <f>O62+O63+O64</f>
        <v>1338.8365221919998</v>
      </c>
      <c r="P65" s="342"/>
    </row>
    <row r="66" spans="2:16" ht="15" thickBot="1">
      <c r="B66" s="241"/>
      <c r="C66" s="274"/>
      <c r="O66" s="275"/>
      <c r="P66" s="243"/>
    </row>
    <row r="67" spans="2:16" ht="15" thickBot="1">
      <c r="B67" s="241"/>
      <c r="C67" s="754" t="s">
        <v>283</v>
      </c>
      <c r="D67" s="755"/>
      <c r="E67" s="755"/>
      <c r="F67" s="755"/>
      <c r="G67" s="755"/>
      <c r="H67" s="755"/>
      <c r="I67" s="755"/>
      <c r="J67" s="755"/>
      <c r="K67" s="755"/>
      <c r="L67" s="755"/>
      <c r="M67" s="755"/>
      <c r="N67" s="756"/>
      <c r="O67" s="343">
        <f>ROUND(O57+O65,0)</f>
        <v>6488</v>
      </c>
      <c r="P67" s="342"/>
    </row>
    <row r="68" spans="2:16">
      <c r="B68" s="241"/>
      <c r="C68" s="270"/>
      <c r="D68" s="271"/>
      <c r="E68" s="271"/>
      <c r="F68" s="271"/>
      <c r="G68" s="271"/>
      <c r="H68" s="271"/>
      <c r="I68" s="271"/>
      <c r="J68" s="271"/>
      <c r="K68" s="271"/>
      <c r="L68" s="271"/>
      <c r="M68" s="271"/>
      <c r="N68" s="271"/>
      <c r="O68" s="272"/>
      <c r="P68" s="243"/>
    </row>
    <row r="69" spans="2:16">
      <c r="B69" s="241"/>
      <c r="C69" s="274"/>
      <c r="O69" s="275"/>
      <c r="P69" s="243"/>
    </row>
    <row r="70" spans="2:16">
      <c r="B70" s="241"/>
      <c r="C70" s="274"/>
      <c r="O70" s="275"/>
      <c r="P70" s="243"/>
    </row>
    <row r="71" spans="2:16">
      <c r="B71" s="241"/>
      <c r="C71" s="274"/>
      <c r="H71" s="344" t="s">
        <v>284</v>
      </c>
      <c r="I71" s="344"/>
      <c r="J71" s="344"/>
      <c r="K71" s="344"/>
      <c r="O71" s="275"/>
      <c r="P71" s="243"/>
    </row>
    <row r="72" spans="2:16">
      <c r="B72" s="241"/>
      <c r="C72" s="274"/>
      <c r="H72" s="344" t="s">
        <v>285</v>
      </c>
      <c r="O72" s="275"/>
      <c r="P72" s="243"/>
    </row>
    <row r="73" spans="2:16">
      <c r="B73" s="241"/>
      <c r="C73" s="274"/>
      <c r="H73" s="344" t="s">
        <v>286</v>
      </c>
      <c r="O73" s="275"/>
      <c r="P73" s="243"/>
    </row>
    <row r="74" spans="2:16">
      <c r="B74" s="241"/>
      <c r="C74" s="256"/>
      <c r="D74" s="345"/>
      <c r="E74" s="345"/>
      <c r="F74" s="345"/>
      <c r="G74" s="345"/>
      <c r="H74" s="344" t="s">
        <v>287</v>
      </c>
      <c r="I74" s="345"/>
      <c r="J74" s="345"/>
      <c r="K74" s="345"/>
      <c r="L74" s="345"/>
      <c r="M74" s="345"/>
      <c r="N74" s="345"/>
      <c r="O74" s="346"/>
      <c r="P74" s="266"/>
    </row>
    <row r="75" spans="2:16">
      <c r="B75" s="241"/>
      <c r="C75" s="274"/>
      <c r="H75" s="236" t="s">
        <v>288</v>
      </c>
      <c r="O75" s="275"/>
      <c r="P75" s="243"/>
    </row>
    <row r="76" spans="2:16">
      <c r="B76" s="241"/>
      <c r="C76" s="347" t="s">
        <v>289</v>
      </c>
      <c r="D76" s="348"/>
      <c r="E76" s="348"/>
      <c r="F76" s="348"/>
      <c r="G76" s="348"/>
      <c r="H76" s="348"/>
      <c r="I76" s="348"/>
      <c r="J76" s="348"/>
      <c r="K76" s="348"/>
      <c r="L76" s="348"/>
      <c r="M76" s="348"/>
      <c r="N76" s="348"/>
      <c r="O76" s="349"/>
      <c r="P76" s="243"/>
    </row>
    <row r="77" spans="2:16">
      <c r="B77" s="241"/>
      <c r="C77" s="757"/>
      <c r="D77" s="758"/>
      <c r="E77" s="758"/>
      <c r="F77" s="758"/>
      <c r="G77" s="758"/>
      <c r="H77" s="758"/>
      <c r="I77" s="758"/>
      <c r="J77" s="758"/>
      <c r="K77" s="758"/>
      <c r="L77" s="758"/>
      <c r="M77" s="758"/>
      <c r="N77" s="758"/>
      <c r="O77" s="759"/>
      <c r="P77" s="266"/>
    </row>
    <row r="78" spans="2:16">
      <c r="B78" s="241"/>
      <c r="C78" s="757"/>
      <c r="D78" s="758"/>
      <c r="E78" s="758"/>
      <c r="F78" s="758"/>
      <c r="G78" s="758"/>
      <c r="H78" s="758"/>
      <c r="I78" s="758"/>
      <c r="J78" s="758"/>
      <c r="K78" s="758"/>
      <c r="L78" s="758"/>
      <c r="M78" s="758"/>
      <c r="N78" s="758"/>
      <c r="O78" s="759"/>
      <c r="P78" s="266"/>
    </row>
    <row r="79" spans="2:16">
      <c r="B79" s="241"/>
      <c r="C79" s="256"/>
      <c r="D79" s="345"/>
      <c r="E79" s="345"/>
      <c r="F79" s="345"/>
      <c r="G79" s="345"/>
      <c r="H79" s="345"/>
      <c r="I79" s="345"/>
      <c r="J79" s="345"/>
      <c r="K79" s="345"/>
      <c r="L79" s="345"/>
      <c r="M79" s="345"/>
      <c r="N79" s="345"/>
      <c r="O79" s="346"/>
      <c r="P79" s="266"/>
    </row>
    <row r="80" spans="2:16">
      <c r="B80" s="241"/>
      <c r="C80" s="350" t="s">
        <v>290</v>
      </c>
      <c r="D80" s="345"/>
      <c r="E80" s="345"/>
      <c r="F80" s="345"/>
      <c r="G80" s="345"/>
      <c r="H80" s="345"/>
      <c r="I80" s="345"/>
      <c r="J80" s="345"/>
      <c r="K80" s="345"/>
      <c r="L80" s="345"/>
      <c r="M80" s="345"/>
      <c r="N80" s="345"/>
      <c r="O80" s="346"/>
      <c r="P80" s="266"/>
    </row>
    <row r="81" spans="2:16" ht="12.75" customHeight="1">
      <c r="B81" s="241"/>
      <c r="C81" s="735" t="s">
        <v>291</v>
      </c>
      <c r="D81" s="736"/>
      <c r="E81" s="736"/>
      <c r="F81" s="736"/>
      <c r="G81" s="736"/>
      <c r="H81" s="736"/>
      <c r="I81" s="736"/>
      <c r="J81" s="736"/>
      <c r="K81" s="736"/>
      <c r="L81" s="736"/>
      <c r="M81" s="736"/>
      <c r="N81" s="736"/>
      <c r="O81" s="737"/>
      <c r="P81" s="351"/>
    </row>
    <row r="82" spans="2:16" ht="28.5" customHeight="1">
      <c r="B82" s="241"/>
      <c r="C82" s="735"/>
      <c r="D82" s="736"/>
      <c r="E82" s="736"/>
      <c r="F82" s="736"/>
      <c r="G82" s="736"/>
      <c r="H82" s="736"/>
      <c r="I82" s="736"/>
      <c r="J82" s="736"/>
      <c r="K82" s="736"/>
      <c r="L82" s="736"/>
      <c r="M82" s="736"/>
      <c r="N82" s="736"/>
      <c r="O82" s="737"/>
      <c r="P82" s="351"/>
    </row>
    <row r="83" spans="2:16" ht="12.95" customHeight="1">
      <c r="B83" s="241"/>
      <c r="C83" s="738" t="s">
        <v>292</v>
      </c>
      <c r="D83" s="739"/>
      <c r="E83" s="739"/>
      <c r="F83" s="739"/>
      <c r="G83" s="739"/>
      <c r="H83" s="739"/>
      <c r="I83" s="739"/>
      <c r="J83" s="739"/>
      <c r="K83" s="739"/>
      <c r="L83" s="739"/>
      <c r="M83" s="739"/>
      <c r="N83" s="739"/>
      <c r="O83" s="740"/>
      <c r="P83" s="351"/>
    </row>
    <row r="84" spans="2:16" ht="32.25" customHeight="1">
      <c r="B84" s="241"/>
      <c r="C84" s="738"/>
      <c r="D84" s="739"/>
      <c r="E84" s="739"/>
      <c r="F84" s="739"/>
      <c r="G84" s="739"/>
      <c r="H84" s="739"/>
      <c r="I84" s="739"/>
      <c r="J84" s="739"/>
      <c r="K84" s="739"/>
      <c r="L84" s="739"/>
      <c r="M84" s="739"/>
      <c r="N84" s="739"/>
      <c r="O84" s="740"/>
      <c r="P84" s="351"/>
    </row>
    <row r="85" spans="2:16">
      <c r="B85" s="241"/>
      <c r="C85" s="256"/>
      <c r="D85" s="345"/>
      <c r="E85" s="345"/>
      <c r="F85" s="345"/>
      <c r="G85" s="345"/>
      <c r="H85" s="345"/>
      <c r="I85" s="345"/>
      <c r="J85" s="345"/>
      <c r="K85" s="345"/>
      <c r="L85" s="345"/>
      <c r="M85" s="345"/>
      <c r="N85" s="345"/>
      <c r="O85" s="346"/>
      <c r="P85" s="266"/>
    </row>
    <row r="86" spans="2:16">
      <c r="B86" s="241"/>
      <c r="C86" s="274"/>
      <c r="H86" s="344" t="s">
        <v>284</v>
      </c>
      <c r="O86" s="275"/>
      <c r="P86" s="243"/>
    </row>
    <row r="87" spans="2:16">
      <c r="B87" s="241"/>
      <c r="C87" s="274"/>
      <c r="H87" s="236" t="s">
        <v>285</v>
      </c>
      <c r="I87" s="289"/>
      <c r="J87" s="289"/>
      <c r="K87" s="289"/>
      <c r="O87" s="275"/>
      <c r="P87" s="243"/>
    </row>
    <row r="88" spans="2:16">
      <c r="B88" s="241"/>
      <c r="C88" s="274"/>
      <c r="H88" s="236" t="s">
        <v>293</v>
      </c>
      <c r="I88" s="352"/>
      <c r="J88" s="352"/>
      <c r="K88" s="352"/>
      <c r="O88" s="275"/>
      <c r="P88" s="243"/>
    </row>
    <row r="89" spans="2:16">
      <c r="B89" s="241"/>
      <c r="C89" s="353"/>
      <c r="D89" s="345"/>
      <c r="E89" s="345"/>
      <c r="F89" s="345"/>
      <c r="G89" s="345"/>
      <c r="H89" s="236" t="s">
        <v>287</v>
      </c>
      <c r="L89" s="345"/>
      <c r="M89" s="345"/>
      <c r="N89" s="345"/>
      <c r="O89" s="346"/>
      <c r="P89" s="266"/>
    </row>
    <row r="90" spans="2:16" ht="17.25" customHeight="1">
      <c r="B90" s="241"/>
      <c r="C90" s="353"/>
      <c r="D90" s="352"/>
      <c r="E90" s="352"/>
      <c r="K90" s="741"/>
      <c r="L90" s="741"/>
      <c r="M90" s="741"/>
      <c r="N90" s="741"/>
      <c r="O90" s="742"/>
      <c r="P90" s="354"/>
    </row>
    <row r="91" spans="2:16" ht="18.75" customHeight="1" thickBot="1">
      <c r="B91" s="241"/>
      <c r="C91" s="745"/>
      <c r="D91" s="746"/>
      <c r="E91" s="746"/>
      <c r="F91" s="309"/>
      <c r="G91" s="309"/>
      <c r="H91" s="309"/>
      <c r="I91" s="309"/>
      <c r="J91" s="309"/>
      <c r="K91" s="743"/>
      <c r="L91" s="743"/>
      <c r="M91" s="743"/>
      <c r="N91" s="743"/>
      <c r="O91" s="744"/>
      <c r="P91" s="354"/>
    </row>
    <row r="92" spans="2:16" ht="15" thickBot="1">
      <c r="B92" s="355"/>
      <c r="C92" s="356"/>
      <c r="D92" s="356"/>
      <c r="E92" s="356"/>
      <c r="F92" s="356"/>
      <c r="G92" s="356"/>
      <c r="H92" s="356"/>
      <c r="I92" s="356"/>
      <c r="J92" s="356"/>
      <c r="K92" s="356"/>
      <c r="L92" s="356"/>
      <c r="M92" s="356"/>
      <c r="N92" s="356"/>
      <c r="O92" s="356"/>
      <c r="P92" s="357"/>
    </row>
    <row r="95" spans="2:16">
      <c r="B95" s="875" t="s">
        <v>0</v>
      </c>
      <c r="C95" s="875"/>
      <c r="D95" s="875"/>
      <c r="E95" s="875"/>
      <c r="F95" s="875"/>
      <c r="G95" s="875"/>
      <c r="H95" s="875"/>
      <c r="I95" s="875"/>
      <c r="J95" s="875"/>
      <c r="K95" s="875"/>
    </row>
    <row r="96" spans="2:16">
      <c r="B96" s="236" t="s">
        <v>1</v>
      </c>
    </row>
    <row r="97" spans="2:16" ht="15" thickBot="1"/>
    <row r="98" spans="2:16" ht="15" thickTop="1">
      <c r="B98" s="237"/>
      <c r="C98" s="238"/>
      <c r="D98" s="238"/>
      <c r="E98" s="238"/>
      <c r="F98" s="238"/>
      <c r="G98" s="238"/>
      <c r="H98" s="238"/>
      <c r="I98" s="238"/>
      <c r="J98" s="238"/>
      <c r="K98" s="238"/>
      <c r="L98" s="238"/>
      <c r="M98" s="238"/>
      <c r="N98" s="238"/>
      <c r="O98" s="238"/>
      <c r="P98" s="239"/>
    </row>
    <row r="99" spans="2:16">
      <c r="B99" s="241"/>
      <c r="C99" s="861" t="s">
        <v>234</v>
      </c>
      <c r="D99" s="861"/>
      <c r="E99" s="861"/>
      <c r="F99" s="861"/>
      <c r="G99" s="861"/>
      <c r="H99" s="861"/>
      <c r="I99" s="861"/>
      <c r="J99" s="861"/>
      <c r="K99" s="861"/>
      <c r="L99" s="861"/>
      <c r="M99" s="861"/>
      <c r="N99" s="861"/>
      <c r="O99" s="861"/>
      <c r="P99" s="242"/>
    </row>
    <row r="100" spans="2:16" ht="15" thickBot="1">
      <c r="B100" s="241"/>
      <c r="P100" s="243"/>
    </row>
    <row r="101" spans="2:16">
      <c r="B101" s="241"/>
      <c r="C101" s="862"/>
      <c r="D101" s="864"/>
      <c r="E101" s="865"/>
      <c r="F101" s="865"/>
      <c r="G101" s="865"/>
      <c r="H101" s="865"/>
      <c r="I101" s="865"/>
      <c r="J101" s="865"/>
      <c r="K101" s="866"/>
      <c r="L101" s="867"/>
      <c r="M101" s="868"/>
      <c r="N101" s="868"/>
      <c r="O101" s="869"/>
      <c r="P101" s="244"/>
    </row>
    <row r="102" spans="2:16">
      <c r="B102" s="241"/>
      <c r="C102" s="863"/>
      <c r="D102" s="852" t="s">
        <v>235</v>
      </c>
      <c r="E102" s="853"/>
      <c r="F102" s="853"/>
      <c r="G102" s="853"/>
      <c r="H102" s="853"/>
      <c r="I102" s="853"/>
      <c r="J102" s="853"/>
      <c r="K102" s="854"/>
      <c r="L102" s="870"/>
      <c r="M102" s="871"/>
      <c r="N102" s="871"/>
      <c r="O102" s="872"/>
      <c r="P102" s="244"/>
    </row>
    <row r="103" spans="2:16">
      <c r="B103" s="241"/>
      <c r="C103" s="863"/>
      <c r="D103" s="852"/>
      <c r="E103" s="853"/>
      <c r="F103" s="853"/>
      <c r="G103" s="853"/>
      <c r="H103" s="853"/>
      <c r="I103" s="853"/>
      <c r="J103" s="853"/>
      <c r="K103" s="854"/>
      <c r="L103" s="844" t="s">
        <v>236</v>
      </c>
      <c r="M103" s="846"/>
      <c r="N103" s="847"/>
      <c r="O103" s="848"/>
      <c r="P103" s="244"/>
    </row>
    <row r="104" spans="2:16">
      <c r="B104" s="241"/>
      <c r="C104" s="863"/>
      <c r="D104" s="852" t="s">
        <v>237</v>
      </c>
      <c r="E104" s="853"/>
      <c r="F104" s="853"/>
      <c r="G104" s="853"/>
      <c r="H104" s="853"/>
      <c r="I104" s="853"/>
      <c r="J104" s="853"/>
      <c r="K104" s="854"/>
      <c r="L104" s="845"/>
      <c r="M104" s="849"/>
      <c r="N104" s="850"/>
      <c r="O104" s="851"/>
      <c r="P104" s="245"/>
    </row>
    <row r="105" spans="2:16">
      <c r="B105" s="241"/>
      <c r="C105" s="863"/>
      <c r="D105" s="855"/>
      <c r="E105" s="856"/>
      <c r="F105" s="856"/>
      <c r="G105" s="856"/>
      <c r="H105" s="856"/>
      <c r="I105" s="856"/>
      <c r="J105" s="856"/>
      <c r="K105" s="857"/>
      <c r="L105" s="844" t="s">
        <v>238</v>
      </c>
      <c r="M105" s="844">
        <v>1</v>
      </c>
      <c r="N105" s="844" t="s">
        <v>239</v>
      </c>
      <c r="O105" s="859">
        <v>1</v>
      </c>
      <c r="P105" s="244"/>
    </row>
    <row r="106" spans="2:16">
      <c r="B106" s="241"/>
      <c r="C106" s="863"/>
      <c r="D106" s="855"/>
      <c r="E106" s="856"/>
      <c r="F106" s="856"/>
      <c r="G106" s="856"/>
      <c r="H106" s="856"/>
      <c r="I106" s="856"/>
      <c r="J106" s="856"/>
      <c r="K106" s="857"/>
      <c r="L106" s="858"/>
      <c r="M106" s="858"/>
      <c r="N106" s="858"/>
      <c r="O106" s="860"/>
      <c r="P106" s="244"/>
    </row>
    <row r="107" spans="2:16">
      <c r="B107" s="241"/>
      <c r="C107" s="863"/>
      <c r="D107" s="852" t="s">
        <v>240</v>
      </c>
      <c r="E107" s="853"/>
      <c r="F107" s="853"/>
      <c r="G107" s="853"/>
      <c r="H107" s="853"/>
      <c r="I107" s="853"/>
      <c r="J107" s="853"/>
      <c r="K107" s="854"/>
      <c r="L107" s="858"/>
      <c r="M107" s="858"/>
      <c r="N107" s="858"/>
      <c r="O107" s="860"/>
      <c r="P107" s="244"/>
    </row>
    <row r="108" spans="2:16" ht="15" thickBot="1">
      <c r="B108" s="241"/>
      <c r="C108" s="246"/>
      <c r="D108" s="247"/>
      <c r="E108" s="247"/>
      <c r="F108" s="247"/>
      <c r="G108" s="247"/>
      <c r="H108" s="247"/>
      <c r="I108" s="247"/>
      <c r="J108" s="247"/>
      <c r="K108" s="247"/>
      <c r="L108" s="247"/>
      <c r="M108" s="248"/>
      <c r="N108" s="248"/>
      <c r="O108" s="249"/>
      <c r="P108" s="250"/>
    </row>
    <row r="109" spans="2:16">
      <c r="B109" s="241"/>
      <c r="C109" s="251"/>
      <c r="D109" s="252"/>
      <c r="E109" s="252"/>
      <c r="F109" s="252"/>
      <c r="G109" s="252"/>
      <c r="H109" s="252"/>
      <c r="I109" s="252"/>
      <c r="J109" s="252"/>
      <c r="K109" s="252"/>
      <c r="L109" s="253" t="s">
        <v>241</v>
      </c>
      <c r="M109" s="254" t="s">
        <v>242</v>
      </c>
      <c r="N109" s="254" t="s">
        <v>243</v>
      </c>
      <c r="O109" s="255" t="s">
        <v>244</v>
      </c>
      <c r="P109" s="245"/>
    </row>
    <row r="110" spans="2:16">
      <c r="B110" s="241"/>
      <c r="C110" s="256"/>
      <c r="D110" s="257"/>
      <c r="E110" s="257"/>
      <c r="F110" s="257"/>
      <c r="G110" s="257"/>
      <c r="H110" s="257"/>
      <c r="I110" s="257"/>
      <c r="J110" s="257"/>
      <c r="K110" s="257"/>
      <c r="L110" s="258"/>
      <c r="M110" s="259"/>
      <c r="N110" s="259"/>
      <c r="O110" s="260"/>
      <c r="P110" s="261"/>
    </row>
    <row r="111" spans="2:16">
      <c r="B111" s="241"/>
      <c r="C111" s="826" t="s">
        <v>245</v>
      </c>
      <c r="D111" s="827"/>
      <c r="E111" s="827"/>
      <c r="F111" s="827"/>
      <c r="G111" s="257"/>
      <c r="H111" s="257"/>
      <c r="I111" s="257" t="s">
        <v>246</v>
      </c>
      <c r="K111" s="257"/>
      <c r="L111" s="258"/>
      <c r="O111" s="262"/>
      <c r="P111" s="261"/>
    </row>
    <row r="112" spans="2:16">
      <c r="B112" s="241"/>
      <c r="C112" s="263"/>
      <c r="D112" s="264"/>
      <c r="E112" s="264"/>
      <c r="F112" s="264"/>
      <c r="G112" s="264"/>
      <c r="H112" s="264"/>
      <c r="I112" s="264"/>
      <c r="J112" s="264"/>
      <c r="K112" s="264"/>
      <c r="L112" s="264"/>
      <c r="M112" s="264"/>
      <c r="N112" s="264"/>
      <c r="O112" s="265"/>
      <c r="P112" s="266"/>
    </row>
    <row r="113" spans="2:20" ht="15" thickBot="1">
      <c r="B113" s="241"/>
      <c r="C113" s="267"/>
      <c r="D113" s="268"/>
      <c r="E113" s="268"/>
      <c r="F113" s="268"/>
      <c r="G113" s="268"/>
      <c r="H113" s="268"/>
      <c r="I113" s="268"/>
      <c r="J113" s="268"/>
      <c r="K113" s="268"/>
      <c r="L113" s="268"/>
      <c r="M113" s="268"/>
      <c r="N113" s="268"/>
      <c r="O113" s="269"/>
      <c r="P113" s="243"/>
    </row>
    <row r="114" spans="2:20" ht="15" thickBot="1">
      <c r="B114" s="241"/>
      <c r="C114" s="270"/>
      <c r="D114" s="271"/>
      <c r="E114" s="271"/>
      <c r="F114" s="271"/>
      <c r="G114" s="271"/>
      <c r="H114" s="271"/>
      <c r="K114" s="271"/>
      <c r="L114" s="271"/>
      <c r="M114" s="271"/>
      <c r="N114" s="271"/>
      <c r="O114" s="272"/>
      <c r="P114" s="243"/>
    </row>
    <row r="115" spans="2:20">
      <c r="B115" s="241"/>
      <c r="C115" s="828" t="s">
        <v>247</v>
      </c>
      <c r="D115" s="829"/>
      <c r="E115" s="829"/>
      <c r="F115" s="829"/>
      <c r="G115" s="829"/>
      <c r="H115" s="829"/>
      <c r="I115" s="829"/>
      <c r="J115" s="829"/>
      <c r="K115" s="829"/>
      <c r="L115" s="829"/>
      <c r="M115" s="829"/>
      <c r="N115" s="829"/>
      <c r="O115" s="830"/>
      <c r="P115" s="273"/>
    </row>
    <row r="116" spans="2:20" ht="15" thickBot="1">
      <c r="B116" s="241"/>
      <c r="C116" s="274"/>
      <c r="O116" s="275"/>
      <c r="P116" s="243"/>
    </row>
    <row r="117" spans="2:20">
      <c r="B117" s="241"/>
      <c r="C117" s="276" t="s">
        <v>248</v>
      </c>
      <c r="D117" s="814" t="s">
        <v>9</v>
      </c>
      <c r="E117" s="815"/>
      <c r="F117" s="815"/>
      <c r="G117" s="815"/>
      <c r="H117" s="815"/>
      <c r="I117" s="815"/>
      <c r="J117" s="815"/>
      <c r="K117" s="815"/>
      <c r="L117" s="816"/>
      <c r="M117" s="817" t="s">
        <v>249</v>
      </c>
      <c r="N117" s="818"/>
      <c r="O117" s="276" t="s">
        <v>11</v>
      </c>
      <c r="P117" s="277"/>
    </row>
    <row r="118" spans="2:20" ht="15" thickBot="1">
      <c r="B118" s="241"/>
      <c r="C118" s="278">
        <v>1.2</v>
      </c>
      <c r="D118" s="843" t="s">
        <v>19</v>
      </c>
      <c r="E118" s="820"/>
      <c r="F118" s="820"/>
      <c r="G118" s="820"/>
      <c r="H118" s="820"/>
      <c r="I118" s="820"/>
      <c r="J118" s="820"/>
      <c r="K118" s="820"/>
      <c r="L118" s="821"/>
      <c r="M118" s="843" t="s">
        <v>20</v>
      </c>
      <c r="N118" s="821"/>
      <c r="O118" s="279">
        <f>'[23]PRESUPUESTO OFICIAL (Entidad)'!I15</f>
        <v>1</v>
      </c>
      <c r="P118" s="280"/>
    </row>
    <row r="119" spans="2:20">
      <c r="B119" s="241"/>
      <c r="C119" s="760" t="s">
        <v>250</v>
      </c>
      <c r="D119" s="761"/>
      <c r="E119" s="761"/>
      <c r="F119" s="761"/>
      <c r="G119" s="761"/>
      <c r="H119" s="761"/>
      <c r="I119" s="761"/>
      <c r="J119" s="761"/>
      <c r="K119" s="761"/>
      <c r="L119" s="761"/>
      <c r="M119" s="761"/>
      <c r="N119" s="761"/>
      <c r="O119" s="762"/>
      <c r="P119" s="281"/>
    </row>
    <row r="120" spans="2:20">
      <c r="B120" s="241"/>
      <c r="C120" s="763"/>
      <c r="D120" s="764"/>
      <c r="E120" s="764"/>
      <c r="F120" s="764"/>
      <c r="G120" s="764"/>
      <c r="H120" s="764"/>
      <c r="I120" s="764"/>
      <c r="J120" s="764"/>
      <c r="K120" s="764"/>
      <c r="L120" s="764"/>
      <c r="M120" s="764"/>
      <c r="N120" s="764"/>
      <c r="O120" s="765"/>
      <c r="P120" s="281"/>
    </row>
    <row r="121" spans="2:20" ht="15" thickBot="1">
      <c r="B121" s="241"/>
      <c r="C121" s="766"/>
      <c r="D121" s="767"/>
      <c r="E121" s="767"/>
      <c r="F121" s="767"/>
      <c r="G121" s="767"/>
      <c r="H121" s="767"/>
      <c r="I121" s="767"/>
      <c r="J121" s="767"/>
      <c r="K121" s="767"/>
      <c r="L121" s="767"/>
      <c r="M121" s="767"/>
      <c r="N121" s="767"/>
      <c r="O121" s="768"/>
      <c r="P121" s="281"/>
    </row>
    <row r="122" spans="2:20">
      <c r="B122" s="241"/>
      <c r="C122" s="769" t="s">
        <v>9</v>
      </c>
      <c r="D122" s="822"/>
      <c r="E122" s="822"/>
      <c r="F122" s="822"/>
      <c r="G122" s="823"/>
      <c r="H122" s="785" t="s">
        <v>251</v>
      </c>
      <c r="I122" s="822"/>
      <c r="J122" s="824" t="s">
        <v>252</v>
      </c>
      <c r="K122" s="825"/>
      <c r="L122" s="282" t="s">
        <v>253</v>
      </c>
      <c r="M122" s="785" t="s">
        <v>254</v>
      </c>
      <c r="N122" s="786"/>
      <c r="O122" s="283" t="s">
        <v>255</v>
      </c>
      <c r="P122" s="284"/>
    </row>
    <row r="123" spans="2:20">
      <c r="B123" s="241"/>
      <c r="C123" s="775" t="s">
        <v>257</v>
      </c>
      <c r="D123" s="782"/>
      <c r="E123" s="782"/>
      <c r="F123" s="782"/>
      <c r="G123" s="876"/>
      <c r="H123" s="811"/>
      <c r="I123" s="810"/>
      <c r="J123" s="811"/>
      <c r="K123" s="810"/>
      <c r="L123" s="315">
        <f>O149*0.05</f>
        <v>635.50847880000003</v>
      </c>
      <c r="M123" s="812">
        <v>1</v>
      </c>
      <c r="N123" s="776"/>
      <c r="O123" s="286">
        <f>L123*M123</f>
        <v>635.50847880000003</v>
      </c>
      <c r="P123" s="287"/>
    </row>
    <row r="124" spans="2:20">
      <c r="B124" s="241"/>
      <c r="C124" s="775"/>
      <c r="D124" s="782"/>
      <c r="E124" s="782"/>
      <c r="F124" s="782"/>
      <c r="G124" s="876"/>
      <c r="H124" s="291"/>
      <c r="I124" s="290"/>
      <c r="J124" s="291"/>
      <c r="K124" s="290"/>
      <c r="L124" s="292"/>
      <c r="M124" s="812"/>
      <c r="N124" s="776"/>
      <c r="O124" s="286"/>
      <c r="P124" s="287"/>
    </row>
    <row r="125" spans="2:20" ht="15" thickBot="1">
      <c r="B125" s="241"/>
      <c r="C125" s="805"/>
      <c r="D125" s="791"/>
      <c r="E125" s="791"/>
      <c r="F125" s="791"/>
      <c r="G125" s="806"/>
      <c r="H125" s="807"/>
      <c r="I125" s="806"/>
      <c r="J125" s="807"/>
      <c r="K125" s="806"/>
      <c r="L125" s="293"/>
      <c r="M125" s="808"/>
      <c r="N125" s="809"/>
      <c r="O125" s="294"/>
      <c r="P125" s="287"/>
    </row>
    <row r="126" spans="2:20" ht="15" thickBot="1">
      <c r="B126" s="241"/>
      <c r="C126" s="751" t="s">
        <v>258</v>
      </c>
      <c r="D126" s="752"/>
      <c r="E126" s="752"/>
      <c r="F126" s="752"/>
      <c r="G126" s="752"/>
      <c r="H126" s="752"/>
      <c r="I126" s="752"/>
      <c r="J126" s="752"/>
      <c r="K126" s="752"/>
      <c r="L126" s="752"/>
      <c r="M126" s="752"/>
      <c r="N126" s="753"/>
      <c r="O126" s="295">
        <f>SUM(O123:O124)</f>
        <v>635.50847880000003</v>
      </c>
      <c r="P126" s="296"/>
      <c r="S126" s="358" t="s">
        <v>294</v>
      </c>
      <c r="T126" s="358" t="s">
        <v>295</v>
      </c>
    </row>
    <row r="127" spans="2:20">
      <c r="B127" s="241"/>
      <c r="C127" s="760" t="s">
        <v>259</v>
      </c>
      <c r="D127" s="761"/>
      <c r="E127" s="761"/>
      <c r="F127" s="761"/>
      <c r="G127" s="761"/>
      <c r="H127" s="761"/>
      <c r="I127" s="761"/>
      <c r="J127" s="761"/>
      <c r="K127" s="761"/>
      <c r="L127" s="761"/>
      <c r="M127" s="761"/>
      <c r="N127" s="761"/>
      <c r="O127" s="762"/>
      <c r="P127" s="281"/>
      <c r="S127" s="359">
        <f>10/3.2</f>
        <v>3.125</v>
      </c>
      <c r="T127" s="358">
        <v>1</v>
      </c>
    </row>
    <row r="128" spans="2:20">
      <c r="B128" s="241"/>
      <c r="C128" s="763"/>
      <c r="D128" s="764"/>
      <c r="E128" s="764"/>
      <c r="F128" s="764"/>
      <c r="G128" s="764"/>
      <c r="H128" s="764"/>
      <c r="I128" s="764"/>
      <c r="J128" s="764"/>
      <c r="K128" s="764"/>
      <c r="L128" s="764"/>
      <c r="M128" s="764"/>
      <c r="N128" s="764"/>
      <c r="O128" s="765"/>
      <c r="P128" s="281"/>
    </row>
    <row r="129" spans="2:20" ht="15" thickBot="1">
      <c r="B129" s="241"/>
      <c r="C129" s="766"/>
      <c r="D129" s="767"/>
      <c r="E129" s="767"/>
      <c r="F129" s="767"/>
      <c r="G129" s="767"/>
      <c r="H129" s="767"/>
      <c r="I129" s="767"/>
      <c r="J129" s="767"/>
      <c r="K129" s="767"/>
      <c r="L129" s="767"/>
      <c r="M129" s="767"/>
      <c r="N129" s="767"/>
      <c r="O129" s="768"/>
      <c r="P129" s="281"/>
    </row>
    <row r="130" spans="2:20">
      <c r="B130" s="241"/>
      <c r="C130" s="769" t="s">
        <v>9</v>
      </c>
      <c r="D130" s="770"/>
      <c r="E130" s="770"/>
      <c r="F130" s="770"/>
      <c r="G130" s="770"/>
      <c r="H130" s="770"/>
      <c r="I130" s="770"/>
      <c r="J130" s="360" t="s">
        <v>296</v>
      </c>
      <c r="K130" s="297" t="s">
        <v>249</v>
      </c>
      <c r="L130" s="298" t="s">
        <v>11</v>
      </c>
      <c r="M130" s="785" t="s">
        <v>260</v>
      </c>
      <c r="N130" s="786"/>
      <c r="O130" s="283" t="s">
        <v>255</v>
      </c>
      <c r="P130" s="284"/>
    </row>
    <row r="131" spans="2:20" ht="16.5">
      <c r="B131" s="241"/>
      <c r="C131" s="361" t="s">
        <v>297</v>
      </c>
      <c r="D131" s="348"/>
      <c r="E131" s="348"/>
      <c r="F131" s="348"/>
      <c r="G131" s="348"/>
      <c r="H131" s="348"/>
      <c r="I131" s="348"/>
      <c r="J131" s="362">
        <v>0.1</v>
      </c>
      <c r="K131" s="299" t="s">
        <v>298</v>
      </c>
      <c r="L131" s="363">
        <f>S127</f>
        <v>3.125</v>
      </c>
      <c r="M131" s="788">
        <f>T132*J131+T132</f>
        <v>5599</v>
      </c>
      <c r="N131" s="789"/>
      <c r="O131" s="364">
        <f>L131*M131</f>
        <v>17496.875</v>
      </c>
      <c r="P131" s="287"/>
      <c r="S131" s="365" t="s">
        <v>299</v>
      </c>
      <c r="T131" s="366">
        <v>50900</v>
      </c>
    </row>
    <row r="132" spans="2:20" ht="15" thickBot="1">
      <c r="B132" s="241"/>
      <c r="C132" s="790"/>
      <c r="D132" s="791"/>
      <c r="E132" s="791"/>
      <c r="F132" s="791"/>
      <c r="G132" s="791"/>
      <c r="H132" s="791"/>
      <c r="I132" s="791"/>
      <c r="J132" s="806"/>
      <c r="K132" s="301"/>
      <c r="L132" s="302"/>
      <c r="M132" s="841"/>
      <c r="N132" s="842"/>
      <c r="O132" s="286"/>
      <c r="P132" s="287"/>
      <c r="R132" s="367"/>
      <c r="S132" s="133">
        <v>1</v>
      </c>
      <c r="T132" s="368">
        <f>T131/10</f>
        <v>5090</v>
      </c>
    </row>
    <row r="133" spans="2:20" ht="15" thickBot="1">
      <c r="B133" s="241"/>
      <c r="C133" s="751" t="s">
        <v>258</v>
      </c>
      <c r="D133" s="752"/>
      <c r="E133" s="752"/>
      <c r="F133" s="752"/>
      <c r="G133" s="752"/>
      <c r="H133" s="752"/>
      <c r="I133" s="752"/>
      <c r="J133" s="752"/>
      <c r="K133" s="752"/>
      <c r="L133" s="752"/>
      <c r="M133" s="752"/>
      <c r="N133" s="753"/>
      <c r="O133" s="369">
        <f>SUM(O131)</f>
        <v>17496.875</v>
      </c>
      <c r="P133" s="287"/>
      <c r="R133" s="337"/>
    </row>
    <row r="134" spans="2:20">
      <c r="B134" s="241"/>
      <c r="C134" s="760" t="s">
        <v>263</v>
      </c>
      <c r="D134" s="761"/>
      <c r="E134" s="761"/>
      <c r="F134" s="761"/>
      <c r="G134" s="761"/>
      <c r="H134" s="761"/>
      <c r="I134" s="761"/>
      <c r="J134" s="761"/>
      <c r="K134" s="761"/>
      <c r="L134" s="761"/>
      <c r="M134" s="761"/>
      <c r="N134" s="761"/>
      <c r="O134" s="762"/>
      <c r="P134" s="281"/>
    </row>
    <row r="135" spans="2:20">
      <c r="B135" s="241"/>
      <c r="C135" s="763"/>
      <c r="D135" s="764"/>
      <c r="E135" s="764"/>
      <c r="F135" s="764"/>
      <c r="G135" s="764"/>
      <c r="H135" s="764"/>
      <c r="I135" s="764"/>
      <c r="J135" s="764"/>
      <c r="K135" s="764"/>
      <c r="L135" s="764"/>
      <c r="M135" s="764"/>
      <c r="N135" s="764"/>
      <c r="O135" s="765"/>
      <c r="P135" s="281"/>
      <c r="R135" s="370"/>
    </row>
    <row r="136" spans="2:20" ht="15" thickBot="1">
      <c r="B136" s="241"/>
      <c r="C136" s="766"/>
      <c r="D136" s="767"/>
      <c r="E136" s="767"/>
      <c r="F136" s="767"/>
      <c r="G136" s="767"/>
      <c r="H136" s="767"/>
      <c r="I136" s="767"/>
      <c r="J136" s="767"/>
      <c r="K136" s="767"/>
      <c r="L136" s="767"/>
      <c r="M136" s="767"/>
      <c r="N136" s="767"/>
      <c r="O136" s="768"/>
      <c r="P136" s="281"/>
    </row>
    <row r="137" spans="2:20" ht="15.75">
      <c r="B137" s="241"/>
      <c r="C137" s="769" t="s">
        <v>264</v>
      </c>
      <c r="D137" s="770"/>
      <c r="E137" s="770"/>
      <c r="F137" s="770"/>
      <c r="G137" s="770"/>
      <c r="H137" s="770"/>
      <c r="I137" s="770"/>
      <c r="J137" s="303" t="s">
        <v>265</v>
      </c>
      <c r="K137" s="304" t="s">
        <v>266</v>
      </c>
      <c r="L137" s="305" t="s">
        <v>267</v>
      </c>
      <c r="M137" s="785" t="s">
        <v>268</v>
      </c>
      <c r="N137" s="786"/>
      <c r="O137" s="283" t="s">
        <v>255</v>
      </c>
      <c r="P137" s="284"/>
    </row>
    <row r="138" spans="2:20">
      <c r="B138" s="241"/>
      <c r="C138" s="773"/>
      <c r="D138" s="774"/>
      <c r="E138" s="774"/>
      <c r="F138" s="774"/>
      <c r="G138" s="774"/>
      <c r="H138" s="774"/>
      <c r="I138" s="774"/>
      <c r="J138" s="306"/>
      <c r="K138" s="307"/>
      <c r="L138" s="306"/>
      <c r="M138" s="839"/>
      <c r="N138" s="840"/>
      <c r="O138" s="294"/>
      <c r="P138" s="287"/>
    </row>
    <row r="139" spans="2:20" ht="15" thickBot="1">
      <c r="B139" s="241"/>
      <c r="C139" s="805"/>
      <c r="D139" s="791"/>
      <c r="E139" s="791"/>
      <c r="F139" s="791"/>
      <c r="G139" s="791"/>
      <c r="H139" s="791"/>
      <c r="I139" s="791"/>
      <c r="J139" s="308"/>
      <c r="K139" s="309"/>
      <c r="L139" s="308"/>
      <c r="M139" s="779"/>
      <c r="N139" s="780"/>
      <c r="O139" s="310"/>
      <c r="P139" s="287"/>
    </row>
    <row r="140" spans="2:20" ht="15" thickBot="1">
      <c r="B140" s="241"/>
      <c r="C140" s="751" t="s">
        <v>258</v>
      </c>
      <c r="D140" s="752"/>
      <c r="E140" s="752"/>
      <c r="F140" s="752"/>
      <c r="G140" s="752"/>
      <c r="H140" s="752"/>
      <c r="I140" s="752"/>
      <c r="J140" s="752"/>
      <c r="K140" s="752"/>
      <c r="L140" s="752"/>
      <c r="M140" s="752"/>
      <c r="N140" s="753"/>
      <c r="O140" s="295"/>
      <c r="P140" s="296"/>
    </row>
    <row r="141" spans="2:20">
      <c r="B141" s="241"/>
      <c r="C141" s="760" t="s">
        <v>269</v>
      </c>
      <c r="D141" s="761"/>
      <c r="E141" s="761"/>
      <c r="F141" s="761"/>
      <c r="G141" s="761"/>
      <c r="H141" s="761"/>
      <c r="I141" s="761"/>
      <c r="J141" s="761"/>
      <c r="K141" s="761"/>
      <c r="L141" s="761"/>
      <c r="M141" s="761"/>
      <c r="N141" s="761"/>
      <c r="O141" s="762"/>
      <c r="P141" s="281"/>
    </row>
    <row r="142" spans="2:20">
      <c r="B142" s="241"/>
      <c r="C142" s="763"/>
      <c r="D142" s="764"/>
      <c r="E142" s="764"/>
      <c r="F142" s="764"/>
      <c r="G142" s="764"/>
      <c r="H142" s="764"/>
      <c r="I142" s="764"/>
      <c r="J142" s="764"/>
      <c r="K142" s="764"/>
      <c r="L142" s="764"/>
      <c r="M142" s="764"/>
      <c r="N142" s="764"/>
      <c r="O142" s="765"/>
      <c r="P142" s="281"/>
    </row>
    <row r="143" spans="2:20" ht="15" thickBot="1">
      <c r="B143" s="241"/>
      <c r="C143" s="766"/>
      <c r="D143" s="767"/>
      <c r="E143" s="767"/>
      <c r="F143" s="767"/>
      <c r="G143" s="767"/>
      <c r="H143" s="767"/>
      <c r="I143" s="767"/>
      <c r="J143" s="767"/>
      <c r="K143" s="767"/>
      <c r="L143" s="767"/>
      <c r="M143" s="767"/>
      <c r="N143" s="767"/>
      <c r="O143" s="768"/>
      <c r="P143" s="281"/>
    </row>
    <row r="144" spans="2:20" ht="28.5">
      <c r="B144" s="241"/>
      <c r="C144" s="769" t="s">
        <v>270</v>
      </c>
      <c r="D144" s="770"/>
      <c r="E144" s="770"/>
      <c r="F144" s="770"/>
      <c r="G144" s="770"/>
      <c r="H144" s="770"/>
      <c r="I144" s="371" t="s">
        <v>11</v>
      </c>
      <c r="J144" s="298" t="s">
        <v>271</v>
      </c>
      <c r="K144" s="304" t="s">
        <v>272</v>
      </c>
      <c r="L144" s="303" t="s">
        <v>273</v>
      </c>
      <c r="M144" s="771" t="s">
        <v>254</v>
      </c>
      <c r="N144" s="772"/>
      <c r="O144" s="312" t="s">
        <v>255</v>
      </c>
      <c r="P144" s="313"/>
    </row>
    <row r="145" spans="2:18">
      <c r="B145" s="241"/>
      <c r="C145" s="775" t="s">
        <v>274</v>
      </c>
      <c r="D145" s="782"/>
      <c r="E145" s="782"/>
      <c r="F145" s="782"/>
      <c r="G145" s="782"/>
      <c r="H145" s="782"/>
      <c r="I145" s="372">
        <v>1</v>
      </c>
      <c r="J145" s="315">
        <v>58363.5</v>
      </c>
      <c r="K145" s="316">
        <f>J145*67.52%</f>
        <v>39407.035199999998</v>
      </c>
      <c r="L145" s="317">
        <f>J145+K145</f>
        <v>97770.535199999998</v>
      </c>
      <c r="M145" s="777">
        <v>0.13</v>
      </c>
      <c r="N145" s="778"/>
      <c r="O145" s="318">
        <f>L145*M145</f>
        <v>12710.169576</v>
      </c>
      <c r="P145" s="319"/>
    </row>
    <row r="146" spans="2:18">
      <c r="B146" s="241"/>
      <c r="C146" s="320"/>
      <c r="D146" s="321"/>
      <c r="E146" s="321"/>
      <c r="F146" s="321"/>
      <c r="G146" s="321"/>
      <c r="H146" s="321"/>
      <c r="I146" s="321"/>
      <c r="J146" s="323"/>
      <c r="K146" s="324"/>
      <c r="L146" s="317"/>
      <c r="M146" s="777"/>
      <c r="N146" s="778"/>
      <c r="O146" s="325"/>
      <c r="P146" s="319"/>
    </row>
    <row r="147" spans="2:18">
      <c r="B147" s="241"/>
      <c r="C147" s="320"/>
      <c r="D147" s="321"/>
      <c r="E147" s="321"/>
      <c r="F147" s="321"/>
      <c r="G147" s="321"/>
      <c r="H147" s="321"/>
      <c r="I147" s="321"/>
      <c r="J147" s="323"/>
      <c r="K147" s="324"/>
      <c r="L147" s="317"/>
      <c r="M147" s="839"/>
      <c r="N147" s="840"/>
      <c r="O147" s="325"/>
      <c r="P147" s="319"/>
    </row>
    <row r="148" spans="2:18" ht="15" thickBot="1">
      <c r="B148" s="241"/>
      <c r="C148" s="805"/>
      <c r="D148" s="791"/>
      <c r="E148" s="791"/>
      <c r="F148" s="791"/>
      <c r="G148" s="791"/>
      <c r="H148" s="791"/>
      <c r="I148" s="791"/>
      <c r="J148" s="308"/>
      <c r="K148" s="309"/>
      <c r="L148" s="308"/>
      <c r="M148" s="779"/>
      <c r="N148" s="780"/>
      <c r="O148" s="310"/>
      <c r="P148" s="287"/>
    </row>
    <row r="149" spans="2:18" ht="15" thickBot="1">
      <c r="B149" s="241"/>
      <c r="C149" s="751" t="s">
        <v>258</v>
      </c>
      <c r="D149" s="752"/>
      <c r="E149" s="752"/>
      <c r="F149" s="752"/>
      <c r="G149" s="752"/>
      <c r="H149" s="752"/>
      <c r="I149" s="752"/>
      <c r="J149" s="752"/>
      <c r="K149" s="752"/>
      <c r="L149" s="752"/>
      <c r="M149" s="752"/>
      <c r="N149" s="753"/>
      <c r="O149" s="295">
        <f>SUM(O145)</f>
        <v>12710.169576</v>
      </c>
      <c r="P149" s="287"/>
    </row>
    <row r="150" spans="2:18" ht="15" thickBot="1">
      <c r="B150" s="241"/>
      <c r="C150" s="274"/>
      <c r="O150" s="275"/>
      <c r="P150" s="243"/>
    </row>
    <row r="151" spans="2:18" ht="15" thickBot="1">
      <c r="B151" s="241"/>
      <c r="C151" s="754" t="s">
        <v>275</v>
      </c>
      <c r="D151" s="755"/>
      <c r="E151" s="755"/>
      <c r="F151" s="755"/>
      <c r="G151" s="755"/>
      <c r="H151" s="755"/>
      <c r="I151" s="755"/>
      <c r="J151" s="755"/>
      <c r="K151" s="755"/>
      <c r="L151" s="755"/>
      <c r="M151" s="755"/>
      <c r="N151" s="756"/>
      <c r="O151" s="327">
        <f>SUM(O126+O133+O140+O149)</f>
        <v>30842.553054799999</v>
      </c>
      <c r="P151" s="328"/>
    </row>
    <row r="152" spans="2:18">
      <c r="B152" s="241"/>
      <c r="C152" s="760" t="s">
        <v>276</v>
      </c>
      <c r="D152" s="761"/>
      <c r="E152" s="761"/>
      <c r="F152" s="761"/>
      <c r="G152" s="761"/>
      <c r="H152" s="761"/>
      <c r="I152" s="761"/>
      <c r="J152" s="761"/>
      <c r="K152" s="761"/>
      <c r="L152" s="761"/>
      <c r="M152" s="761"/>
      <c r="N152" s="761"/>
      <c r="O152" s="762"/>
      <c r="P152" s="281"/>
    </row>
    <row r="153" spans="2:18">
      <c r="B153" s="241"/>
      <c r="C153" s="763"/>
      <c r="D153" s="764"/>
      <c r="E153" s="764"/>
      <c r="F153" s="764"/>
      <c r="G153" s="764"/>
      <c r="H153" s="764"/>
      <c r="I153" s="764"/>
      <c r="J153" s="764"/>
      <c r="K153" s="764"/>
      <c r="L153" s="764"/>
      <c r="M153" s="764"/>
      <c r="N153" s="764"/>
      <c r="O153" s="765"/>
      <c r="P153" s="281"/>
    </row>
    <row r="154" spans="2:18" ht="15" thickBot="1">
      <c r="B154" s="241"/>
      <c r="C154" s="766"/>
      <c r="D154" s="767"/>
      <c r="E154" s="767"/>
      <c r="F154" s="767"/>
      <c r="G154" s="767"/>
      <c r="H154" s="767"/>
      <c r="I154" s="767"/>
      <c r="J154" s="767"/>
      <c r="K154" s="767"/>
      <c r="L154" s="767"/>
      <c r="M154" s="767"/>
      <c r="N154" s="767"/>
      <c r="O154" s="768"/>
      <c r="P154" s="281"/>
    </row>
    <row r="155" spans="2:18">
      <c r="B155" s="241"/>
      <c r="C155" s="769" t="s">
        <v>277</v>
      </c>
      <c r="D155" s="770"/>
      <c r="E155" s="770"/>
      <c r="F155" s="770"/>
      <c r="G155" s="770"/>
      <c r="H155" s="770"/>
      <c r="I155" s="770"/>
      <c r="J155" s="329"/>
      <c r="K155" s="330"/>
      <c r="L155" s="303" t="s">
        <v>278</v>
      </c>
      <c r="M155" s="771" t="s">
        <v>279</v>
      </c>
      <c r="N155" s="772"/>
      <c r="O155" s="331"/>
      <c r="P155" s="313"/>
      <c r="R155" s="337"/>
    </row>
    <row r="156" spans="2:18">
      <c r="B156" s="241"/>
      <c r="C156" s="773" t="s">
        <v>280</v>
      </c>
      <c r="D156" s="774"/>
      <c r="E156" s="774"/>
      <c r="F156" s="774"/>
      <c r="G156" s="774"/>
      <c r="H156" s="774"/>
      <c r="I156" s="774"/>
      <c r="J156" s="332"/>
      <c r="K156" s="333"/>
      <c r="L156" s="334">
        <v>0.22</v>
      </c>
      <c r="M156" s="747"/>
      <c r="N156" s="748"/>
      <c r="O156" s="335">
        <f>O151*L156</f>
        <v>6785.3616720559994</v>
      </c>
      <c r="P156" s="336"/>
      <c r="R156" s="337"/>
    </row>
    <row r="157" spans="2:18">
      <c r="B157" s="241"/>
      <c r="C157" s="338" t="s">
        <v>281</v>
      </c>
      <c r="D157" s="289"/>
      <c r="E157" s="289"/>
      <c r="F157" s="289"/>
      <c r="G157" s="289"/>
      <c r="H157" s="289"/>
      <c r="I157" s="289"/>
      <c r="J157" s="332"/>
      <c r="K157" s="333"/>
      <c r="L157" s="334">
        <v>0.01</v>
      </c>
      <c r="M157" s="747"/>
      <c r="N157" s="748"/>
      <c r="O157" s="335">
        <f>O151*L157</f>
        <v>308.42553054799998</v>
      </c>
      <c r="P157" s="336"/>
    </row>
    <row r="158" spans="2:18" ht="15" thickBot="1">
      <c r="B158" s="241"/>
      <c r="C158" s="267" t="s">
        <v>282</v>
      </c>
      <c r="D158" s="268"/>
      <c r="E158" s="268"/>
      <c r="F158" s="268"/>
      <c r="G158" s="268"/>
      <c r="H158" s="268"/>
      <c r="I158" s="268"/>
      <c r="J158" s="339"/>
      <c r="K158" s="340"/>
      <c r="L158" s="334">
        <v>0.03</v>
      </c>
      <c r="M158" s="749"/>
      <c r="N158" s="750"/>
      <c r="O158" s="335">
        <f>O151*L158</f>
        <v>925.27659164399995</v>
      </c>
      <c r="P158" s="336"/>
    </row>
    <row r="159" spans="2:18" ht="15" thickBot="1">
      <c r="B159" s="241"/>
      <c r="C159" s="751" t="s">
        <v>258</v>
      </c>
      <c r="D159" s="752"/>
      <c r="E159" s="752"/>
      <c r="F159" s="752"/>
      <c r="G159" s="752"/>
      <c r="H159" s="752"/>
      <c r="I159" s="752"/>
      <c r="J159" s="752"/>
      <c r="K159" s="752"/>
      <c r="L159" s="752"/>
      <c r="M159" s="752"/>
      <c r="N159" s="753"/>
      <c r="O159" s="341">
        <f>SUM(O156:O158)</f>
        <v>8019.0637942479998</v>
      </c>
      <c r="P159" s="342"/>
    </row>
    <row r="160" spans="2:18" ht="15" thickBot="1">
      <c r="B160" s="241"/>
      <c r="C160" s="274"/>
      <c r="O160" s="275"/>
      <c r="P160" s="243"/>
    </row>
    <row r="161" spans="2:16" ht="15" thickBot="1">
      <c r="B161" s="241"/>
      <c r="C161" s="754" t="s">
        <v>283</v>
      </c>
      <c r="D161" s="755"/>
      <c r="E161" s="755"/>
      <c r="F161" s="755"/>
      <c r="G161" s="755"/>
      <c r="H161" s="755"/>
      <c r="I161" s="755"/>
      <c r="J161" s="755"/>
      <c r="K161" s="755"/>
      <c r="L161" s="755"/>
      <c r="M161" s="755"/>
      <c r="N161" s="756"/>
      <c r="O161" s="343">
        <f>ROUND(O151+O159,0)</f>
        <v>38862</v>
      </c>
      <c r="P161" s="342"/>
    </row>
    <row r="162" spans="2:16">
      <c r="B162" s="241"/>
      <c r="C162" s="270"/>
      <c r="D162" s="271"/>
      <c r="E162" s="271"/>
      <c r="F162" s="271"/>
      <c r="G162" s="271"/>
      <c r="H162" s="271"/>
      <c r="I162" s="271"/>
      <c r="J162" s="271"/>
      <c r="K162" s="271"/>
      <c r="L162" s="271"/>
      <c r="M162" s="271"/>
      <c r="N162" s="271"/>
      <c r="O162" s="272"/>
      <c r="P162" s="243"/>
    </row>
    <row r="163" spans="2:16">
      <c r="B163" s="241"/>
      <c r="C163" s="274"/>
      <c r="O163" s="275"/>
      <c r="P163" s="243"/>
    </row>
    <row r="164" spans="2:16">
      <c r="B164" s="241"/>
      <c r="C164" s="274"/>
      <c r="O164" s="275"/>
      <c r="P164" s="243"/>
    </row>
    <row r="165" spans="2:16">
      <c r="B165" s="241"/>
      <c r="C165" s="274"/>
      <c r="H165" s="344" t="s">
        <v>284</v>
      </c>
      <c r="I165" s="344"/>
      <c r="J165" s="344"/>
      <c r="K165" s="344"/>
      <c r="O165" s="275"/>
      <c r="P165" s="243"/>
    </row>
    <row r="166" spans="2:16">
      <c r="B166" s="241"/>
      <c r="C166" s="274"/>
      <c r="H166" s="344" t="s">
        <v>285</v>
      </c>
      <c r="O166" s="275"/>
      <c r="P166" s="243"/>
    </row>
    <row r="167" spans="2:16">
      <c r="B167" s="241"/>
      <c r="C167" s="274"/>
      <c r="H167" s="344" t="s">
        <v>286</v>
      </c>
      <c r="O167" s="275"/>
      <c r="P167" s="243"/>
    </row>
    <row r="168" spans="2:16">
      <c r="B168" s="241"/>
      <c r="C168" s="256"/>
      <c r="D168" s="345"/>
      <c r="E168" s="345"/>
      <c r="F168" s="345"/>
      <c r="G168" s="345"/>
      <c r="H168" s="344" t="s">
        <v>287</v>
      </c>
      <c r="I168" s="345"/>
      <c r="J168" s="345"/>
      <c r="K168" s="345"/>
      <c r="L168" s="345"/>
      <c r="M168" s="345"/>
      <c r="N168" s="345"/>
      <c r="O168" s="346"/>
      <c r="P168" s="266"/>
    </row>
    <row r="169" spans="2:16">
      <c r="B169" s="241"/>
      <c r="C169" s="274"/>
      <c r="H169" s="236" t="s">
        <v>288</v>
      </c>
      <c r="O169" s="275"/>
      <c r="P169" s="243"/>
    </row>
    <row r="170" spans="2:16">
      <c r="B170" s="241"/>
      <c r="C170" s="347" t="s">
        <v>289</v>
      </c>
      <c r="D170" s="348"/>
      <c r="E170" s="348"/>
      <c r="F170" s="348"/>
      <c r="G170" s="348"/>
      <c r="H170" s="348"/>
      <c r="I170" s="348"/>
      <c r="J170" s="348"/>
      <c r="K170" s="348"/>
      <c r="L170" s="348"/>
      <c r="M170" s="348"/>
      <c r="N170" s="348"/>
      <c r="O170" s="349"/>
      <c r="P170" s="243"/>
    </row>
    <row r="171" spans="2:16">
      <c r="B171" s="241"/>
      <c r="C171" s="757"/>
      <c r="D171" s="758"/>
      <c r="E171" s="758"/>
      <c r="F171" s="758"/>
      <c r="G171" s="758"/>
      <c r="H171" s="758"/>
      <c r="I171" s="758"/>
      <c r="J171" s="758"/>
      <c r="K171" s="758"/>
      <c r="L171" s="758"/>
      <c r="M171" s="758"/>
      <c r="N171" s="758"/>
      <c r="O171" s="759"/>
      <c r="P171" s="266"/>
    </row>
    <row r="172" spans="2:16">
      <c r="B172" s="241"/>
      <c r="C172" s="757"/>
      <c r="D172" s="758"/>
      <c r="E172" s="758"/>
      <c r="F172" s="758"/>
      <c r="G172" s="758"/>
      <c r="H172" s="758"/>
      <c r="I172" s="758"/>
      <c r="J172" s="758"/>
      <c r="K172" s="758"/>
      <c r="L172" s="758"/>
      <c r="M172" s="758"/>
      <c r="N172" s="758"/>
      <c r="O172" s="759"/>
      <c r="P172" s="266"/>
    </row>
    <row r="173" spans="2:16">
      <c r="B173" s="241"/>
      <c r="C173" s="256"/>
      <c r="D173" s="345"/>
      <c r="E173" s="345"/>
      <c r="F173" s="345"/>
      <c r="G173" s="345"/>
      <c r="H173" s="345"/>
      <c r="I173" s="345"/>
      <c r="J173" s="345"/>
      <c r="K173" s="345"/>
      <c r="L173" s="345"/>
      <c r="M173" s="345"/>
      <c r="N173" s="345"/>
      <c r="O173" s="346"/>
      <c r="P173" s="266"/>
    </row>
    <row r="174" spans="2:16">
      <c r="B174" s="241"/>
      <c r="C174" s="350" t="s">
        <v>290</v>
      </c>
      <c r="D174" s="345"/>
      <c r="E174" s="345"/>
      <c r="F174" s="345"/>
      <c r="G174" s="345"/>
      <c r="H174" s="345"/>
      <c r="I174" s="345"/>
      <c r="J174" s="345"/>
      <c r="K174" s="345"/>
      <c r="L174" s="345"/>
      <c r="M174" s="345"/>
      <c r="N174" s="345"/>
      <c r="O174" s="346"/>
      <c r="P174" s="266"/>
    </row>
    <row r="175" spans="2:16">
      <c r="B175" s="241"/>
      <c r="C175" s="735" t="s">
        <v>291</v>
      </c>
      <c r="D175" s="736"/>
      <c r="E175" s="736"/>
      <c r="F175" s="736"/>
      <c r="G175" s="736"/>
      <c r="H175" s="736"/>
      <c r="I175" s="736"/>
      <c r="J175" s="736"/>
      <c r="K175" s="736"/>
      <c r="L175" s="736"/>
      <c r="M175" s="736"/>
      <c r="N175" s="736"/>
      <c r="O175" s="737"/>
      <c r="P175" s="351"/>
    </row>
    <row r="176" spans="2:16">
      <c r="B176" s="241"/>
      <c r="C176" s="735"/>
      <c r="D176" s="736"/>
      <c r="E176" s="736"/>
      <c r="F176" s="736"/>
      <c r="G176" s="736"/>
      <c r="H176" s="736"/>
      <c r="I176" s="736"/>
      <c r="J176" s="736"/>
      <c r="K176" s="736"/>
      <c r="L176" s="736"/>
      <c r="M176" s="736"/>
      <c r="N176" s="736"/>
      <c r="O176" s="737"/>
      <c r="P176" s="351"/>
    </row>
    <row r="177" spans="2:16">
      <c r="B177" s="241"/>
      <c r="C177" s="738" t="s">
        <v>292</v>
      </c>
      <c r="D177" s="739"/>
      <c r="E177" s="739"/>
      <c r="F177" s="739"/>
      <c r="G177" s="739"/>
      <c r="H177" s="739"/>
      <c r="I177" s="739"/>
      <c r="J177" s="739"/>
      <c r="K177" s="739"/>
      <c r="L177" s="739"/>
      <c r="M177" s="739"/>
      <c r="N177" s="739"/>
      <c r="O177" s="740"/>
      <c r="P177" s="351"/>
    </row>
    <row r="178" spans="2:16">
      <c r="B178" s="241"/>
      <c r="C178" s="738"/>
      <c r="D178" s="739"/>
      <c r="E178" s="739"/>
      <c r="F178" s="739"/>
      <c r="G178" s="739"/>
      <c r="H178" s="739"/>
      <c r="I178" s="739"/>
      <c r="J178" s="739"/>
      <c r="K178" s="739"/>
      <c r="L178" s="739"/>
      <c r="M178" s="739"/>
      <c r="N178" s="739"/>
      <c r="O178" s="740"/>
      <c r="P178" s="351"/>
    </row>
    <row r="179" spans="2:16">
      <c r="B179" s="241"/>
      <c r="C179" s="256"/>
      <c r="D179" s="345"/>
      <c r="E179" s="345"/>
      <c r="F179" s="345"/>
      <c r="G179" s="345"/>
      <c r="H179" s="345"/>
      <c r="I179" s="345"/>
      <c r="J179" s="345"/>
      <c r="K179" s="345"/>
      <c r="L179" s="345"/>
      <c r="M179" s="345"/>
      <c r="N179" s="345"/>
      <c r="O179" s="346"/>
      <c r="P179" s="266"/>
    </row>
    <row r="180" spans="2:16">
      <c r="B180" s="241"/>
      <c r="C180" s="274"/>
      <c r="H180" s="344" t="s">
        <v>284</v>
      </c>
      <c r="O180" s="275"/>
      <c r="P180" s="243"/>
    </row>
    <row r="181" spans="2:16">
      <c r="B181" s="241"/>
      <c r="C181" s="274"/>
      <c r="H181" s="236" t="s">
        <v>285</v>
      </c>
      <c r="I181" s="289"/>
      <c r="J181" s="289"/>
      <c r="K181" s="289"/>
      <c r="O181" s="275"/>
      <c r="P181" s="243"/>
    </row>
    <row r="182" spans="2:16">
      <c r="B182" s="241"/>
      <c r="C182" s="274"/>
      <c r="H182" s="236" t="s">
        <v>293</v>
      </c>
      <c r="I182" s="352"/>
      <c r="J182" s="352"/>
      <c r="K182" s="352"/>
      <c r="O182" s="275"/>
      <c r="P182" s="243"/>
    </row>
    <row r="183" spans="2:16">
      <c r="B183" s="241"/>
      <c r="C183" s="353"/>
      <c r="D183" s="345"/>
      <c r="E183" s="345"/>
      <c r="F183" s="345"/>
      <c r="G183" s="345"/>
      <c r="H183" s="236" t="s">
        <v>287</v>
      </c>
      <c r="L183" s="345"/>
      <c r="M183" s="345"/>
      <c r="N183" s="345"/>
      <c r="O183" s="346"/>
      <c r="P183" s="266"/>
    </row>
    <row r="184" spans="2:16">
      <c r="B184" s="241"/>
      <c r="C184" s="353"/>
      <c r="D184" s="352"/>
      <c r="E184" s="352"/>
      <c r="K184" s="741"/>
      <c r="L184" s="741"/>
      <c r="M184" s="741"/>
      <c r="N184" s="741"/>
      <c r="O184" s="742"/>
      <c r="P184" s="354"/>
    </row>
    <row r="185" spans="2:16" ht="15" thickBot="1">
      <c r="B185" s="241"/>
      <c r="C185" s="745"/>
      <c r="D185" s="746"/>
      <c r="E185" s="746"/>
      <c r="F185" s="309"/>
      <c r="G185" s="309"/>
      <c r="H185" s="309"/>
      <c r="I185" s="309"/>
      <c r="J185" s="309"/>
      <c r="K185" s="743"/>
      <c r="L185" s="743"/>
      <c r="M185" s="743"/>
      <c r="N185" s="743"/>
      <c r="O185" s="744"/>
      <c r="P185" s="354"/>
    </row>
    <row r="186" spans="2:16" ht="15" thickBot="1">
      <c r="B186" s="355"/>
      <c r="C186" s="356"/>
      <c r="D186" s="356"/>
      <c r="E186" s="356"/>
      <c r="F186" s="356"/>
      <c r="G186" s="356"/>
      <c r="H186" s="356"/>
      <c r="I186" s="356"/>
      <c r="J186" s="356"/>
      <c r="K186" s="356"/>
      <c r="L186" s="356"/>
      <c r="M186" s="356"/>
      <c r="N186" s="356"/>
      <c r="O186" s="356"/>
      <c r="P186" s="357"/>
    </row>
    <row r="187" spans="2:16" ht="15" thickTop="1"/>
    <row r="189" spans="2:16">
      <c r="B189" s="875" t="s">
        <v>0</v>
      </c>
      <c r="C189" s="875"/>
      <c r="D189" s="875"/>
      <c r="E189" s="875"/>
      <c r="F189" s="875"/>
      <c r="G189" s="875"/>
      <c r="H189" s="875"/>
      <c r="I189" s="875"/>
      <c r="J189" s="875"/>
      <c r="K189" s="875"/>
    </row>
    <row r="190" spans="2:16">
      <c r="B190" s="236" t="s">
        <v>1</v>
      </c>
    </row>
    <row r="191" spans="2:16" ht="15" thickBot="1"/>
    <row r="192" spans="2:16" ht="15" thickTop="1">
      <c r="B192" s="237"/>
      <c r="C192" s="238"/>
      <c r="D192" s="238"/>
      <c r="E192" s="238"/>
      <c r="F192" s="238"/>
      <c r="G192" s="238"/>
      <c r="H192" s="238"/>
      <c r="I192" s="238"/>
      <c r="J192" s="238"/>
      <c r="K192" s="238"/>
      <c r="L192" s="238"/>
      <c r="M192" s="238"/>
      <c r="N192" s="238"/>
      <c r="O192" s="238"/>
      <c r="P192" s="239"/>
    </row>
    <row r="193" spans="2:16">
      <c r="B193" s="241"/>
      <c r="C193" s="861" t="s">
        <v>234</v>
      </c>
      <c r="D193" s="861"/>
      <c r="E193" s="861"/>
      <c r="F193" s="861"/>
      <c r="G193" s="861"/>
      <c r="H193" s="861"/>
      <c r="I193" s="861"/>
      <c r="J193" s="861"/>
      <c r="K193" s="861"/>
      <c r="L193" s="861"/>
      <c r="M193" s="861"/>
      <c r="N193" s="861"/>
      <c r="O193" s="861"/>
      <c r="P193" s="242"/>
    </row>
    <row r="194" spans="2:16" ht="15" thickBot="1">
      <c r="B194" s="241"/>
      <c r="P194" s="243"/>
    </row>
    <row r="195" spans="2:16">
      <c r="B195" s="241"/>
      <c r="C195" s="862"/>
      <c r="D195" s="864"/>
      <c r="E195" s="865"/>
      <c r="F195" s="865"/>
      <c r="G195" s="865"/>
      <c r="H195" s="865"/>
      <c r="I195" s="865"/>
      <c r="J195" s="865"/>
      <c r="K195" s="866"/>
      <c r="L195" s="867"/>
      <c r="M195" s="868"/>
      <c r="N195" s="868"/>
      <c r="O195" s="869"/>
      <c r="P195" s="244"/>
    </row>
    <row r="196" spans="2:16">
      <c r="B196" s="241"/>
      <c r="C196" s="863"/>
      <c r="D196" s="852" t="s">
        <v>235</v>
      </c>
      <c r="E196" s="853"/>
      <c r="F196" s="853"/>
      <c r="G196" s="853"/>
      <c r="H196" s="853"/>
      <c r="I196" s="853"/>
      <c r="J196" s="853"/>
      <c r="K196" s="854"/>
      <c r="L196" s="870"/>
      <c r="M196" s="871"/>
      <c r="N196" s="871"/>
      <c r="O196" s="872"/>
      <c r="P196" s="244"/>
    </row>
    <row r="197" spans="2:16">
      <c r="B197" s="241"/>
      <c r="C197" s="863"/>
      <c r="D197" s="852"/>
      <c r="E197" s="853"/>
      <c r="F197" s="853"/>
      <c r="G197" s="853"/>
      <c r="H197" s="853"/>
      <c r="I197" s="853"/>
      <c r="J197" s="853"/>
      <c r="K197" s="854"/>
      <c r="L197" s="844" t="s">
        <v>236</v>
      </c>
      <c r="M197" s="846"/>
      <c r="N197" s="847"/>
      <c r="O197" s="848"/>
      <c r="P197" s="244"/>
    </row>
    <row r="198" spans="2:16">
      <c r="B198" s="241"/>
      <c r="C198" s="863"/>
      <c r="D198" s="852" t="s">
        <v>237</v>
      </c>
      <c r="E198" s="853"/>
      <c r="F198" s="853"/>
      <c r="G198" s="853"/>
      <c r="H198" s="853"/>
      <c r="I198" s="853"/>
      <c r="J198" s="853"/>
      <c r="K198" s="854"/>
      <c r="L198" s="845"/>
      <c r="M198" s="849"/>
      <c r="N198" s="850"/>
      <c r="O198" s="851"/>
      <c r="P198" s="245"/>
    </row>
    <row r="199" spans="2:16">
      <c r="B199" s="241"/>
      <c r="C199" s="863"/>
      <c r="D199" s="855"/>
      <c r="E199" s="856"/>
      <c r="F199" s="856"/>
      <c r="G199" s="856"/>
      <c r="H199" s="856"/>
      <c r="I199" s="856"/>
      <c r="J199" s="856"/>
      <c r="K199" s="857"/>
      <c r="L199" s="844" t="s">
        <v>238</v>
      </c>
      <c r="M199" s="844">
        <v>1</v>
      </c>
      <c r="N199" s="844" t="s">
        <v>239</v>
      </c>
      <c r="O199" s="859">
        <v>1</v>
      </c>
      <c r="P199" s="244"/>
    </row>
    <row r="200" spans="2:16">
      <c r="B200" s="241"/>
      <c r="C200" s="863"/>
      <c r="D200" s="855"/>
      <c r="E200" s="856"/>
      <c r="F200" s="856"/>
      <c r="G200" s="856"/>
      <c r="H200" s="856"/>
      <c r="I200" s="856"/>
      <c r="J200" s="856"/>
      <c r="K200" s="857"/>
      <c r="L200" s="858"/>
      <c r="M200" s="858"/>
      <c r="N200" s="858"/>
      <c r="O200" s="860"/>
      <c r="P200" s="244"/>
    </row>
    <row r="201" spans="2:16">
      <c r="B201" s="241"/>
      <c r="C201" s="863"/>
      <c r="D201" s="852" t="s">
        <v>240</v>
      </c>
      <c r="E201" s="853"/>
      <c r="F201" s="853"/>
      <c r="G201" s="853"/>
      <c r="H201" s="853"/>
      <c r="I201" s="853"/>
      <c r="J201" s="853"/>
      <c r="K201" s="854"/>
      <c r="L201" s="858"/>
      <c r="M201" s="858"/>
      <c r="N201" s="858"/>
      <c r="O201" s="860"/>
      <c r="P201" s="244"/>
    </row>
    <row r="202" spans="2:16" ht="15" thickBot="1">
      <c r="B202" s="241"/>
      <c r="C202" s="246"/>
      <c r="D202" s="247"/>
      <c r="E202" s="247"/>
      <c r="F202" s="247"/>
      <c r="G202" s="247"/>
      <c r="H202" s="247"/>
      <c r="I202" s="247"/>
      <c r="J202" s="247"/>
      <c r="K202" s="247"/>
      <c r="L202" s="247"/>
      <c r="M202" s="248"/>
      <c r="N202" s="248"/>
      <c r="O202" s="249"/>
      <c r="P202" s="250"/>
    </row>
    <row r="203" spans="2:16">
      <c r="B203" s="241"/>
      <c r="C203" s="251"/>
      <c r="D203" s="252"/>
      <c r="E203" s="252"/>
      <c r="F203" s="252"/>
      <c r="G203" s="252"/>
      <c r="H203" s="252"/>
      <c r="I203" s="252"/>
      <c r="J203" s="252"/>
      <c r="K203" s="252"/>
      <c r="L203" s="253" t="s">
        <v>241</v>
      </c>
      <c r="M203" s="254" t="s">
        <v>242</v>
      </c>
      <c r="N203" s="254" t="s">
        <v>243</v>
      </c>
      <c r="O203" s="255" t="s">
        <v>244</v>
      </c>
      <c r="P203" s="245"/>
    </row>
    <row r="204" spans="2:16">
      <c r="B204" s="241"/>
      <c r="C204" s="256"/>
      <c r="D204" s="257"/>
      <c r="E204" s="257"/>
      <c r="F204" s="257"/>
      <c r="G204" s="257"/>
      <c r="H204" s="257"/>
      <c r="I204" s="257"/>
      <c r="J204" s="257"/>
      <c r="K204" s="257"/>
      <c r="L204" s="258"/>
      <c r="M204" s="259"/>
      <c r="N204" s="259"/>
      <c r="O204" s="260"/>
      <c r="P204" s="261"/>
    </row>
    <row r="205" spans="2:16">
      <c r="B205" s="241"/>
      <c r="C205" s="826" t="s">
        <v>245</v>
      </c>
      <c r="D205" s="827"/>
      <c r="E205" s="827"/>
      <c r="F205" s="827"/>
      <c r="G205" s="257"/>
      <c r="H205" s="257"/>
      <c r="I205" s="257" t="s">
        <v>246</v>
      </c>
      <c r="K205" s="257"/>
      <c r="L205" s="258"/>
      <c r="O205" s="262"/>
      <c r="P205" s="261"/>
    </row>
    <row r="206" spans="2:16">
      <c r="B206" s="241"/>
      <c r="C206" s="263"/>
      <c r="D206" s="264"/>
      <c r="E206" s="264"/>
      <c r="F206" s="264"/>
      <c r="G206" s="264"/>
      <c r="H206" s="264"/>
      <c r="I206" s="264"/>
      <c r="J206" s="264"/>
      <c r="K206" s="264"/>
      <c r="L206" s="264"/>
      <c r="M206" s="264"/>
      <c r="N206" s="264"/>
      <c r="O206" s="265"/>
      <c r="P206" s="266"/>
    </row>
    <row r="207" spans="2:16" ht="15" thickBot="1">
      <c r="B207" s="241"/>
      <c r="C207" s="267"/>
      <c r="D207" s="268"/>
      <c r="E207" s="268"/>
      <c r="F207" s="268"/>
      <c r="G207" s="268"/>
      <c r="H207" s="268"/>
      <c r="I207" s="268"/>
      <c r="J207" s="268"/>
      <c r="K207" s="268"/>
      <c r="L207" s="268"/>
      <c r="M207" s="268"/>
      <c r="N207" s="268"/>
      <c r="O207" s="269"/>
      <c r="P207" s="243"/>
    </row>
    <row r="208" spans="2:16" ht="15" thickBot="1">
      <c r="B208" s="241"/>
      <c r="C208" s="270"/>
      <c r="D208" s="271"/>
      <c r="E208" s="271"/>
      <c r="F208" s="271"/>
      <c r="G208" s="271"/>
      <c r="H208" s="271"/>
      <c r="K208" s="271"/>
      <c r="L208" s="271"/>
      <c r="M208" s="271"/>
      <c r="N208" s="271"/>
      <c r="O208" s="272"/>
      <c r="P208" s="243"/>
    </row>
    <row r="209" spans="2:16">
      <c r="B209" s="241"/>
      <c r="C209" s="828" t="s">
        <v>247</v>
      </c>
      <c r="D209" s="829"/>
      <c r="E209" s="829"/>
      <c r="F209" s="829"/>
      <c r="G209" s="829"/>
      <c r="H209" s="829"/>
      <c r="I209" s="829"/>
      <c r="J209" s="829"/>
      <c r="K209" s="829"/>
      <c r="L209" s="829"/>
      <c r="M209" s="829"/>
      <c r="N209" s="829"/>
      <c r="O209" s="830"/>
      <c r="P209" s="273"/>
    </row>
    <row r="210" spans="2:16" ht="15" thickBot="1">
      <c r="B210" s="241"/>
      <c r="C210" s="274"/>
      <c r="O210" s="275"/>
      <c r="P210" s="243"/>
    </row>
    <row r="211" spans="2:16">
      <c r="B211" s="241"/>
      <c r="C211" s="276" t="s">
        <v>248</v>
      </c>
      <c r="D211" s="814" t="s">
        <v>9</v>
      </c>
      <c r="E211" s="815"/>
      <c r="F211" s="815"/>
      <c r="G211" s="815"/>
      <c r="H211" s="815"/>
      <c r="I211" s="815"/>
      <c r="J211" s="815"/>
      <c r="K211" s="815"/>
      <c r="L211" s="816"/>
      <c r="M211" s="817" t="s">
        <v>249</v>
      </c>
      <c r="N211" s="818"/>
      <c r="O211" s="276" t="s">
        <v>11</v>
      </c>
      <c r="P211" s="277"/>
    </row>
    <row r="212" spans="2:16" ht="15" thickBot="1">
      <c r="B212" s="241"/>
      <c r="C212" s="278">
        <v>1.3</v>
      </c>
      <c r="D212" s="843" t="str">
        <f>'PRESUPUESTO OFICIAL (Entidad)'!G17</f>
        <v>Reparación de ladrillo Prensado Macizo 24.5x12x5.5cm para zonas afectadas en muro de fachada</v>
      </c>
      <c r="E212" s="820"/>
      <c r="F212" s="820"/>
      <c r="G212" s="820"/>
      <c r="H212" s="820"/>
      <c r="I212" s="820"/>
      <c r="J212" s="820"/>
      <c r="K212" s="820"/>
      <c r="L212" s="821"/>
      <c r="M212" s="843" t="s">
        <v>20</v>
      </c>
      <c r="N212" s="821"/>
      <c r="O212" s="279">
        <f>'[23]PRESUPUESTO OFICIAL (Entidad)'!I16</f>
        <v>0.47</v>
      </c>
      <c r="P212" s="280"/>
    </row>
    <row r="213" spans="2:16">
      <c r="B213" s="241"/>
      <c r="C213" s="760" t="s">
        <v>250</v>
      </c>
      <c r="D213" s="761"/>
      <c r="E213" s="761"/>
      <c r="F213" s="761"/>
      <c r="G213" s="761"/>
      <c r="H213" s="761"/>
      <c r="I213" s="761"/>
      <c r="J213" s="761"/>
      <c r="K213" s="761"/>
      <c r="L213" s="761"/>
      <c r="M213" s="761"/>
      <c r="N213" s="761"/>
      <c r="O213" s="762"/>
      <c r="P213" s="281"/>
    </row>
    <row r="214" spans="2:16">
      <c r="B214" s="241"/>
      <c r="C214" s="763"/>
      <c r="D214" s="764"/>
      <c r="E214" s="764"/>
      <c r="F214" s="764"/>
      <c r="G214" s="764"/>
      <c r="H214" s="764"/>
      <c r="I214" s="764"/>
      <c r="J214" s="764"/>
      <c r="K214" s="764"/>
      <c r="L214" s="764"/>
      <c r="M214" s="764"/>
      <c r="N214" s="764"/>
      <c r="O214" s="765"/>
      <c r="P214" s="281"/>
    </row>
    <row r="215" spans="2:16" ht="15" thickBot="1">
      <c r="B215" s="241"/>
      <c r="C215" s="766"/>
      <c r="D215" s="767"/>
      <c r="E215" s="767"/>
      <c r="F215" s="767"/>
      <c r="G215" s="767"/>
      <c r="H215" s="767"/>
      <c r="I215" s="767"/>
      <c r="J215" s="767"/>
      <c r="K215" s="767"/>
      <c r="L215" s="767"/>
      <c r="M215" s="767"/>
      <c r="N215" s="767"/>
      <c r="O215" s="768"/>
      <c r="P215" s="281"/>
    </row>
    <row r="216" spans="2:16">
      <c r="B216" s="241"/>
      <c r="C216" s="769" t="s">
        <v>9</v>
      </c>
      <c r="D216" s="822"/>
      <c r="E216" s="822"/>
      <c r="F216" s="822"/>
      <c r="G216" s="823"/>
      <c r="H216" s="785" t="s">
        <v>251</v>
      </c>
      <c r="I216" s="822"/>
      <c r="J216" s="824" t="s">
        <v>252</v>
      </c>
      <c r="K216" s="825"/>
      <c r="L216" s="282" t="s">
        <v>253</v>
      </c>
      <c r="M216" s="785" t="s">
        <v>254</v>
      </c>
      <c r="N216" s="786"/>
      <c r="O216" s="283" t="s">
        <v>255</v>
      </c>
      <c r="P216" s="284"/>
    </row>
    <row r="217" spans="2:16">
      <c r="B217" s="241"/>
      <c r="C217" s="787" t="s">
        <v>257</v>
      </c>
      <c r="D217" s="774"/>
      <c r="E217" s="774"/>
      <c r="F217" s="774"/>
      <c r="G217" s="810"/>
      <c r="H217" s="811"/>
      <c r="I217" s="810"/>
      <c r="J217" s="811"/>
      <c r="K217" s="810"/>
      <c r="L217" s="285">
        <f>O243*0.05</f>
        <v>293.31160560000001</v>
      </c>
      <c r="M217" s="812">
        <v>1</v>
      </c>
      <c r="N217" s="776"/>
      <c r="O217" s="286">
        <f>L217*M217</f>
        <v>293.31160560000001</v>
      </c>
      <c r="P217" s="287"/>
    </row>
    <row r="218" spans="2:16">
      <c r="B218" s="241"/>
      <c r="C218" s="288"/>
      <c r="D218" s="289"/>
      <c r="E218" s="289"/>
      <c r="F218" s="289"/>
      <c r="G218" s="290"/>
      <c r="H218" s="291"/>
      <c r="I218" s="290"/>
      <c r="J218" s="291"/>
      <c r="K218" s="290"/>
      <c r="L218" s="292"/>
      <c r="M218" s="812"/>
      <c r="N218" s="776"/>
      <c r="O218" s="286"/>
      <c r="P218" s="287"/>
    </row>
    <row r="219" spans="2:16" ht="15" thickBot="1">
      <c r="B219" s="241"/>
      <c r="C219" s="805"/>
      <c r="D219" s="791"/>
      <c r="E219" s="791"/>
      <c r="F219" s="791"/>
      <c r="G219" s="806"/>
      <c r="H219" s="807"/>
      <c r="I219" s="806"/>
      <c r="J219" s="807"/>
      <c r="K219" s="806"/>
      <c r="L219" s="293"/>
      <c r="M219" s="808"/>
      <c r="N219" s="809"/>
      <c r="O219" s="294"/>
      <c r="P219" s="287"/>
    </row>
    <row r="220" spans="2:16" ht="15" thickBot="1">
      <c r="B220" s="241"/>
      <c r="C220" s="751" t="s">
        <v>258</v>
      </c>
      <c r="D220" s="752"/>
      <c r="E220" s="752"/>
      <c r="F220" s="752"/>
      <c r="G220" s="752"/>
      <c r="H220" s="752"/>
      <c r="I220" s="752"/>
      <c r="J220" s="752"/>
      <c r="K220" s="752"/>
      <c r="L220" s="752"/>
      <c r="M220" s="752"/>
      <c r="N220" s="753"/>
      <c r="O220" s="295">
        <f>SUM(O217:O218)</f>
        <v>293.31160560000001</v>
      </c>
      <c r="P220" s="296"/>
    </row>
    <row r="221" spans="2:16">
      <c r="B221" s="241"/>
      <c r="C221" s="760" t="s">
        <v>259</v>
      </c>
      <c r="D221" s="761"/>
      <c r="E221" s="761"/>
      <c r="F221" s="761"/>
      <c r="G221" s="761"/>
      <c r="H221" s="761"/>
      <c r="I221" s="761"/>
      <c r="J221" s="761"/>
      <c r="K221" s="761"/>
      <c r="L221" s="761"/>
      <c r="M221" s="761"/>
      <c r="N221" s="761"/>
      <c r="O221" s="762"/>
      <c r="P221" s="281"/>
    </row>
    <row r="222" spans="2:16">
      <c r="B222" s="241"/>
      <c r="C222" s="763"/>
      <c r="D222" s="764"/>
      <c r="E222" s="764"/>
      <c r="F222" s="764"/>
      <c r="G222" s="764"/>
      <c r="H222" s="764"/>
      <c r="I222" s="764"/>
      <c r="J222" s="764"/>
      <c r="K222" s="764"/>
      <c r="L222" s="764"/>
      <c r="M222" s="764"/>
      <c r="N222" s="764"/>
      <c r="O222" s="765"/>
      <c r="P222" s="281"/>
    </row>
    <row r="223" spans="2:16" ht="15" thickBot="1">
      <c r="B223" s="241"/>
      <c r="C223" s="766"/>
      <c r="D223" s="767"/>
      <c r="E223" s="767"/>
      <c r="F223" s="767"/>
      <c r="G223" s="767"/>
      <c r="H223" s="767"/>
      <c r="I223" s="767"/>
      <c r="J223" s="767"/>
      <c r="K223" s="767"/>
      <c r="L223" s="767"/>
      <c r="M223" s="767"/>
      <c r="N223" s="767"/>
      <c r="O223" s="768"/>
      <c r="P223" s="281"/>
    </row>
    <row r="224" spans="2:16">
      <c r="B224" s="241"/>
      <c r="C224" s="373" t="s">
        <v>9</v>
      </c>
      <c r="D224" s="371"/>
      <c r="E224" s="371"/>
      <c r="F224" s="371"/>
      <c r="G224" s="371"/>
      <c r="H224" s="371"/>
      <c r="I224" s="371"/>
      <c r="J224" s="360" t="s">
        <v>296</v>
      </c>
      <c r="K224" s="297" t="s">
        <v>249</v>
      </c>
      <c r="L224" s="298" t="s">
        <v>11</v>
      </c>
      <c r="M224" s="785" t="s">
        <v>260</v>
      </c>
      <c r="N224" s="786"/>
      <c r="O224" s="283" t="s">
        <v>255</v>
      </c>
      <c r="P224" s="284"/>
    </row>
    <row r="225" spans="2:20">
      <c r="B225" s="241"/>
      <c r="C225" s="361" t="s">
        <v>297</v>
      </c>
      <c r="D225" s="348"/>
      <c r="E225" s="348"/>
      <c r="F225" s="348"/>
      <c r="G225" s="348"/>
      <c r="H225" s="348"/>
      <c r="I225" s="348"/>
      <c r="J225" s="362">
        <v>0.1</v>
      </c>
      <c r="K225" s="299" t="s">
        <v>298</v>
      </c>
      <c r="L225" s="363">
        <f>S227</f>
        <v>3.125</v>
      </c>
      <c r="M225" s="873">
        <f>T232*J225+T232</f>
        <v>5599</v>
      </c>
      <c r="N225" s="874"/>
      <c r="O225" s="286">
        <f>L225*M225</f>
        <v>17496.875</v>
      </c>
      <c r="P225" s="287"/>
    </row>
    <row r="226" spans="2:20" ht="15" thickBot="1">
      <c r="B226" s="241"/>
      <c r="C226" s="790" t="s">
        <v>300</v>
      </c>
      <c r="D226" s="791"/>
      <c r="E226" s="791"/>
      <c r="F226" s="791"/>
      <c r="G226" s="791"/>
      <c r="H226" s="791"/>
      <c r="I226" s="791"/>
      <c r="J226" s="806"/>
      <c r="K226" s="301" t="s">
        <v>43</v>
      </c>
      <c r="L226" s="302">
        <v>34</v>
      </c>
      <c r="M226" s="841">
        <v>2100</v>
      </c>
      <c r="N226" s="842"/>
      <c r="O226" s="286">
        <f>L226*M226</f>
        <v>71400</v>
      </c>
      <c r="P226" s="287"/>
      <c r="S226" s="358" t="s">
        <v>294</v>
      </c>
      <c r="T226" s="358" t="s">
        <v>295</v>
      </c>
    </row>
    <row r="227" spans="2:20" ht="15" thickBot="1">
      <c r="B227" s="241"/>
      <c r="C227" s="751" t="s">
        <v>258</v>
      </c>
      <c r="D227" s="752"/>
      <c r="E227" s="752"/>
      <c r="F227" s="752"/>
      <c r="G227" s="752"/>
      <c r="H227" s="752"/>
      <c r="I227" s="752"/>
      <c r="J227" s="752"/>
      <c r="K227" s="752"/>
      <c r="L227" s="752"/>
      <c r="M227" s="752"/>
      <c r="N227" s="753"/>
      <c r="O227" s="295">
        <f>SUM(O225:O226)</f>
        <v>88896.875</v>
      </c>
      <c r="P227" s="287"/>
      <c r="S227" s="359">
        <f>10/3.2</f>
        <v>3.125</v>
      </c>
      <c r="T227" s="358">
        <v>1</v>
      </c>
    </row>
    <row r="228" spans="2:20">
      <c r="B228" s="241"/>
      <c r="C228" s="760" t="s">
        <v>263</v>
      </c>
      <c r="D228" s="761"/>
      <c r="E228" s="761"/>
      <c r="F228" s="761"/>
      <c r="G228" s="761"/>
      <c r="H228" s="761"/>
      <c r="I228" s="761"/>
      <c r="J228" s="761"/>
      <c r="K228" s="761"/>
      <c r="L228" s="761"/>
      <c r="M228" s="761"/>
      <c r="N228" s="761"/>
      <c r="O228" s="762"/>
      <c r="P228" s="281"/>
    </row>
    <row r="229" spans="2:20">
      <c r="B229" s="241"/>
      <c r="C229" s="763"/>
      <c r="D229" s="764"/>
      <c r="E229" s="764"/>
      <c r="F229" s="764"/>
      <c r="G229" s="764"/>
      <c r="H229" s="764"/>
      <c r="I229" s="764"/>
      <c r="J229" s="764"/>
      <c r="K229" s="764"/>
      <c r="L229" s="764"/>
      <c r="M229" s="764"/>
      <c r="N229" s="764"/>
      <c r="O229" s="765"/>
      <c r="P229" s="281"/>
    </row>
    <row r="230" spans="2:20" ht="15" thickBot="1">
      <c r="B230" s="241"/>
      <c r="C230" s="766"/>
      <c r="D230" s="767"/>
      <c r="E230" s="767"/>
      <c r="F230" s="767"/>
      <c r="G230" s="767"/>
      <c r="H230" s="767"/>
      <c r="I230" s="767"/>
      <c r="J230" s="767"/>
      <c r="K230" s="767"/>
      <c r="L230" s="767"/>
      <c r="M230" s="767"/>
      <c r="N230" s="767"/>
      <c r="O230" s="768"/>
      <c r="P230" s="281"/>
    </row>
    <row r="231" spans="2:20" ht="16.5">
      <c r="B231" s="241"/>
      <c r="C231" s="769" t="s">
        <v>264</v>
      </c>
      <c r="D231" s="770"/>
      <c r="E231" s="770"/>
      <c r="F231" s="770"/>
      <c r="G231" s="770"/>
      <c r="H231" s="770"/>
      <c r="I231" s="770"/>
      <c r="J231" s="303" t="s">
        <v>265</v>
      </c>
      <c r="K231" s="304" t="s">
        <v>266</v>
      </c>
      <c r="L231" s="305" t="s">
        <v>267</v>
      </c>
      <c r="M231" s="785" t="s">
        <v>268</v>
      </c>
      <c r="N231" s="786"/>
      <c r="O231" s="283" t="s">
        <v>255</v>
      </c>
      <c r="P231" s="284"/>
      <c r="S231" s="365" t="s">
        <v>299</v>
      </c>
      <c r="T231" s="366">
        <v>50900</v>
      </c>
    </row>
    <row r="232" spans="2:20">
      <c r="B232" s="241"/>
      <c r="C232" s="773"/>
      <c r="D232" s="774"/>
      <c r="E232" s="774"/>
      <c r="F232" s="774"/>
      <c r="G232" s="774"/>
      <c r="H232" s="774"/>
      <c r="I232" s="774"/>
      <c r="J232" s="306"/>
      <c r="K232" s="307"/>
      <c r="L232" s="306"/>
      <c r="M232" s="839"/>
      <c r="N232" s="840"/>
      <c r="O232" s="294"/>
      <c r="P232" s="287"/>
      <c r="R232" s="367"/>
      <c r="S232" s="133">
        <v>1</v>
      </c>
      <c r="T232" s="368">
        <f>T231/10</f>
        <v>5090</v>
      </c>
    </row>
    <row r="233" spans="2:20" ht="15" thickBot="1">
      <c r="B233" s="241"/>
      <c r="C233" s="805"/>
      <c r="D233" s="791"/>
      <c r="E233" s="791"/>
      <c r="F233" s="791"/>
      <c r="G233" s="791"/>
      <c r="H233" s="791"/>
      <c r="I233" s="791"/>
      <c r="J233" s="308"/>
      <c r="K233" s="309"/>
      <c r="L233" s="308"/>
      <c r="M233" s="779"/>
      <c r="N233" s="780"/>
      <c r="O233" s="310"/>
      <c r="P233" s="287"/>
      <c r="R233" s="337"/>
    </row>
    <row r="234" spans="2:20" ht="15" thickBot="1">
      <c r="B234" s="241"/>
      <c r="C234" s="751" t="s">
        <v>258</v>
      </c>
      <c r="D234" s="752"/>
      <c r="E234" s="752"/>
      <c r="F234" s="752"/>
      <c r="G234" s="752"/>
      <c r="H234" s="752"/>
      <c r="I234" s="752"/>
      <c r="J234" s="752"/>
      <c r="K234" s="752"/>
      <c r="L234" s="752"/>
      <c r="M234" s="752"/>
      <c r="N234" s="753"/>
      <c r="O234" s="295"/>
      <c r="P234" s="296"/>
    </row>
    <row r="235" spans="2:20">
      <c r="B235" s="241"/>
      <c r="C235" s="760" t="s">
        <v>269</v>
      </c>
      <c r="D235" s="761"/>
      <c r="E235" s="761"/>
      <c r="F235" s="761"/>
      <c r="G235" s="761"/>
      <c r="H235" s="761"/>
      <c r="I235" s="761"/>
      <c r="J235" s="761"/>
      <c r="K235" s="761"/>
      <c r="L235" s="761"/>
      <c r="M235" s="761"/>
      <c r="N235" s="761"/>
      <c r="O235" s="762"/>
      <c r="P235" s="281"/>
      <c r="R235" s="370"/>
    </row>
    <row r="236" spans="2:20">
      <c r="B236" s="241"/>
      <c r="C236" s="763"/>
      <c r="D236" s="764"/>
      <c r="E236" s="764"/>
      <c r="F236" s="764"/>
      <c r="G236" s="764"/>
      <c r="H236" s="764"/>
      <c r="I236" s="764"/>
      <c r="J236" s="764"/>
      <c r="K236" s="764"/>
      <c r="L236" s="764"/>
      <c r="M236" s="764"/>
      <c r="N236" s="764"/>
      <c r="O236" s="765"/>
      <c r="P236" s="281"/>
    </row>
    <row r="237" spans="2:20" ht="15" thickBot="1">
      <c r="B237" s="241"/>
      <c r="C237" s="766"/>
      <c r="D237" s="767"/>
      <c r="E237" s="767"/>
      <c r="F237" s="767"/>
      <c r="G237" s="767"/>
      <c r="H237" s="767"/>
      <c r="I237" s="767"/>
      <c r="J237" s="767"/>
      <c r="K237" s="767"/>
      <c r="L237" s="767"/>
      <c r="M237" s="767"/>
      <c r="N237" s="767"/>
      <c r="O237" s="768"/>
      <c r="P237" s="281"/>
    </row>
    <row r="238" spans="2:20" ht="28.5">
      <c r="B238" s="241"/>
      <c r="C238" s="373" t="s">
        <v>270</v>
      </c>
      <c r="D238" s="371"/>
      <c r="E238" s="371"/>
      <c r="F238" s="371"/>
      <c r="G238" s="371"/>
      <c r="H238" s="371"/>
      <c r="I238" s="371" t="s">
        <v>11</v>
      </c>
      <c r="J238" s="298" t="s">
        <v>271</v>
      </c>
      <c r="K238" s="304" t="s">
        <v>272</v>
      </c>
      <c r="L238" s="303" t="s">
        <v>273</v>
      </c>
      <c r="M238" s="771" t="s">
        <v>254</v>
      </c>
      <c r="N238" s="772"/>
      <c r="O238" s="312" t="s">
        <v>255</v>
      </c>
      <c r="P238" s="313"/>
    </row>
    <row r="239" spans="2:20">
      <c r="B239" s="241"/>
      <c r="C239" s="775" t="s">
        <v>274</v>
      </c>
      <c r="D239" s="782"/>
      <c r="E239" s="782"/>
      <c r="F239" s="782"/>
      <c r="G239" s="782"/>
      <c r="H239" s="782"/>
      <c r="I239" s="372">
        <v>1</v>
      </c>
      <c r="J239" s="315">
        <v>58363.5</v>
      </c>
      <c r="K239" s="316">
        <f>J239*67.52%</f>
        <v>39407.035199999998</v>
      </c>
      <c r="L239" s="317">
        <f>J239+K239</f>
        <v>97770.535199999998</v>
      </c>
      <c r="M239" s="777">
        <v>0.06</v>
      </c>
      <c r="N239" s="778"/>
      <c r="O239" s="318">
        <f>L239*M239</f>
        <v>5866.2321119999997</v>
      </c>
      <c r="P239" s="319"/>
    </row>
    <row r="240" spans="2:20">
      <c r="B240" s="241"/>
      <c r="C240" s="320"/>
      <c r="D240" s="321"/>
      <c r="E240" s="321"/>
      <c r="F240" s="321"/>
      <c r="G240" s="321"/>
      <c r="H240" s="321"/>
      <c r="I240" s="321"/>
      <c r="J240" s="323"/>
      <c r="K240" s="324"/>
      <c r="L240" s="317"/>
      <c r="M240" s="777"/>
      <c r="N240" s="778"/>
      <c r="O240" s="325"/>
      <c r="P240" s="319"/>
    </row>
    <row r="241" spans="2:16">
      <c r="B241" s="241"/>
      <c r="C241" s="320"/>
      <c r="D241" s="321"/>
      <c r="E241" s="321"/>
      <c r="F241" s="321"/>
      <c r="G241" s="321"/>
      <c r="H241" s="321"/>
      <c r="I241" s="321"/>
      <c r="J241" s="323"/>
      <c r="K241" s="324"/>
      <c r="L241" s="317"/>
      <c r="M241" s="839"/>
      <c r="N241" s="840"/>
      <c r="O241" s="325"/>
      <c r="P241" s="319"/>
    </row>
    <row r="242" spans="2:16" ht="15" thickBot="1">
      <c r="B242" s="241"/>
      <c r="C242" s="805"/>
      <c r="D242" s="791"/>
      <c r="E242" s="791"/>
      <c r="F242" s="791"/>
      <c r="G242" s="791"/>
      <c r="H242" s="791"/>
      <c r="I242" s="791"/>
      <c r="J242" s="308"/>
      <c r="K242" s="309"/>
      <c r="L242" s="308"/>
      <c r="M242" s="779"/>
      <c r="N242" s="780"/>
      <c r="O242" s="310"/>
      <c r="P242" s="287"/>
    </row>
    <row r="243" spans="2:16" ht="15" thickBot="1">
      <c r="B243" s="241"/>
      <c r="C243" s="751" t="s">
        <v>258</v>
      </c>
      <c r="D243" s="752"/>
      <c r="E243" s="752"/>
      <c r="F243" s="752"/>
      <c r="G243" s="752"/>
      <c r="H243" s="752"/>
      <c r="I243" s="752"/>
      <c r="J243" s="752"/>
      <c r="K243" s="752"/>
      <c r="L243" s="752"/>
      <c r="M243" s="752"/>
      <c r="N243" s="753"/>
      <c r="O243" s="295">
        <f>SUM(O239)</f>
        <v>5866.2321119999997</v>
      </c>
      <c r="P243" s="287"/>
    </row>
    <row r="244" spans="2:16" ht="15" thickBot="1">
      <c r="B244" s="241"/>
      <c r="C244" s="274"/>
      <c r="O244" s="275"/>
      <c r="P244" s="243"/>
    </row>
    <row r="245" spans="2:16" ht="15" thickBot="1">
      <c r="B245" s="241"/>
      <c r="C245" s="754" t="s">
        <v>275</v>
      </c>
      <c r="D245" s="755"/>
      <c r="E245" s="755"/>
      <c r="F245" s="755"/>
      <c r="G245" s="755"/>
      <c r="H245" s="755"/>
      <c r="I245" s="755"/>
      <c r="J245" s="755"/>
      <c r="K245" s="755"/>
      <c r="L245" s="755"/>
      <c r="M245" s="755"/>
      <c r="N245" s="756"/>
      <c r="O245" s="327">
        <f>SUM(O220+O227+O234+O243)</f>
        <v>95056.418717599998</v>
      </c>
      <c r="P245" s="328"/>
    </row>
    <row r="246" spans="2:16">
      <c r="B246" s="241"/>
      <c r="C246" s="760" t="s">
        <v>276</v>
      </c>
      <c r="D246" s="761"/>
      <c r="E246" s="761"/>
      <c r="F246" s="761"/>
      <c r="G246" s="761"/>
      <c r="H246" s="761"/>
      <c r="I246" s="761"/>
      <c r="J246" s="761"/>
      <c r="K246" s="761"/>
      <c r="L246" s="761"/>
      <c r="M246" s="761"/>
      <c r="N246" s="761"/>
      <c r="O246" s="762"/>
      <c r="P246" s="281"/>
    </row>
    <row r="247" spans="2:16">
      <c r="B247" s="241"/>
      <c r="C247" s="763"/>
      <c r="D247" s="764"/>
      <c r="E247" s="764"/>
      <c r="F247" s="764"/>
      <c r="G247" s="764"/>
      <c r="H247" s="764"/>
      <c r="I247" s="764"/>
      <c r="J247" s="764"/>
      <c r="K247" s="764"/>
      <c r="L247" s="764"/>
      <c r="M247" s="764"/>
      <c r="N247" s="764"/>
      <c r="O247" s="765"/>
      <c r="P247" s="281"/>
    </row>
    <row r="248" spans="2:16" ht="15" thickBot="1">
      <c r="B248" s="241"/>
      <c r="C248" s="766"/>
      <c r="D248" s="767"/>
      <c r="E248" s="767"/>
      <c r="F248" s="767"/>
      <c r="G248" s="767"/>
      <c r="H248" s="767"/>
      <c r="I248" s="767"/>
      <c r="J248" s="767"/>
      <c r="K248" s="767"/>
      <c r="L248" s="767"/>
      <c r="M248" s="767"/>
      <c r="N248" s="767"/>
      <c r="O248" s="768"/>
      <c r="P248" s="281"/>
    </row>
    <row r="249" spans="2:16">
      <c r="B249" s="241"/>
      <c r="C249" s="769" t="s">
        <v>277</v>
      </c>
      <c r="D249" s="770"/>
      <c r="E249" s="770"/>
      <c r="F249" s="770"/>
      <c r="G249" s="770"/>
      <c r="H249" s="770"/>
      <c r="I249" s="770"/>
      <c r="J249" s="329"/>
      <c r="K249" s="330"/>
      <c r="L249" s="303" t="s">
        <v>278</v>
      </c>
      <c r="M249" s="771" t="s">
        <v>279</v>
      </c>
      <c r="N249" s="772"/>
      <c r="O249" s="331"/>
      <c r="P249" s="313"/>
    </row>
    <row r="250" spans="2:16">
      <c r="B250" s="241"/>
      <c r="C250" s="773" t="s">
        <v>280</v>
      </c>
      <c r="D250" s="774"/>
      <c r="E250" s="774"/>
      <c r="F250" s="774"/>
      <c r="G250" s="774"/>
      <c r="H250" s="774"/>
      <c r="I250" s="774"/>
      <c r="J250" s="332"/>
      <c r="K250" s="333"/>
      <c r="L250" s="334">
        <v>0.22</v>
      </c>
      <c r="M250" s="747"/>
      <c r="N250" s="748"/>
      <c r="O250" s="335">
        <f>O245*L250</f>
        <v>20912.412117871998</v>
      </c>
      <c r="P250" s="336"/>
    </row>
    <row r="251" spans="2:16">
      <c r="B251" s="241"/>
      <c r="C251" s="338" t="s">
        <v>281</v>
      </c>
      <c r="D251" s="289"/>
      <c r="E251" s="289"/>
      <c r="F251" s="289"/>
      <c r="G251" s="289"/>
      <c r="H251" s="289"/>
      <c r="I251" s="289"/>
      <c r="J251" s="332"/>
      <c r="K251" s="333"/>
      <c r="L251" s="334">
        <v>0.01</v>
      </c>
      <c r="M251" s="747"/>
      <c r="N251" s="748"/>
      <c r="O251" s="335">
        <f>O245*L251</f>
        <v>950.56418717600002</v>
      </c>
      <c r="P251" s="336"/>
    </row>
    <row r="252" spans="2:16" ht="15" thickBot="1">
      <c r="B252" s="241"/>
      <c r="C252" s="267" t="s">
        <v>282</v>
      </c>
      <c r="D252" s="268"/>
      <c r="E252" s="268"/>
      <c r="F252" s="268"/>
      <c r="G252" s="268"/>
      <c r="H252" s="268"/>
      <c r="I252" s="268"/>
      <c r="J252" s="339"/>
      <c r="K252" s="340"/>
      <c r="L252" s="334">
        <v>0.03</v>
      </c>
      <c r="M252" s="749"/>
      <c r="N252" s="750"/>
      <c r="O252" s="335">
        <f>O245*L252</f>
        <v>2851.6925615279997</v>
      </c>
      <c r="P252" s="336"/>
    </row>
    <row r="253" spans="2:16" ht="15" thickBot="1">
      <c r="B253" s="241"/>
      <c r="C253" s="751" t="s">
        <v>258</v>
      </c>
      <c r="D253" s="752"/>
      <c r="E253" s="752"/>
      <c r="F253" s="752"/>
      <c r="G253" s="752"/>
      <c r="H253" s="752"/>
      <c r="I253" s="752"/>
      <c r="J253" s="752"/>
      <c r="K253" s="752"/>
      <c r="L253" s="752"/>
      <c r="M253" s="752"/>
      <c r="N253" s="753"/>
      <c r="O253" s="341">
        <f>SUM(O250:O252)</f>
        <v>24714.668866576001</v>
      </c>
      <c r="P253" s="342"/>
    </row>
    <row r="254" spans="2:16" ht="15" thickBot="1">
      <c r="B254" s="241"/>
      <c r="C254" s="274"/>
      <c r="O254" s="275"/>
      <c r="P254" s="243"/>
    </row>
    <row r="255" spans="2:16" ht="15" thickBot="1">
      <c r="B255" s="241"/>
      <c r="C255" s="754" t="s">
        <v>283</v>
      </c>
      <c r="D255" s="755"/>
      <c r="E255" s="755"/>
      <c r="F255" s="755"/>
      <c r="G255" s="755"/>
      <c r="H255" s="755"/>
      <c r="I255" s="755"/>
      <c r="J255" s="755"/>
      <c r="K255" s="755"/>
      <c r="L255" s="755"/>
      <c r="M255" s="755"/>
      <c r="N255" s="756"/>
      <c r="O255" s="343">
        <f>ROUND(O245+O253,0)</f>
        <v>119771</v>
      </c>
      <c r="P255" s="342"/>
    </row>
    <row r="256" spans="2:16">
      <c r="B256" s="241"/>
      <c r="C256" s="270"/>
      <c r="D256" s="271"/>
      <c r="E256" s="271"/>
      <c r="F256" s="271"/>
      <c r="G256" s="271"/>
      <c r="H256" s="271"/>
      <c r="I256" s="271"/>
      <c r="J256" s="271"/>
      <c r="K256" s="271"/>
      <c r="L256" s="271"/>
      <c r="M256" s="271"/>
      <c r="N256" s="271"/>
      <c r="O256" s="272"/>
      <c r="P256" s="243"/>
    </row>
    <row r="257" spans="2:16">
      <c r="B257" s="241"/>
      <c r="C257" s="274"/>
      <c r="O257" s="275"/>
      <c r="P257" s="243"/>
    </row>
    <row r="258" spans="2:16">
      <c r="B258" s="241"/>
      <c r="C258" s="274"/>
      <c r="O258" s="275"/>
      <c r="P258" s="243"/>
    </row>
    <row r="259" spans="2:16">
      <c r="B259" s="241"/>
      <c r="C259" s="274"/>
      <c r="H259" s="344" t="s">
        <v>284</v>
      </c>
      <c r="I259" s="344"/>
      <c r="J259" s="344"/>
      <c r="K259" s="344"/>
      <c r="O259" s="275"/>
      <c r="P259" s="243"/>
    </row>
    <row r="260" spans="2:16">
      <c r="B260" s="241"/>
      <c r="C260" s="274"/>
      <c r="H260" s="344" t="s">
        <v>285</v>
      </c>
      <c r="O260" s="275"/>
      <c r="P260" s="243"/>
    </row>
    <row r="261" spans="2:16">
      <c r="B261" s="241"/>
      <c r="C261" s="274"/>
      <c r="H261" s="344" t="s">
        <v>286</v>
      </c>
      <c r="O261" s="275"/>
      <c r="P261" s="243"/>
    </row>
    <row r="262" spans="2:16">
      <c r="B262" s="241"/>
      <c r="C262" s="256"/>
      <c r="D262" s="345"/>
      <c r="E262" s="345"/>
      <c r="F262" s="345"/>
      <c r="G262" s="345"/>
      <c r="H262" s="344" t="s">
        <v>287</v>
      </c>
      <c r="I262" s="345"/>
      <c r="J262" s="345"/>
      <c r="K262" s="345"/>
      <c r="L262" s="345"/>
      <c r="M262" s="345"/>
      <c r="N262" s="345"/>
      <c r="O262" s="346"/>
      <c r="P262" s="266"/>
    </row>
    <row r="263" spans="2:16">
      <c r="B263" s="241"/>
      <c r="C263" s="274"/>
      <c r="H263" s="236" t="s">
        <v>288</v>
      </c>
      <c r="O263" s="275"/>
      <c r="P263" s="243"/>
    </row>
    <row r="264" spans="2:16">
      <c r="B264" s="241"/>
      <c r="C264" s="347" t="s">
        <v>289</v>
      </c>
      <c r="D264" s="348"/>
      <c r="E264" s="348"/>
      <c r="F264" s="348"/>
      <c r="G264" s="348"/>
      <c r="H264" s="348"/>
      <c r="I264" s="348"/>
      <c r="J264" s="348"/>
      <c r="K264" s="348"/>
      <c r="L264" s="348"/>
      <c r="M264" s="348"/>
      <c r="N264" s="348"/>
      <c r="O264" s="349"/>
      <c r="P264" s="243"/>
    </row>
    <row r="265" spans="2:16">
      <c r="B265" s="241"/>
      <c r="C265" s="757"/>
      <c r="D265" s="758"/>
      <c r="E265" s="758"/>
      <c r="F265" s="758"/>
      <c r="G265" s="758"/>
      <c r="H265" s="758"/>
      <c r="I265" s="758"/>
      <c r="J265" s="758"/>
      <c r="K265" s="758"/>
      <c r="L265" s="758"/>
      <c r="M265" s="758"/>
      <c r="N265" s="758"/>
      <c r="O265" s="759"/>
      <c r="P265" s="266"/>
    </row>
    <row r="266" spans="2:16">
      <c r="B266" s="241"/>
      <c r="C266" s="757"/>
      <c r="D266" s="758"/>
      <c r="E266" s="758"/>
      <c r="F266" s="758"/>
      <c r="G266" s="758"/>
      <c r="H266" s="758"/>
      <c r="I266" s="758"/>
      <c r="J266" s="758"/>
      <c r="K266" s="758"/>
      <c r="L266" s="758"/>
      <c r="M266" s="758"/>
      <c r="N266" s="758"/>
      <c r="O266" s="759"/>
      <c r="P266" s="266"/>
    </row>
    <row r="267" spans="2:16">
      <c r="B267" s="241"/>
      <c r="C267" s="256"/>
      <c r="D267" s="345"/>
      <c r="E267" s="345"/>
      <c r="F267" s="345"/>
      <c r="G267" s="345"/>
      <c r="H267" s="345"/>
      <c r="I267" s="345"/>
      <c r="J267" s="345"/>
      <c r="K267" s="345"/>
      <c r="L267" s="345"/>
      <c r="M267" s="345"/>
      <c r="N267" s="345"/>
      <c r="O267" s="346"/>
      <c r="P267" s="266"/>
    </row>
    <row r="268" spans="2:16">
      <c r="B268" s="241"/>
      <c r="C268" s="350" t="s">
        <v>290</v>
      </c>
      <c r="D268" s="345"/>
      <c r="E268" s="345"/>
      <c r="F268" s="345"/>
      <c r="G268" s="345"/>
      <c r="H268" s="345"/>
      <c r="I268" s="345"/>
      <c r="J268" s="345"/>
      <c r="K268" s="345"/>
      <c r="L268" s="345"/>
      <c r="M268" s="345"/>
      <c r="N268" s="345"/>
      <c r="O268" s="346"/>
      <c r="P268" s="266"/>
    </row>
    <row r="269" spans="2:16">
      <c r="B269" s="241"/>
      <c r="C269" s="735" t="s">
        <v>291</v>
      </c>
      <c r="D269" s="736"/>
      <c r="E269" s="736"/>
      <c r="F269" s="736"/>
      <c r="G269" s="736"/>
      <c r="H269" s="736"/>
      <c r="I269" s="736"/>
      <c r="J269" s="736"/>
      <c r="K269" s="736"/>
      <c r="L269" s="736"/>
      <c r="M269" s="736"/>
      <c r="N269" s="736"/>
      <c r="O269" s="737"/>
      <c r="P269" s="351"/>
    </row>
    <row r="270" spans="2:16">
      <c r="B270" s="241"/>
      <c r="C270" s="735"/>
      <c r="D270" s="736"/>
      <c r="E270" s="736"/>
      <c r="F270" s="736"/>
      <c r="G270" s="736"/>
      <c r="H270" s="736"/>
      <c r="I270" s="736"/>
      <c r="J270" s="736"/>
      <c r="K270" s="736"/>
      <c r="L270" s="736"/>
      <c r="M270" s="736"/>
      <c r="N270" s="736"/>
      <c r="O270" s="737"/>
      <c r="P270" s="351"/>
    </row>
    <row r="271" spans="2:16">
      <c r="B271" s="241"/>
      <c r="C271" s="738" t="s">
        <v>292</v>
      </c>
      <c r="D271" s="739"/>
      <c r="E271" s="739"/>
      <c r="F271" s="739"/>
      <c r="G271" s="739"/>
      <c r="H271" s="739"/>
      <c r="I271" s="739"/>
      <c r="J271" s="739"/>
      <c r="K271" s="739"/>
      <c r="L271" s="739"/>
      <c r="M271" s="739"/>
      <c r="N271" s="739"/>
      <c r="O271" s="740"/>
      <c r="P271" s="351"/>
    </row>
    <row r="272" spans="2:16">
      <c r="B272" s="241"/>
      <c r="C272" s="738"/>
      <c r="D272" s="739"/>
      <c r="E272" s="739"/>
      <c r="F272" s="739"/>
      <c r="G272" s="739"/>
      <c r="H272" s="739"/>
      <c r="I272" s="739"/>
      <c r="J272" s="739"/>
      <c r="K272" s="739"/>
      <c r="L272" s="739"/>
      <c r="M272" s="739"/>
      <c r="N272" s="739"/>
      <c r="O272" s="740"/>
      <c r="P272" s="351"/>
    </row>
    <row r="273" spans="2:16">
      <c r="B273" s="241"/>
      <c r="C273" s="256"/>
      <c r="D273" s="345"/>
      <c r="E273" s="345"/>
      <c r="F273" s="345"/>
      <c r="G273" s="345"/>
      <c r="H273" s="345"/>
      <c r="I273" s="345"/>
      <c r="J273" s="345"/>
      <c r="K273" s="345"/>
      <c r="L273" s="345"/>
      <c r="M273" s="345"/>
      <c r="N273" s="345"/>
      <c r="O273" s="346"/>
      <c r="P273" s="266"/>
    </row>
    <row r="274" spans="2:16">
      <c r="B274" s="241"/>
      <c r="C274" s="274"/>
      <c r="H274" s="344" t="s">
        <v>284</v>
      </c>
      <c r="O274" s="275"/>
      <c r="P274" s="243"/>
    </row>
    <row r="275" spans="2:16">
      <c r="B275" s="241"/>
      <c r="C275" s="274"/>
      <c r="H275" s="236" t="s">
        <v>285</v>
      </c>
      <c r="I275" s="289"/>
      <c r="J275" s="289"/>
      <c r="K275" s="289"/>
      <c r="O275" s="275"/>
      <c r="P275" s="243"/>
    </row>
    <row r="276" spans="2:16">
      <c r="B276" s="241"/>
      <c r="C276" s="274"/>
      <c r="H276" s="236" t="s">
        <v>293</v>
      </c>
      <c r="I276" s="352"/>
      <c r="J276" s="352"/>
      <c r="K276" s="352"/>
      <c r="O276" s="275"/>
      <c r="P276" s="243"/>
    </row>
    <row r="277" spans="2:16">
      <c r="B277" s="241"/>
      <c r="C277" s="353"/>
      <c r="D277" s="345"/>
      <c r="E277" s="345"/>
      <c r="F277" s="345"/>
      <c r="G277" s="345"/>
      <c r="H277" s="236" t="s">
        <v>287</v>
      </c>
      <c r="L277" s="345"/>
      <c r="M277" s="345"/>
      <c r="N277" s="345"/>
      <c r="O277" s="346"/>
      <c r="P277" s="266"/>
    </row>
    <row r="278" spans="2:16">
      <c r="B278" s="241"/>
      <c r="C278" s="353"/>
      <c r="D278" s="352"/>
      <c r="E278" s="352"/>
      <c r="K278" s="741"/>
      <c r="L278" s="741"/>
      <c r="M278" s="741"/>
      <c r="N278" s="741"/>
      <c r="O278" s="742"/>
      <c r="P278" s="354"/>
    </row>
    <row r="279" spans="2:16" ht="15" thickBot="1">
      <c r="B279" s="241"/>
      <c r="C279" s="745"/>
      <c r="D279" s="746"/>
      <c r="E279" s="746"/>
      <c r="F279" s="309"/>
      <c r="G279" s="309"/>
      <c r="H279" s="309"/>
      <c r="I279" s="309"/>
      <c r="J279" s="309"/>
      <c r="K279" s="743"/>
      <c r="L279" s="743"/>
      <c r="M279" s="743"/>
      <c r="N279" s="743"/>
      <c r="O279" s="744"/>
      <c r="P279" s="354"/>
    </row>
    <row r="280" spans="2:16" ht="15" thickBot="1">
      <c r="B280" s="355"/>
      <c r="C280" s="356"/>
      <c r="D280" s="356"/>
      <c r="E280" s="356"/>
      <c r="F280" s="356"/>
      <c r="G280" s="356"/>
      <c r="H280" s="356"/>
      <c r="I280" s="356"/>
      <c r="J280" s="356"/>
      <c r="K280" s="356"/>
      <c r="L280" s="356"/>
      <c r="M280" s="356"/>
      <c r="N280" s="356"/>
      <c r="O280" s="356"/>
      <c r="P280" s="357"/>
    </row>
    <row r="281" spans="2:16" ht="15" thickTop="1"/>
    <row r="283" spans="2:16">
      <c r="B283" s="875" t="s">
        <v>0</v>
      </c>
      <c r="C283" s="875"/>
      <c r="D283" s="875"/>
      <c r="E283" s="875"/>
      <c r="F283" s="875"/>
      <c r="G283" s="875"/>
      <c r="H283" s="875"/>
      <c r="I283" s="875"/>
      <c r="J283" s="875"/>
      <c r="K283" s="875"/>
    </row>
    <row r="284" spans="2:16">
      <c r="B284" s="236" t="s">
        <v>1</v>
      </c>
    </row>
    <row r="285" spans="2:16" ht="15" thickBot="1"/>
    <row r="286" spans="2:16" ht="15" thickTop="1">
      <c r="B286" s="237"/>
      <c r="C286" s="238"/>
      <c r="D286" s="238"/>
      <c r="E286" s="238"/>
      <c r="F286" s="238"/>
      <c r="G286" s="238"/>
      <c r="H286" s="238"/>
      <c r="I286" s="238"/>
      <c r="J286" s="238"/>
      <c r="K286" s="238"/>
      <c r="L286" s="238"/>
      <c r="M286" s="238"/>
      <c r="N286" s="238"/>
      <c r="O286" s="238"/>
      <c r="P286" s="239"/>
    </row>
    <row r="287" spans="2:16">
      <c r="B287" s="241"/>
      <c r="C287" s="861" t="s">
        <v>234</v>
      </c>
      <c r="D287" s="861"/>
      <c r="E287" s="861"/>
      <c r="F287" s="861"/>
      <c r="G287" s="861"/>
      <c r="H287" s="861"/>
      <c r="I287" s="861"/>
      <c r="J287" s="861"/>
      <c r="K287" s="861"/>
      <c r="L287" s="861"/>
      <c r="M287" s="861"/>
      <c r="N287" s="861"/>
      <c r="O287" s="861"/>
      <c r="P287" s="242"/>
    </row>
    <row r="288" spans="2:16" ht="15" thickBot="1">
      <c r="B288" s="241"/>
      <c r="P288" s="243"/>
    </row>
    <row r="289" spans="2:16">
      <c r="B289" s="241"/>
      <c r="C289" s="862"/>
      <c r="D289" s="864"/>
      <c r="E289" s="865"/>
      <c r="F289" s="865"/>
      <c r="G289" s="865"/>
      <c r="H289" s="865"/>
      <c r="I289" s="865"/>
      <c r="J289" s="865"/>
      <c r="K289" s="866"/>
      <c r="L289" s="867"/>
      <c r="M289" s="868"/>
      <c r="N289" s="868"/>
      <c r="O289" s="869"/>
      <c r="P289" s="244"/>
    </row>
    <row r="290" spans="2:16">
      <c r="B290" s="241"/>
      <c r="C290" s="863"/>
      <c r="D290" s="852" t="s">
        <v>235</v>
      </c>
      <c r="E290" s="853"/>
      <c r="F290" s="853"/>
      <c r="G290" s="853"/>
      <c r="H290" s="853"/>
      <c r="I290" s="853"/>
      <c r="J290" s="853"/>
      <c r="K290" s="854"/>
      <c r="L290" s="870"/>
      <c r="M290" s="871"/>
      <c r="N290" s="871"/>
      <c r="O290" s="872"/>
      <c r="P290" s="244"/>
    </row>
    <row r="291" spans="2:16">
      <c r="B291" s="241"/>
      <c r="C291" s="863"/>
      <c r="D291" s="852"/>
      <c r="E291" s="853"/>
      <c r="F291" s="853"/>
      <c r="G291" s="853"/>
      <c r="H291" s="853"/>
      <c r="I291" s="853"/>
      <c r="J291" s="853"/>
      <c r="K291" s="854"/>
      <c r="L291" s="844" t="s">
        <v>236</v>
      </c>
      <c r="M291" s="846"/>
      <c r="N291" s="847"/>
      <c r="O291" s="848"/>
      <c r="P291" s="244"/>
    </row>
    <row r="292" spans="2:16">
      <c r="B292" s="241"/>
      <c r="C292" s="863"/>
      <c r="D292" s="852" t="s">
        <v>237</v>
      </c>
      <c r="E292" s="853"/>
      <c r="F292" s="853"/>
      <c r="G292" s="853"/>
      <c r="H292" s="853"/>
      <c r="I292" s="853"/>
      <c r="J292" s="853"/>
      <c r="K292" s="854"/>
      <c r="L292" s="845"/>
      <c r="M292" s="849"/>
      <c r="N292" s="850"/>
      <c r="O292" s="851"/>
      <c r="P292" s="245"/>
    </row>
    <row r="293" spans="2:16">
      <c r="B293" s="241"/>
      <c r="C293" s="863"/>
      <c r="D293" s="855"/>
      <c r="E293" s="856"/>
      <c r="F293" s="856"/>
      <c r="G293" s="856"/>
      <c r="H293" s="856"/>
      <c r="I293" s="856"/>
      <c r="J293" s="856"/>
      <c r="K293" s="857"/>
      <c r="L293" s="844" t="s">
        <v>238</v>
      </c>
      <c r="M293" s="844">
        <v>1</v>
      </c>
      <c r="N293" s="844" t="s">
        <v>239</v>
      </c>
      <c r="O293" s="859">
        <v>1</v>
      </c>
      <c r="P293" s="244"/>
    </row>
    <row r="294" spans="2:16">
      <c r="B294" s="241"/>
      <c r="C294" s="863"/>
      <c r="D294" s="855"/>
      <c r="E294" s="856"/>
      <c r="F294" s="856"/>
      <c r="G294" s="856"/>
      <c r="H294" s="856"/>
      <c r="I294" s="856"/>
      <c r="J294" s="856"/>
      <c r="K294" s="857"/>
      <c r="L294" s="858"/>
      <c r="M294" s="858"/>
      <c r="N294" s="858"/>
      <c r="O294" s="860"/>
      <c r="P294" s="244"/>
    </row>
    <row r="295" spans="2:16">
      <c r="B295" s="241"/>
      <c r="C295" s="863"/>
      <c r="D295" s="852" t="s">
        <v>240</v>
      </c>
      <c r="E295" s="853"/>
      <c r="F295" s="853"/>
      <c r="G295" s="853"/>
      <c r="H295" s="853"/>
      <c r="I295" s="853"/>
      <c r="J295" s="853"/>
      <c r="K295" s="854"/>
      <c r="L295" s="858"/>
      <c r="M295" s="858"/>
      <c r="N295" s="858"/>
      <c r="O295" s="860"/>
      <c r="P295" s="244"/>
    </row>
    <row r="296" spans="2:16" ht="15" thickBot="1">
      <c r="B296" s="241"/>
      <c r="C296" s="246"/>
      <c r="D296" s="247"/>
      <c r="E296" s="247"/>
      <c r="F296" s="247"/>
      <c r="G296" s="247"/>
      <c r="H296" s="247"/>
      <c r="I296" s="247"/>
      <c r="J296" s="247"/>
      <c r="K296" s="247"/>
      <c r="L296" s="247"/>
      <c r="M296" s="248"/>
      <c r="N296" s="248"/>
      <c r="O296" s="249"/>
      <c r="P296" s="250"/>
    </row>
    <row r="297" spans="2:16">
      <c r="B297" s="241"/>
      <c r="C297" s="251"/>
      <c r="D297" s="252"/>
      <c r="E297" s="252"/>
      <c r="F297" s="252"/>
      <c r="G297" s="252"/>
      <c r="H297" s="252"/>
      <c r="I297" s="252"/>
      <c r="J297" s="252"/>
      <c r="K297" s="252"/>
      <c r="L297" s="253" t="s">
        <v>241</v>
      </c>
      <c r="M297" s="254" t="s">
        <v>242</v>
      </c>
      <c r="N297" s="254" t="s">
        <v>243</v>
      </c>
      <c r="O297" s="255" t="s">
        <v>244</v>
      </c>
      <c r="P297" s="245"/>
    </row>
    <row r="298" spans="2:16">
      <c r="B298" s="241"/>
      <c r="C298" s="256"/>
      <c r="D298" s="257"/>
      <c r="E298" s="257"/>
      <c r="F298" s="257"/>
      <c r="G298" s="257"/>
      <c r="H298" s="257"/>
      <c r="I298" s="257"/>
      <c r="J298" s="257"/>
      <c r="K298" s="257"/>
      <c r="L298" s="258"/>
      <c r="M298" s="259"/>
      <c r="N298" s="259"/>
      <c r="O298" s="260"/>
      <c r="P298" s="261"/>
    </row>
    <row r="299" spans="2:16">
      <c r="B299" s="241"/>
      <c r="C299" s="826" t="s">
        <v>245</v>
      </c>
      <c r="D299" s="827"/>
      <c r="E299" s="827"/>
      <c r="F299" s="827"/>
      <c r="G299" s="257"/>
      <c r="H299" s="257"/>
      <c r="I299" s="257" t="s">
        <v>246</v>
      </c>
      <c r="K299" s="257"/>
      <c r="L299" s="258"/>
      <c r="O299" s="262"/>
      <c r="P299" s="261"/>
    </row>
    <row r="300" spans="2:16">
      <c r="B300" s="241"/>
      <c r="C300" s="263"/>
      <c r="D300" s="264"/>
      <c r="E300" s="264"/>
      <c r="F300" s="264"/>
      <c r="G300" s="264"/>
      <c r="H300" s="264"/>
      <c r="I300" s="264"/>
      <c r="J300" s="264"/>
      <c r="K300" s="264"/>
      <c r="L300" s="264"/>
      <c r="M300" s="264"/>
      <c r="N300" s="264"/>
      <c r="O300" s="265"/>
      <c r="P300" s="266"/>
    </row>
    <row r="301" spans="2:16" ht="15" thickBot="1">
      <c r="B301" s="241"/>
      <c r="C301" s="267"/>
      <c r="D301" s="268"/>
      <c r="E301" s="268"/>
      <c r="F301" s="268"/>
      <c r="G301" s="268"/>
      <c r="H301" s="268"/>
      <c r="I301" s="268"/>
      <c r="J301" s="268"/>
      <c r="K301" s="268"/>
      <c r="L301" s="268"/>
      <c r="M301" s="268"/>
      <c r="N301" s="268"/>
      <c r="O301" s="269"/>
      <c r="P301" s="243"/>
    </row>
    <row r="302" spans="2:16" ht="15" thickBot="1">
      <c r="B302" s="241"/>
      <c r="C302" s="270"/>
      <c r="D302" s="271"/>
      <c r="E302" s="271"/>
      <c r="F302" s="271"/>
      <c r="G302" s="271"/>
      <c r="H302" s="271"/>
      <c r="K302" s="271"/>
      <c r="L302" s="271"/>
      <c r="M302" s="271"/>
      <c r="N302" s="271"/>
      <c r="O302" s="272"/>
      <c r="P302" s="243"/>
    </row>
    <row r="303" spans="2:16">
      <c r="B303" s="241"/>
      <c r="C303" s="828" t="s">
        <v>247</v>
      </c>
      <c r="D303" s="829"/>
      <c r="E303" s="829"/>
      <c r="F303" s="829"/>
      <c r="G303" s="829"/>
      <c r="H303" s="829"/>
      <c r="I303" s="829"/>
      <c r="J303" s="829"/>
      <c r="K303" s="829"/>
      <c r="L303" s="829"/>
      <c r="M303" s="829"/>
      <c r="N303" s="829"/>
      <c r="O303" s="830"/>
      <c r="P303" s="273"/>
    </row>
    <row r="304" spans="2:16" ht="15" thickBot="1">
      <c r="B304" s="241"/>
      <c r="C304" s="274"/>
      <c r="O304" s="275"/>
      <c r="P304" s="243"/>
    </row>
    <row r="305" spans="2:16">
      <c r="B305" s="241"/>
      <c r="C305" s="276" t="s">
        <v>248</v>
      </c>
      <c r="D305" s="814" t="s">
        <v>9</v>
      </c>
      <c r="E305" s="815"/>
      <c r="F305" s="815"/>
      <c r="G305" s="815"/>
      <c r="H305" s="815"/>
      <c r="I305" s="815"/>
      <c r="J305" s="815"/>
      <c r="K305" s="815"/>
      <c r="L305" s="816"/>
      <c r="M305" s="817" t="s">
        <v>249</v>
      </c>
      <c r="N305" s="818"/>
      <c r="O305" s="276" t="s">
        <v>11</v>
      </c>
      <c r="P305" s="277"/>
    </row>
    <row r="306" spans="2:16" ht="15" thickBot="1">
      <c r="B306" s="241"/>
      <c r="C306" s="278">
        <v>1.4</v>
      </c>
      <c r="D306" s="843" t="s">
        <v>21</v>
      </c>
      <c r="E306" s="820"/>
      <c r="F306" s="820"/>
      <c r="G306" s="820"/>
      <c r="H306" s="820"/>
      <c r="I306" s="820"/>
      <c r="J306" s="820"/>
      <c r="K306" s="820"/>
      <c r="L306" s="821"/>
      <c r="M306" s="843" t="s">
        <v>18</v>
      </c>
      <c r="N306" s="821"/>
      <c r="O306" s="279">
        <f>'[23]PRESUPUESTO OFICIAL (Entidad)'!I17</f>
        <v>53.33</v>
      </c>
      <c r="P306" s="280"/>
    </row>
    <row r="307" spans="2:16">
      <c r="B307" s="241"/>
      <c r="C307" s="760" t="s">
        <v>250</v>
      </c>
      <c r="D307" s="761"/>
      <c r="E307" s="761"/>
      <c r="F307" s="761"/>
      <c r="G307" s="761"/>
      <c r="H307" s="761"/>
      <c r="I307" s="761"/>
      <c r="J307" s="761"/>
      <c r="K307" s="761"/>
      <c r="L307" s="761"/>
      <c r="M307" s="761"/>
      <c r="N307" s="761"/>
      <c r="O307" s="762"/>
      <c r="P307" s="281"/>
    </row>
    <row r="308" spans="2:16">
      <c r="B308" s="241"/>
      <c r="C308" s="763"/>
      <c r="D308" s="764"/>
      <c r="E308" s="764"/>
      <c r="F308" s="764"/>
      <c r="G308" s="764"/>
      <c r="H308" s="764"/>
      <c r="I308" s="764"/>
      <c r="J308" s="764"/>
      <c r="K308" s="764"/>
      <c r="L308" s="764"/>
      <c r="M308" s="764"/>
      <c r="N308" s="764"/>
      <c r="O308" s="765"/>
      <c r="P308" s="281"/>
    </row>
    <row r="309" spans="2:16" ht="15" thickBot="1">
      <c r="B309" s="241"/>
      <c r="C309" s="766"/>
      <c r="D309" s="767"/>
      <c r="E309" s="767"/>
      <c r="F309" s="767"/>
      <c r="G309" s="767"/>
      <c r="H309" s="767"/>
      <c r="I309" s="767"/>
      <c r="J309" s="767"/>
      <c r="K309" s="767"/>
      <c r="L309" s="767"/>
      <c r="M309" s="767"/>
      <c r="N309" s="767"/>
      <c r="O309" s="768"/>
      <c r="P309" s="281"/>
    </row>
    <row r="310" spans="2:16">
      <c r="B310" s="241"/>
      <c r="C310" s="769" t="s">
        <v>9</v>
      </c>
      <c r="D310" s="822"/>
      <c r="E310" s="822"/>
      <c r="F310" s="822"/>
      <c r="G310" s="823"/>
      <c r="H310" s="785" t="s">
        <v>251</v>
      </c>
      <c r="I310" s="822"/>
      <c r="J310" s="824" t="s">
        <v>252</v>
      </c>
      <c r="K310" s="825"/>
      <c r="L310" s="282" t="s">
        <v>253</v>
      </c>
      <c r="M310" s="785" t="s">
        <v>254</v>
      </c>
      <c r="N310" s="786"/>
      <c r="O310" s="283" t="s">
        <v>255</v>
      </c>
      <c r="P310" s="284"/>
    </row>
    <row r="311" spans="2:16">
      <c r="B311" s="241"/>
      <c r="C311" s="787" t="s">
        <v>257</v>
      </c>
      <c r="D311" s="774"/>
      <c r="E311" s="774"/>
      <c r="F311" s="774"/>
      <c r="G311" s="810"/>
      <c r="H311" s="811"/>
      <c r="I311" s="810"/>
      <c r="J311" s="811"/>
      <c r="K311" s="810"/>
      <c r="L311" s="315">
        <f>O337*0.05</f>
        <v>50.92215375</v>
      </c>
      <c r="M311" s="812">
        <v>1</v>
      </c>
      <c r="N311" s="776"/>
      <c r="O311" s="286">
        <f>L311*M311</f>
        <v>50.92215375</v>
      </c>
      <c r="P311" s="287"/>
    </row>
    <row r="312" spans="2:16">
      <c r="B312" s="241"/>
      <c r="C312" s="288"/>
      <c r="D312" s="289"/>
      <c r="E312" s="289"/>
      <c r="F312" s="289"/>
      <c r="G312" s="290"/>
      <c r="H312" s="291"/>
      <c r="I312" s="290"/>
      <c r="J312" s="291"/>
      <c r="K312" s="290"/>
      <c r="L312" s="292"/>
      <c r="M312" s="812"/>
      <c r="N312" s="776"/>
      <c r="O312" s="286"/>
      <c r="P312" s="287"/>
    </row>
    <row r="313" spans="2:16" ht="15" thickBot="1">
      <c r="B313" s="241"/>
      <c r="C313" s="805"/>
      <c r="D313" s="791"/>
      <c r="E313" s="791"/>
      <c r="F313" s="791"/>
      <c r="G313" s="806"/>
      <c r="H313" s="807"/>
      <c r="I313" s="806"/>
      <c r="J313" s="807"/>
      <c r="K313" s="806"/>
      <c r="L313" s="293"/>
      <c r="M313" s="808"/>
      <c r="N313" s="809"/>
      <c r="O313" s="294"/>
      <c r="P313" s="287"/>
    </row>
    <row r="314" spans="2:16" ht="15" thickBot="1">
      <c r="B314" s="241"/>
      <c r="C314" s="751" t="s">
        <v>258</v>
      </c>
      <c r="D314" s="752"/>
      <c r="E314" s="752"/>
      <c r="F314" s="752"/>
      <c r="G314" s="752"/>
      <c r="H314" s="752"/>
      <c r="I314" s="752"/>
      <c r="J314" s="752"/>
      <c r="K314" s="752"/>
      <c r="L314" s="752"/>
      <c r="M314" s="752"/>
      <c r="N314" s="753"/>
      <c r="O314" s="295">
        <f>SUM(O311:O312)</f>
        <v>50.92215375</v>
      </c>
      <c r="P314" s="296"/>
    </row>
    <row r="315" spans="2:16">
      <c r="B315" s="241"/>
      <c r="C315" s="760" t="s">
        <v>259</v>
      </c>
      <c r="D315" s="761"/>
      <c r="E315" s="761"/>
      <c r="F315" s="761"/>
      <c r="G315" s="761"/>
      <c r="H315" s="761"/>
      <c r="I315" s="761"/>
      <c r="J315" s="761"/>
      <c r="K315" s="761"/>
      <c r="L315" s="761"/>
      <c r="M315" s="761"/>
      <c r="N315" s="761"/>
      <c r="O315" s="762"/>
      <c r="P315" s="281"/>
    </row>
    <row r="316" spans="2:16">
      <c r="B316" s="241"/>
      <c r="C316" s="763"/>
      <c r="D316" s="764"/>
      <c r="E316" s="764"/>
      <c r="F316" s="764"/>
      <c r="G316" s="764"/>
      <c r="H316" s="764"/>
      <c r="I316" s="764"/>
      <c r="J316" s="764"/>
      <c r="K316" s="764"/>
      <c r="L316" s="764"/>
      <c r="M316" s="764"/>
      <c r="N316" s="764"/>
      <c r="O316" s="765"/>
      <c r="P316" s="281"/>
    </row>
    <row r="317" spans="2:16" ht="15" thickBot="1">
      <c r="B317" s="241"/>
      <c r="C317" s="766"/>
      <c r="D317" s="767"/>
      <c r="E317" s="767"/>
      <c r="F317" s="767"/>
      <c r="G317" s="767"/>
      <c r="H317" s="767"/>
      <c r="I317" s="767"/>
      <c r="J317" s="767"/>
      <c r="K317" s="767"/>
      <c r="L317" s="767"/>
      <c r="M317" s="767"/>
      <c r="N317" s="767"/>
      <c r="O317" s="768"/>
      <c r="P317" s="281"/>
    </row>
    <row r="318" spans="2:16">
      <c r="B318" s="241"/>
      <c r="C318" s="769" t="s">
        <v>9</v>
      </c>
      <c r="D318" s="770"/>
      <c r="E318" s="770"/>
      <c r="F318" s="770"/>
      <c r="G318" s="770"/>
      <c r="H318" s="770"/>
      <c r="I318" s="770"/>
      <c r="J318" s="786"/>
      <c r="K318" s="297" t="s">
        <v>249</v>
      </c>
      <c r="L318" s="298" t="s">
        <v>11</v>
      </c>
      <c r="M318" s="785" t="s">
        <v>260</v>
      </c>
      <c r="N318" s="786"/>
      <c r="O318" s="283" t="s">
        <v>255</v>
      </c>
      <c r="P318" s="284"/>
    </row>
    <row r="319" spans="2:16">
      <c r="B319" s="241"/>
      <c r="C319" s="787"/>
      <c r="D319" s="774"/>
      <c r="E319" s="774"/>
      <c r="F319" s="774"/>
      <c r="G319" s="774"/>
      <c r="H319" s="774"/>
      <c r="I319" s="774"/>
      <c r="J319" s="810"/>
      <c r="K319" s="299"/>
      <c r="L319" s="363"/>
      <c r="M319" s="873"/>
      <c r="N319" s="874"/>
      <c r="O319" s="286"/>
      <c r="P319" s="287"/>
    </row>
    <row r="320" spans="2:16" ht="15" thickBot="1">
      <c r="B320" s="241"/>
      <c r="C320" s="790"/>
      <c r="D320" s="791"/>
      <c r="E320" s="791"/>
      <c r="F320" s="791"/>
      <c r="G320" s="791"/>
      <c r="H320" s="791"/>
      <c r="I320" s="791"/>
      <c r="J320" s="806"/>
      <c r="K320" s="301"/>
      <c r="L320" s="302"/>
      <c r="M320" s="841"/>
      <c r="N320" s="842"/>
      <c r="O320" s="286"/>
      <c r="P320" s="287"/>
    </row>
    <row r="321" spans="2:19" ht="15" thickBot="1">
      <c r="B321" s="241"/>
      <c r="C321" s="751" t="s">
        <v>258</v>
      </c>
      <c r="D321" s="752"/>
      <c r="E321" s="752"/>
      <c r="F321" s="752"/>
      <c r="G321" s="752"/>
      <c r="H321" s="752"/>
      <c r="I321" s="752"/>
      <c r="J321" s="752"/>
      <c r="K321" s="752"/>
      <c r="L321" s="752"/>
      <c r="M321" s="752"/>
      <c r="N321" s="753"/>
      <c r="O321" s="295">
        <f>SUM(O319:O320)</f>
        <v>0</v>
      </c>
      <c r="P321" s="287"/>
    </row>
    <row r="322" spans="2:19">
      <c r="B322" s="241"/>
      <c r="C322" s="760" t="s">
        <v>263</v>
      </c>
      <c r="D322" s="761"/>
      <c r="E322" s="761"/>
      <c r="F322" s="761"/>
      <c r="G322" s="761"/>
      <c r="H322" s="761"/>
      <c r="I322" s="761"/>
      <c r="J322" s="761"/>
      <c r="K322" s="761"/>
      <c r="L322" s="761"/>
      <c r="M322" s="761"/>
      <c r="N322" s="761"/>
      <c r="O322" s="762"/>
      <c r="P322" s="281"/>
    </row>
    <row r="323" spans="2:19">
      <c r="B323" s="241"/>
      <c r="C323" s="763"/>
      <c r="D323" s="764"/>
      <c r="E323" s="764"/>
      <c r="F323" s="764"/>
      <c r="G323" s="764"/>
      <c r="H323" s="764"/>
      <c r="I323" s="764"/>
      <c r="J323" s="764"/>
      <c r="K323" s="764"/>
      <c r="L323" s="764"/>
      <c r="M323" s="764"/>
      <c r="N323" s="764"/>
      <c r="O323" s="765"/>
      <c r="P323" s="281"/>
    </row>
    <row r="324" spans="2:19" ht="15" thickBot="1">
      <c r="B324" s="241"/>
      <c r="C324" s="766"/>
      <c r="D324" s="767"/>
      <c r="E324" s="767"/>
      <c r="F324" s="767"/>
      <c r="G324" s="767"/>
      <c r="H324" s="767"/>
      <c r="I324" s="767"/>
      <c r="J324" s="767"/>
      <c r="K324" s="767"/>
      <c r="L324" s="767"/>
      <c r="M324" s="767"/>
      <c r="N324" s="767"/>
      <c r="O324" s="768"/>
      <c r="P324" s="281"/>
    </row>
    <row r="325" spans="2:19" ht="15.75">
      <c r="B325" s="241"/>
      <c r="C325" s="769" t="s">
        <v>264</v>
      </c>
      <c r="D325" s="770"/>
      <c r="E325" s="770"/>
      <c r="F325" s="770"/>
      <c r="G325" s="770"/>
      <c r="H325" s="770"/>
      <c r="I325" s="770"/>
      <c r="J325" s="303" t="s">
        <v>265</v>
      </c>
      <c r="K325" s="304" t="s">
        <v>266</v>
      </c>
      <c r="L325" s="305" t="s">
        <v>267</v>
      </c>
      <c r="M325" s="785" t="s">
        <v>268</v>
      </c>
      <c r="N325" s="786"/>
      <c r="O325" s="283" t="s">
        <v>255</v>
      </c>
      <c r="P325" s="284"/>
    </row>
    <row r="326" spans="2:19">
      <c r="B326" s="241"/>
      <c r="C326" s="773" t="s">
        <v>301</v>
      </c>
      <c r="D326" s="774"/>
      <c r="E326" s="774"/>
      <c r="F326" s="774"/>
      <c r="G326" s="774"/>
      <c r="H326" s="774"/>
      <c r="I326" s="774"/>
      <c r="J326" s="306">
        <v>1</v>
      </c>
      <c r="K326" s="374">
        <v>1.5</v>
      </c>
      <c r="L326" s="375">
        <v>1</v>
      </c>
      <c r="M326" s="873">
        <v>8500</v>
      </c>
      <c r="N326" s="874"/>
      <c r="O326" s="294">
        <f>J326*K326*L326*M326</f>
        <v>12750</v>
      </c>
      <c r="P326" s="287"/>
    </row>
    <row r="327" spans="2:19" ht="15" thickBot="1">
      <c r="B327" s="241"/>
      <c r="C327" s="805" t="s">
        <v>302</v>
      </c>
      <c r="D327" s="791"/>
      <c r="E327" s="791"/>
      <c r="F327" s="791"/>
      <c r="G327" s="791"/>
      <c r="H327" s="791"/>
      <c r="I327" s="791"/>
      <c r="J327" s="306">
        <v>1</v>
      </c>
      <c r="K327" s="376">
        <v>1.5</v>
      </c>
      <c r="L327" s="377">
        <v>1</v>
      </c>
      <c r="M327" s="841">
        <v>5500</v>
      </c>
      <c r="N327" s="842"/>
      <c r="O327" s="294">
        <f>J327*L327*M327</f>
        <v>5500</v>
      </c>
      <c r="P327" s="287"/>
    </row>
    <row r="328" spans="2:19" ht="15" thickBot="1">
      <c r="B328" s="241"/>
      <c r="C328" s="751" t="s">
        <v>258</v>
      </c>
      <c r="D328" s="752"/>
      <c r="E328" s="752"/>
      <c r="F328" s="752"/>
      <c r="G328" s="752"/>
      <c r="H328" s="752"/>
      <c r="I328" s="752"/>
      <c r="J328" s="752"/>
      <c r="K328" s="752"/>
      <c r="L328" s="752"/>
      <c r="M328" s="752"/>
      <c r="N328" s="753"/>
      <c r="O328" s="295">
        <f>SUM(O326:O327)</f>
        <v>18250</v>
      </c>
      <c r="P328" s="296"/>
    </row>
    <row r="329" spans="2:19">
      <c r="B329" s="241"/>
      <c r="C329" s="760" t="s">
        <v>269</v>
      </c>
      <c r="D329" s="761"/>
      <c r="E329" s="761"/>
      <c r="F329" s="761"/>
      <c r="G329" s="761"/>
      <c r="H329" s="761"/>
      <c r="I329" s="761"/>
      <c r="J329" s="761"/>
      <c r="K329" s="761"/>
      <c r="L329" s="761"/>
      <c r="M329" s="761"/>
      <c r="N329" s="761"/>
      <c r="O329" s="762"/>
      <c r="P329" s="281"/>
    </row>
    <row r="330" spans="2:19">
      <c r="B330" s="241"/>
      <c r="C330" s="763"/>
      <c r="D330" s="764"/>
      <c r="E330" s="764"/>
      <c r="F330" s="764"/>
      <c r="G330" s="764"/>
      <c r="H330" s="764"/>
      <c r="I330" s="764"/>
      <c r="J330" s="764"/>
      <c r="K330" s="764"/>
      <c r="L330" s="764"/>
      <c r="M330" s="764"/>
      <c r="N330" s="764"/>
      <c r="O330" s="765"/>
      <c r="P330" s="281"/>
    </row>
    <row r="331" spans="2:19" ht="15" thickBot="1">
      <c r="B331" s="241"/>
      <c r="C331" s="766"/>
      <c r="D331" s="767"/>
      <c r="E331" s="767"/>
      <c r="F331" s="767"/>
      <c r="G331" s="767"/>
      <c r="H331" s="767"/>
      <c r="I331" s="764"/>
      <c r="J331" s="767"/>
      <c r="K331" s="767"/>
      <c r="L331" s="767"/>
      <c r="M331" s="767"/>
      <c r="N331" s="767"/>
      <c r="O331" s="768"/>
      <c r="P331" s="281"/>
    </row>
    <row r="332" spans="2:19" ht="28.5">
      <c r="B332" s="241"/>
      <c r="C332" s="769" t="s">
        <v>270</v>
      </c>
      <c r="D332" s="770"/>
      <c r="E332" s="770"/>
      <c r="F332" s="770"/>
      <c r="G332" s="770"/>
      <c r="H332" s="770"/>
      <c r="I332" s="378" t="s">
        <v>11</v>
      </c>
      <c r="J332" s="298" t="s">
        <v>271</v>
      </c>
      <c r="K332" s="304" t="s">
        <v>272</v>
      </c>
      <c r="L332" s="303" t="s">
        <v>273</v>
      </c>
      <c r="M332" s="771" t="s">
        <v>254</v>
      </c>
      <c r="N332" s="772"/>
      <c r="O332" s="312" t="s">
        <v>255</v>
      </c>
      <c r="P332" s="313"/>
    </row>
    <row r="333" spans="2:19">
      <c r="B333" s="241"/>
      <c r="C333" s="775" t="s">
        <v>274</v>
      </c>
      <c r="D333" s="782"/>
      <c r="E333" s="782"/>
      <c r="F333" s="782"/>
      <c r="G333" s="782"/>
      <c r="H333" s="782"/>
      <c r="I333" s="379">
        <v>1</v>
      </c>
      <c r="J333" s="315">
        <v>58363.5</v>
      </c>
      <c r="K333" s="316">
        <f>J333*67.52%</f>
        <v>39407.035199999998</v>
      </c>
      <c r="L333" s="317">
        <f>J333+K333</f>
        <v>97770.535199999998</v>
      </c>
      <c r="M333" s="783">
        <f>S333</f>
        <v>1.0416666666666666E-2</v>
      </c>
      <c r="N333" s="784"/>
      <c r="O333" s="318">
        <f>L333*M333*I333</f>
        <v>1018.4430749999999</v>
      </c>
      <c r="P333" s="319"/>
      <c r="S333" s="236">
        <f>1/96</f>
        <v>1.0416666666666666E-2</v>
      </c>
    </row>
    <row r="334" spans="2:19">
      <c r="B334" s="241"/>
      <c r="C334" s="320"/>
      <c r="D334" s="321"/>
      <c r="E334" s="321"/>
      <c r="F334" s="321"/>
      <c r="G334" s="321"/>
      <c r="H334" s="321"/>
      <c r="I334" s="322"/>
      <c r="J334" s="323"/>
      <c r="K334" s="324"/>
      <c r="L334" s="317"/>
      <c r="M334" s="777"/>
      <c r="N334" s="778"/>
      <c r="O334" s="325"/>
      <c r="P334" s="319"/>
    </row>
    <row r="335" spans="2:19">
      <c r="B335" s="241"/>
      <c r="C335" s="320"/>
      <c r="D335" s="321"/>
      <c r="E335" s="321"/>
      <c r="F335" s="321"/>
      <c r="G335" s="321"/>
      <c r="H335" s="321"/>
      <c r="I335" s="322"/>
      <c r="J335" s="323"/>
      <c r="K335" s="324"/>
      <c r="L335" s="317"/>
      <c r="M335" s="839"/>
      <c r="N335" s="840"/>
      <c r="O335" s="325"/>
      <c r="P335" s="319"/>
    </row>
    <row r="336" spans="2:19" ht="15" thickBot="1">
      <c r="B336" s="241"/>
      <c r="C336" s="267"/>
      <c r="D336" s="268"/>
      <c r="E336" s="268"/>
      <c r="F336" s="268"/>
      <c r="G336" s="268"/>
      <c r="H336" s="268"/>
      <c r="I336" s="326"/>
      <c r="J336" s="308"/>
      <c r="K336" s="309"/>
      <c r="L336" s="308"/>
      <c r="M336" s="779"/>
      <c r="N336" s="780"/>
      <c r="O336" s="310"/>
      <c r="P336" s="287"/>
    </row>
    <row r="337" spans="2:18" ht="15" thickBot="1">
      <c r="B337" s="241"/>
      <c r="C337" s="751" t="s">
        <v>258</v>
      </c>
      <c r="D337" s="752"/>
      <c r="E337" s="752"/>
      <c r="F337" s="752"/>
      <c r="G337" s="752"/>
      <c r="H337" s="752"/>
      <c r="I337" s="781"/>
      <c r="J337" s="752"/>
      <c r="K337" s="752"/>
      <c r="L337" s="752"/>
      <c r="M337" s="752"/>
      <c r="N337" s="753"/>
      <c r="O337" s="295">
        <f>SUM(O333)</f>
        <v>1018.4430749999999</v>
      </c>
      <c r="P337" s="287"/>
    </row>
    <row r="338" spans="2:18" ht="15" thickBot="1">
      <c r="B338" s="241"/>
      <c r="C338" s="274"/>
      <c r="O338" s="275"/>
      <c r="P338" s="243"/>
    </row>
    <row r="339" spans="2:18" ht="15" thickBot="1">
      <c r="B339" s="241"/>
      <c r="C339" s="754" t="s">
        <v>275</v>
      </c>
      <c r="D339" s="755"/>
      <c r="E339" s="755"/>
      <c r="F339" s="755"/>
      <c r="G339" s="755"/>
      <c r="H339" s="755"/>
      <c r="I339" s="755"/>
      <c r="J339" s="755"/>
      <c r="K339" s="755"/>
      <c r="L339" s="755"/>
      <c r="M339" s="755"/>
      <c r="N339" s="756"/>
      <c r="O339" s="327">
        <f>SUM(O314+O321+O328+O337)</f>
        <v>19319.365228750001</v>
      </c>
      <c r="P339" s="328"/>
    </row>
    <row r="340" spans="2:18">
      <c r="B340" s="241"/>
      <c r="C340" s="760" t="s">
        <v>276</v>
      </c>
      <c r="D340" s="761"/>
      <c r="E340" s="761"/>
      <c r="F340" s="761"/>
      <c r="G340" s="761"/>
      <c r="H340" s="761"/>
      <c r="I340" s="761"/>
      <c r="J340" s="761"/>
      <c r="K340" s="761"/>
      <c r="L340" s="761"/>
      <c r="M340" s="761"/>
      <c r="N340" s="761"/>
      <c r="O340" s="762"/>
      <c r="P340" s="281"/>
    </row>
    <row r="341" spans="2:18">
      <c r="B341" s="241"/>
      <c r="C341" s="763"/>
      <c r="D341" s="764"/>
      <c r="E341" s="764"/>
      <c r="F341" s="764"/>
      <c r="G341" s="764"/>
      <c r="H341" s="764"/>
      <c r="I341" s="764"/>
      <c r="J341" s="764"/>
      <c r="K341" s="764"/>
      <c r="L341" s="764"/>
      <c r="M341" s="764"/>
      <c r="N341" s="764"/>
      <c r="O341" s="765"/>
      <c r="P341" s="281"/>
    </row>
    <row r="342" spans="2:18" ht="15" thickBot="1">
      <c r="B342" s="241"/>
      <c r="C342" s="766"/>
      <c r="D342" s="767"/>
      <c r="E342" s="767"/>
      <c r="F342" s="767"/>
      <c r="G342" s="767"/>
      <c r="H342" s="767"/>
      <c r="I342" s="767"/>
      <c r="J342" s="767"/>
      <c r="K342" s="767"/>
      <c r="L342" s="767"/>
      <c r="M342" s="767"/>
      <c r="N342" s="767"/>
      <c r="O342" s="768"/>
      <c r="P342" s="281"/>
    </row>
    <row r="343" spans="2:18">
      <c r="B343" s="241"/>
      <c r="C343" s="769" t="s">
        <v>277</v>
      </c>
      <c r="D343" s="770"/>
      <c r="E343" s="770"/>
      <c r="F343" s="770"/>
      <c r="G343" s="770"/>
      <c r="H343" s="770"/>
      <c r="I343" s="770"/>
      <c r="J343" s="329"/>
      <c r="K343" s="330"/>
      <c r="L343" s="303" t="s">
        <v>278</v>
      </c>
      <c r="M343" s="771" t="s">
        <v>279</v>
      </c>
      <c r="N343" s="772"/>
      <c r="O343" s="331"/>
      <c r="P343" s="313"/>
    </row>
    <row r="344" spans="2:18">
      <c r="B344" s="241"/>
      <c r="C344" s="773" t="s">
        <v>280</v>
      </c>
      <c r="D344" s="774"/>
      <c r="E344" s="774"/>
      <c r="F344" s="774"/>
      <c r="G344" s="774"/>
      <c r="H344" s="774"/>
      <c r="I344" s="774"/>
      <c r="J344" s="332"/>
      <c r="K344" s="333"/>
      <c r="L344" s="334">
        <v>0.22</v>
      </c>
      <c r="M344" s="747"/>
      <c r="N344" s="748"/>
      <c r="O344" s="335">
        <f>O339*L344</f>
        <v>4250.2603503250002</v>
      </c>
      <c r="P344" s="336"/>
    </row>
    <row r="345" spans="2:18">
      <c r="B345" s="241"/>
      <c r="C345" s="338" t="s">
        <v>281</v>
      </c>
      <c r="D345" s="289"/>
      <c r="E345" s="289"/>
      <c r="F345" s="289"/>
      <c r="G345" s="289"/>
      <c r="H345" s="289"/>
      <c r="I345" s="289"/>
      <c r="J345" s="332"/>
      <c r="K345" s="333"/>
      <c r="L345" s="334">
        <v>0.01</v>
      </c>
      <c r="M345" s="747"/>
      <c r="N345" s="748"/>
      <c r="O345" s="335">
        <f>O339*L345</f>
        <v>193.19365228750002</v>
      </c>
      <c r="P345" s="336"/>
    </row>
    <row r="346" spans="2:18" ht="15" thickBot="1">
      <c r="B346" s="241"/>
      <c r="C346" s="267" t="s">
        <v>282</v>
      </c>
      <c r="D346" s="268"/>
      <c r="E346" s="268"/>
      <c r="F346" s="268"/>
      <c r="G346" s="268"/>
      <c r="H346" s="268"/>
      <c r="I346" s="268"/>
      <c r="J346" s="339"/>
      <c r="K346" s="340"/>
      <c r="L346" s="334">
        <v>0.03</v>
      </c>
      <c r="M346" s="749"/>
      <c r="N346" s="750"/>
      <c r="O346" s="335">
        <f>O339*L346</f>
        <v>579.58095686249999</v>
      </c>
      <c r="P346" s="336"/>
      <c r="R346" s="337"/>
    </row>
    <row r="347" spans="2:18" ht="15" thickBot="1">
      <c r="B347" s="241"/>
      <c r="C347" s="751" t="s">
        <v>258</v>
      </c>
      <c r="D347" s="752"/>
      <c r="E347" s="752"/>
      <c r="F347" s="752"/>
      <c r="G347" s="752"/>
      <c r="H347" s="752"/>
      <c r="I347" s="752"/>
      <c r="J347" s="752"/>
      <c r="K347" s="752"/>
      <c r="L347" s="752"/>
      <c r="M347" s="752"/>
      <c r="N347" s="753"/>
      <c r="O347" s="341">
        <f>SUM(O344:O346)</f>
        <v>5023.0349594750005</v>
      </c>
      <c r="P347" s="342"/>
      <c r="R347" s="337"/>
    </row>
    <row r="348" spans="2:18" ht="15" thickBot="1">
      <c r="B348" s="241"/>
      <c r="C348" s="274"/>
      <c r="O348" s="275"/>
      <c r="P348" s="243"/>
    </row>
    <row r="349" spans="2:18" ht="15" thickBot="1">
      <c r="B349" s="241"/>
      <c r="C349" s="754" t="s">
        <v>283</v>
      </c>
      <c r="D349" s="755"/>
      <c r="E349" s="755"/>
      <c r="F349" s="755"/>
      <c r="G349" s="755"/>
      <c r="H349" s="755"/>
      <c r="I349" s="755"/>
      <c r="J349" s="755"/>
      <c r="K349" s="755"/>
      <c r="L349" s="755"/>
      <c r="M349" s="755"/>
      <c r="N349" s="756"/>
      <c r="O349" s="343">
        <f>ROUND(O339+O347,0)</f>
        <v>24342</v>
      </c>
      <c r="P349" s="342"/>
    </row>
    <row r="350" spans="2:18">
      <c r="B350" s="241"/>
      <c r="C350" s="270"/>
      <c r="D350" s="271"/>
      <c r="E350" s="271"/>
      <c r="F350" s="271"/>
      <c r="G350" s="271"/>
      <c r="H350" s="271"/>
      <c r="I350" s="271"/>
      <c r="J350" s="271"/>
      <c r="K350" s="271"/>
      <c r="L350" s="271"/>
      <c r="M350" s="271"/>
      <c r="N350" s="271"/>
      <c r="O350" s="272"/>
      <c r="P350" s="243"/>
    </row>
    <row r="351" spans="2:18">
      <c r="B351" s="241"/>
      <c r="C351" s="274"/>
      <c r="O351" s="275"/>
      <c r="P351" s="243"/>
    </row>
    <row r="352" spans="2:18">
      <c r="B352" s="241"/>
      <c r="C352" s="274"/>
      <c r="O352" s="275"/>
      <c r="P352" s="243"/>
    </row>
    <row r="353" spans="2:16">
      <c r="B353" s="241"/>
      <c r="C353" s="274"/>
      <c r="H353" s="344" t="s">
        <v>284</v>
      </c>
      <c r="I353" s="344"/>
      <c r="J353" s="344"/>
      <c r="K353" s="344"/>
      <c r="O353" s="275"/>
      <c r="P353" s="243"/>
    </row>
    <row r="354" spans="2:16">
      <c r="B354" s="241"/>
      <c r="C354" s="274"/>
      <c r="H354" s="344" t="s">
        <v>285</v>
      </c>
      <c r="O354" s="275"/>
      <c r="P354" s="243"/>
    </row>
    <row r="355" spans="2:16">
      <c r="B355" s="241"/>
      <c r="C355" s="274"/>
      <c r="H355" s="344" t="s">
        <v>286</v>
      </c>
      <c r="O355" s="275"/>
      <c r="P355" s="243"/>
    </row>
    <row r="356" spans="2:16">
      <c r="B356" s="241"/>
      <c r="C356" s="256"/>
      <c r="D356" s="345"/>
      <c r="E356" s="345"/>
      <c r="F356" s="345"/>
      <c r="G356" s="345"/>
      <c r="H356" s="344" t="s">
        <v>287</v>
      </c>
      <c r="I356" s="345"/>
      <c r="J356" s="345"/>
      <c r="K356" s="345"/>
      <c r="L356" s="345"/>
      <c r="M356" s="345"/>
      <c r="N356" s="345"/>
      <c r="O356" s="346"/>
      <c r="P356" s="266"/>
    </row>
    <row r="357" spans="2:16">
      <c r="B357" s="241"/>
      <c r="C357" s="274"/>
      <c r="H357" s="236" t="s">
        <v>288</v>
      </c>
      <c r="O357" s="275"/>
      <c r="P357" s="243"/>
    </row>
    <row r="358" spans="2:16">
      <c r="B358" s="241"/>
      <c r="C358" s="347" t="s">
        <v>289</v>
      </c>
      <c r="D358" s="348"/>
      <c r="E358" s="348"/>
      <c r="F358" s="348"/>
      <c r="G358" s="348"/>
      <c r="H358" s="348"/>
      <c r="I358" s="348"/>
      <c r="J358" s="348"/>
      <c r="K358" s="348"/>
      <c r="L358" s="348"/>
      <c r="M358" s="348"/>
      <c r="N358" s="348"/>
      <c r="O358" s="349"/>
      <c r="P358" s="243"/>
    </row>
    <row r="359" spans="2:16">
      <c r="B359" s="241"/>
      <c r="C359" s="757"/>
      <c r="D359" s="758"/>
      <c r="E359" s="758"/>
      <c r="F359" s="758"/>
      <c r="G359" s="758"/>
      <c r="H359" s="758"/>
      <c r="I359" s="758"/>
      <c r="J359" s="758"/>
      <c r="K359" s="758"/>
      <c r="L359" s="758"/>
      <c r="M359" s="758"/>
      <c r="N359" s="758"/>
      <c r="O359" s="759"/>
      <c r="P359" s="266"/>
    </row>
    <row r="360" spans="2:16">
      <c r="B360" s="241"/>
      <c r="C360" s="757"/>
      <c r="D360" s="758"/>
      <c r="E360" s="758"/>
      <c r="F360" s="758"/>
      <c r="G360" s="758"/>
      <c r="H360" s="758"/>
      <c r="I360" s="758"/>
      <c r="J360" s="758"/>
      <c r="K360" s="758"/>
      <c r="L360" s="758"/>
      <c r="M360" s="758"/>
      <c r="N360" s="758"/>
      <c r="O360" s="759"/>
      <c r="P360" s="266"/>
    </row>
    <row r="361" spans="2:16">
      <c r="B361" s="241"/>
      <c r="C361" s="256"/>
      <c r="D361" s="345"/>
      <c r="E361" s="345"/>
      <c r="F361" s="345"/>
      <c r="G361" s="345"/>
      <c r="H361" s="345"/>
      <c r="I361" s="345"/>
      <c r="J361" s="345"/>
      <c r="K361" s="345"/>
      <c r="L361" s="345"/>
      <c r="M361" s="345"/>
      <c r="N361" s="345"/>
      <c r="O361" s="346"/>
      <c r="P361" s="266"/>
    </row>
    <row r="362" spans="2:16">
      <c r="B362" s="241"/>
      <c r="C362" s="350" t="s">
        <v>290</v>
      </c>
      <c r="D362" s="345"/>
      <c r="E362" s="345"/>
      <c r="F362" s="345"/>
      <c r="G362" s="345"/>
      <c r="H362" s="345"/>
      <c r="I362" s="345"/>
      <c r="J362" s="345"/>
      <c r="K362" s="345"/>
      <c r="L362" s="345"/>
      <c r="M362" s="345"/>
      <c r="N362" s="345"/>
      <c r="O362" s="346"/>
      <c r="P362" s="266"/>
    </row>
    <row r="363" spans="2:16">
      <c r="B363" s="241"/>
      <c r="C363" s="735" t="s">
        <v>291</v>
      </c>
      <c r="D363" s="736"/>
      <c r="E363" s="736"/>
      <c r="F363" s="736"/>
      <c r="G363" s="736"/>
      <c r="H363" s="736"/>
      <c r="I363" s="736"/>
      <c r="J363" s="736"/>
      <c r="K363" s="736"/>
      <c r="L363" s="736"/>
      <c r="M363" s="736"/>
      <c r="N363" s="736"/>
      <c r="O363" s="737"/>
      <c r="P363" s="351"/>
    </row>
    <row r="364" spans="2:16">
      <c r="B364" s="241"/>
      <c r="C364" s="735"/>
      <c r="D364" s="736"/>
      <c r="E364" s="736"/>
      <c r="F364" s="736"/>
      <c r="G364" s="736"/>
      <c r="H364" s="736"/>
      <c r="I364" s="736"/>
      <c r="J364" s="736"/>
      <c r="K364" s="736"/>
      <c r="L364" s="736"/>
      <c r="M364" s="736"/>
      <c r="N364" s="736"/>
      <c r="O364" s="737"/>
      <c r="P364" s="351"/>
    </row>
    <row r="365" spans="2:16">
      <c r="B365" s="241"/>
      <c r="C365" s="738" t="s">
        <v>292</v>
      </c>
      <c r="D365" s="739"/>
      <c r="E365" s="739"/>
      <c r="F365" s="739"/>
      <c r="G365" s="739"/>
      <c r="H365" s="739"/>
      <c r="I365" s="739"/>
      <c r="J365" s="739"/>
      <c r="K365" s="739"/>
      <c r="L365" s="739"/>
      <c r="M365" s="739"/>
      <c r="N365" s="739"/>
      <c r="O365" s="740"/>
      <c r="P365" s="351"/>
    </row>
    <row r="366" spans="2:16">
      <c r="B366" s="241"/>
      <c r="C366" s="738"/>
      <c r="D366" s="739"/>
      <c r="E366" s="739"/>
      <c r="F366" s="739"/>
      <c r="G366" s="739"/>
      <c r="H366" s="739"/>
      <c r="I366" s="739"/>
      <c r="J366" s="739"/>
      <c r="K366" s="739"/>
      <c r="L366" s="739"/>
      <c r="M366" s="739"/>
      <c r="N366" s="739"/>
      <c r="O366" s="740"/>
      <c r="P366" s="351"/>
    </row>
    <row r="367" spans="2:16">
      <c r="B367" s="241"/>
      <c r="C367" s="256"/>
      <c r="D367" s="345"/>
      <c r="E367" s="345"/>
      <c r="F367" s="345"/>
      <c r="G367" s="345"/>
      <c r="H367" s="345"/>
      <c r="I367" s="345"/>
      <c r="J367" s="345"/>
      <c r="K367" s="345"/>
      <c r="L367" s="345"/>
      <c r="M367" s="345"/>
      <c r="N367" s="345"/>
      <c r="O367" s="346"/>
      <c r="P367" s="266"/>
    </row>
    <row r="368" spans="2:16">
      <c r="B368" s="241"/>
      <c r="C368" s="274"/>
      <c r="H368" s="344" t="s">
        <v>284</v>
      </c>
      <c r="O368" s="275"/>
      <c r="P368" s="243"/>
    </row>
    <row r="369" spans="2:16">
      <c r="B369" s="241"/>
      <c r="C369" s="274"/>
      <c r="H369" s="236" t="s">
        <v>285</v>
      </c>
      <c r="I369" s="289"/>
      <c r="J369" s="289"/>
      <c r="K369" s="289"/>
      <c r="O369" s="275"/>
      <c r="P369" s="243"/>
    </row>
    <row r="370" spans="2:16">
      <c r="B370" s="241"/>
      <c r="C370" s="274"/>
      <c r="H370" s="236" t="s">
        <v>293</v>
      </c>
      <c r="I370" s="352"/>
      <c r="J370" s="352"/>
      <c r="K370" s="352"/>
      <c r="O370" s="275"/>
      <c r="P370" s="243"/>
    </row>
    <row r="371" spans="2:16">
      <c r="B371" s="241"/>
      <c r="C371" s="353"/>
      <c r="D371" s="345"/>
      <c r="E371" s="345"/>
      <c r="F371" s="345"/>
      <c r="G371" s="345"/>
      <c r="H371" s="236" t="s">
        <v>287</v>
      </c>
      <c r="L371" s="345"/>
      <c r="M371" s="345"/>
      <c r="N371" s="345"/>
      <c r="O371" s="346"/>
      <c r="P371" s="266"/>
    </row>
    <row r="372" spans="2:16">
      <c r="B372" s="241"/>
      <c r="C372" s="353"/>
      <c r="D372" s="352"/>
      <c r="E372" s="352"/>
      <c r="K372" s="741"/>
      <c r="L372" s="741"/>
      <c r="M372" s="741"/>
      <c r="N372" s="741"/>
      <c r="O372" s="742"/>
      <c r="P372" s="354"/>
    </row>
    <row r="373" spans="2:16" ht="15" thickBot="1">
      <c r="B373" s="241"/>
      <c r="C373" s="745"/>
      <c r="D373" s="746"/>
      <c r="E373" s="746"/>
      <c r="F373" s="309"/>
      <c r="G373" s="309"/>
      <c r="H373" s="309"/>
      <c r="I373" s="309"/>
      <c r="J373" s="309"/>
      <c r="K373" s="743"/>
      <c r="L373" s="743"/>
      <c r="M373" s="743"/>
      <c r="N373" s="743"/>
      <c r="O373" s="744"/>
      <c r="P373" s="354"/>
    </row>
    <row r="374" spans="2:16" ht="15" thickBot="1">
      <c r="B374" s="355"/>
      <c r="C374" s="356"/>
      <c r="D374" s="356"/>
      <c r="E374" s="356"/>
      <c r="F374" s="356"/>
      <c r="G374" s="356"/>
      <c r="H374" s="356"/>
      <c r="I374" s="356"/>
      <c r="J374" s="356"/>
      <c r="K374" s="356"/>
      <c r="L374" s="356"/>
      <c r="M374" s="356"/>
      <c r="N374" s="356"/>
      <c r="O374" s="356"/>
      <c r="P374" s="357"/>
    </row>
    <row r="375" spans="2:16" ht="15.75" thickTop="1" thickBot="1"/>
    <row r="376" spans="2:16" ht="15" thickTop="1">
      <c r="B376" s="237"/>
      <c r="C376" s="238"/>
      <c r="D376" s="238"/>
      <c r="E376" s="238"/>
      <c r="F376" s="238"/>
      <c r="G376" s="238"/>
      <c r="H376" s="238"/>
      <c r="I376" s="238"/>
      <c r="J376" s="238"/>
      <c r="K376" s="238"/>
      <c r="L376" s="238"/>
      <c r="M376" s="238"/>
      <c r="N376" s="238"/>
      <c r="O376" s="238"/>
      <c r="P376" s="239"/>
    </row>
    <row r="377" spans="2:16">
      <c r="B377" s="241"/>
      <c r="C377" s="861" t="s">
        <v>234</v>
      </c>
      <c r="D377" s="861"/>
      <c r="E377" s="861"/>
      <c r="F377" s="861"/>
      <c r="G377" s="861"/>
      <c r="H377" s="861"/>
      <c r="I377" s="861"/>
      <c r="J377" s="861"/>
      <c r="K377" s="861"/>
      <c r="L377" s="861"/>
      <c r="M377" s="861"/>
      <c r="N377" s="861"/>
      <c r="O377" s="861"/>
      <c r="P377" s="242"/>
    </row>
    <row r="378" spans="2:16" ht="15" thickBot="1">
      <c r="B378" s="241"/>
      <c r="P378" s="243"/>
    </row>
    <row r="379" spans="2:16">
      <c r="B379" s="241"/>
      <c r="C379" s="862"/>
      <c r="D379" s="864"/>
      <c r="E379" s="865"/>
      <c r="F379" s="865"/>
      <c r="G379" s="865"/>
      <c r="H379" s="865"/>
      <c r="I379" s="865"/>
      <c r="J379" s="865"/>
      <c r="K379" s="866"/>
      <c r="L379" s="867"/>
      <c r="M379" s="868"/>
      <c r="N379" s="868"/>
      <c r="O379" s="869"/>
      <c r="P379" s="244"/>
    </row>
    <row r="380" spans="2:16">
      <c r="B380" s="241"/>
      <c r="C380" s="863"/>
      <c r="D380" s="852" t="s">
        <v>235</v>
      </c>
      <c r="E380" s="853"/>
      <c r="F380" s="853"/>
      <c r="G380" s="853"/>
      <c r="H380" s="853"/>
      <c r="I380" s="853"/>
      <c r="J380" s="853"/>
      <c r="K380" s="854"/>
      <c r="L380" s="870"/>
      <c r="M380" s="871"/>
      <c r="N380" s="871"/>
      <c r="O380" s="872"/>
      <c r="P380" s="244"/>
    </row>
    <row r="381" spans="2:16">
      <c r="B381" s="241"/>
      <c r="C381" s="863"/>
      <c r="D381" s="852"/>
      <c r="E381" s="853"/>
      <c r="F381" s="853"/>
      <c r="G381" s="853"/>
      <c r="H381" s="853"/>
      <c r="I381" s="853"/>
      <c r="J381" s="853"/>
      <c r="K381" s="854"/>
      <c r="L381" s="844" t="s">
        <v>236</v>
      </c>
      <c r="M381" s="846"/>
      <c r="N381" s="847"/>
      <c r="O381" s="848"/>
      <c r="P381" s="244"/>
    </row>
    <row r="382" spans="2:16">
      <c r="B382" s="241"/>
      <c r="C382" s="863"/>
      <c r="D382" s="852" t="s">
        <v>237</v>
      </c>
      <c r="E382" s="853"/>
      <c r="F382" s="853"/>
      <c r="G382" s="853"/>
      <c r="H382" s="853"/>
      <c r="I382" s="853"/>
      <c r="J382" s="853"/>
      <c r="K382" s="854"/>
      <c r="L382" s="845"/>
      <c r="M382" s="849"/>
      <c r="N382" s="850"/>
      <c r="O382" s="851"/>
      <c r="P382" s="245"/>
    </row>
    <row r="383" spans="2:16">
      <c r="B383" s="241"/>
      <c r="C383" s="863"/>
      <c r="D383" s="855"/>
      <c r="E383" s="856"/>
      <c r="F383" s="856"/>
      <c r="G383" s="856"/>
      <c r="H383" s="856"/>
      <c r="I383" s="856"/>
      <c r="J383" s="856"/>
      <c r="K383" s="857"/>
      <c r="L383" s="844" t="s">
        <v>238</v>
      </c>
      <c r="M383" s="844">
        <v>1</v>
      </c>
      <c r="N383" s="844" t="s">
        <v>239</v>
      </c>
      <c r="O383" s="859">
        <v>1</v>
      </c>
      <c r="P383" s="244"/>
    </row>
    <row r="384" spans="2:16">
      <c r="B384" s="241"/>
      <c r="C384" s="863"/>
      <c r="D384" s="855"/>
      <c r="E384" s="856"/>
      <c r="F384" s="856"/>
      <c r="G384" s="856"/>
      <c r="H384" s="856"/>
      <c r="I384" s="856"/>
      <c r="J384" s="856"/>
      <c r="K384" s="857"/>
      <c r="L384" s="858"/>
      <c r="M384" s="858"/>
      <c r="N384" s="858"/>
      <c r="O384" s="860"/>
      <c r="P384" s="244"/>
    </row>
    <row r="385" spans="2:16">
      <c r="B385" s="241"/>
      <c r="C385" s="863"/>
      <c r="D385" s="852" t="s">
        <v>240</v>
      </c>
      <c r="E385" s="853"/>
      <c r="F385" s="853"/>
      <c r="G385" s="853"/>
      <c r="H385" s="853"/>
      <c r="I385" s="853"/>
      <c r="J385" s="853"/>
      <c r="K385" s="854"/>
      <c r="L385" s="858"/>
      <c r="M385" s="858"/>
      <c r="N385" s="858"/>
      <c r="O385" s="860"/>
      <c r="P385" s="244"/>
    </row>
    <row r="386" spans="2:16" ht="15" thickBot="1">
      <c r="B386" s="241"/>
      <c r="C386" s="246"/>
      <c r="D386" s="247"/>
      <c r="E386" s="247"/>
      <c r="F386" s="247"/>
      <c r="G386" s="247"/>
      <c r="H386" s="247"/>
      <c r="I386" s="247"/>
      <c r="J386" s="247"/>
      <c r="K386" s="247"/>
      <c r="L386" s="247"/>
      <c r="M386" s="248"/>
      <c r="N386" s="248"/>
      <c r="O386" s="249"/>
      <c r="P386" s="250"/>
    </row>
    <row r="387" spans="2:16">
      <c r="B387" s="241"/>
      <c r="C387" s="251"/>
      <c r="D387" s="252"/>
      <c r="E387" s="252"/>
      <c r="F387" s="252"/>
      <c r="G387" s="252"/>
      <c r="H387" s="252"/>
      <c r="I387" s="252"/>
      <c r="J387" s="252"/>
      <c r="K387" s="252"/>
      <c r="L387" s="253" t="s">
        <v>241</v>
      </c>
      <c r="M387" s="254" t="s">
        <v>242</v>
      </c>
      <c r="N387" s="254" t="s">
        <v>243</v>
      </c>
      <c r="O387" s="255" t="s">
        <v>244</v>
      </c>
      <c r="P387" s="245"/>
    </row>
    <row r="388" spans="2:16">
      <c r="B388" s="241"/>
      <c r="C388" s="256"/>
      <c r="D388" s="257"/>
      <c r="E388" s="257"/>
      <c r="F388" s="257"/>
      <c r="G388" s="257"/>
      <c r="H388" s="257"/>
      <c r="I388" s="257"/>
      <c r="J388" s="257"/>
      <c r="K388" s="257"/>
      <c r="L388" s="258"/>
      <c r="M388" s="259"/>
      <c r="N388" s="259"/>
      <c r="O388" s="260"/>
      <c r="P388" s="261"/>
    </row>
    <row r="389" spans="2:16">
      <c r="B389" s="241"/>
      <c r="C389" s="826" t="s">
        <v>245</v>
      </c>
      <c r="D389" s="827"/>
      <c r="E389" s="827"/>
      <c r="F389" s="827"/>
      <c r="G389" s="257"/>
      <c r="H389" s="257"/>
      <c r="I389" s="257" t="s">
        <v>246</v>
      </c>
      <c r="K389" s="257"/>
      <c r="L389" s="258"/>
      <c r="O389" s="262"/>
      <c r="P389" s="261"/>
    </row>
    <row r="390" spans="2:16">
      <c r="B390" s="241"/>
      <c r="C390" s="263"/>
      <c r="D390" s="264"/>
      <c r="E390" s="264"/>
      <c r="F390" s="264"/>
      <c r="G390" s="264"/>
      <c r="H390" s="264"/>
      <c r="I390" s="264"/>
      <c r="J390" s="264"/>
      <c r="K390" s="264"/>
      <c r="L390" s="264"/>
      <c r="M390" s="264"/>
      <c r="N390" s="264"/>
      <c r="O390" s="265"/>
      <c r="P390" s="266"/>
    </row>
    <row r="391" spans="2:16" ht="15" thickBot="1">
      <c r="B391" s="241"/>
      <c r="C391" s="267"/>
      <c r="D391" s="268"/>
      <c r="E391" s="268"/>
      <c r="F391" s="268"/>
      <c r="G391" s="268"/>
      <c r="H391" s="268"/>
      <c r="I391" s="268"/>
      <c r="J391" s="268"/>
      <c r="K391" s="268"/>
      <c r="L391" s="268"/>
      <c r="M391" s="268"/>
      <c r="N391" s="268"/>
      <c r="O391" s="269"/>
      <c r="P391" s="243"/>
    </row>
    <row r="392" spans="2:16" ht="15" thickBot="1">
      <c r="B392" s="241"/>
      <c r="C392" s="270"/>
      <c r="D392" s="271"/>
      <c r="E392" s="271"/>
      <c r="F392" s="271"/>
      <c r="G392" s="271"/>
      <c r="H392" s="271"/>
      <c r="K392" s="271"/>
      <c r="L392" s="271"/>
      <c r="M392" s="271"/>
      <c r="N392" s="271"/>
      <c r="O392" s="272"/>
      <c r="P392" s="243"/>
    </row>
    <row r="393" spans="2:16">
      <c r="B393" s="241"/>
      <c r="C393" s="828" t="s">
        <v>247</v>
      </c>
      <c r="D393" s="829"/>
      <c r="E393" s="829"/>
      <c r="F393" s="829"/>
      <c r="G393" s="829"/>
      <c r="H393" s="829"/>
      <c r="I393" s="829"/>
      <c r="J393" s="829"/>
      <c r="K393" s="829"/>
      <c r="L393" s="829"/>
      <c r="M393" s="829"/>
      <c r="N393" s="829"/>
      <c r="O393" s="830"/>
      <c r="P393" s="273"/>
    </row>
    <row r="394" spans="2:16" ht="15" thickBot="1">
      <c r="B394" s="241"/>
      <c r="C394" s="274"/>
      <c r="O394" s="275"/>
      <c r="P394" s="243"/>
    </row>
    <row r="395" spans="2:16">
      <c r="B395" s="241"/>
      <c r="C395" s="276" t="s">
        <v>248</v>
      </c>
      <c r="D395" s="814" t="s">
        <v>9</v>
      </c>
      <c r="E395" s="815"/>
      <c r="F395" s="815"/>
      <c r="G395" s="815"/>
      <c r="H395" s="815"/>
      <c r="I395" s="815"/>
      <c r="J395" s="815"/>
      <c r="K395" s="815"/>
      <c r="L395" s="816"/>
      <c r="M395" s="817" t="s">
        <v>249</v>
      </c>
      <c r="N395" s="818"/>
      <c r="O395" s="276" t="s">
        <v>11</v>
      </c>
      <c r="P395" s="277"/>
    </row>
    <row r="396" spans="2:16" ht="15" thickBot="1">
      <c r="B396" s="241"/>
      <c r="C396" s="278">
        <v>2.1</v>
      </c>
      <c r="D396" s="843" t="str">
        <f>'PRESUPUESTO OFICIAL (Entidad)'!G21</f>
        <v>Suministro y aplicación de impermeabilizante Sika Monotop - 123 para viga en concreto</v>
      </c>
      <c r="E396" s="820"/>
      <c r="F396" s="820"/>
      <c r="G396" s="820"/>
      <c r="H396" s="820"/>
      <c r="I396" s="820"/>
      <c r="J396" s="820"/>
      <c r="K396" s="820"/>
      <c r="L396" s="821"/>
      <c r="M396" s="843" t="s">
        <v>18</v>
      </c>
      <c r="N396" s="821"/>
      <c r="O396" s="279">
        <f>'[23]PRESUPUESTO OFICIAL (Entidad)'!I20</f>
        <v>59.57</v>
      </c>
      <c r="P396" s="280"/>
    </row>
    <row r="397" spans="2:16">
      <c r="B397" s="241"/>
      <c r="C397" s="760" t="s">
        <v>250</v>
      </c>
      <c r="D397" s="761"/>
      <c r="E397" s="761"/>
      <c r="F397" s="761"/>
      <c r="G397" s="761"/>
      <c r="H397" s="761"/>
      <c r="I397" s="761"/>
      <c r="J397" s="761"/>
      <c r="K397" s="761"/>
      <c r="L397" s="761"/>
      <c r="M397" s="761"/>
      <c r="N397" s="761"/>
      <c r="O397" s="762"/>
      <c r="P397" s="281"/>
    </row>
    <row r="398" spans="2:16">
      <c r="B398" s="241"/>
      <c r="C398" s="763"/>
      <c r="D398" s="764"/>
      <c r="E398" s="764"/>
      <c r="F398" s="764"/>
      <c r="G398" s="764"/>
      <c r="H398" s="764"/>
      <c r="I398" s="764"/>
      <c r="J398" s="764"/>
      <c r="K398" s="764"/>
      <c r="L398" s="764"/>
      <c r="M398" s="764"/>
      <c r="N398" s="764"/>
      <c r="O398" s="765"/>
      <c r="P398" s="281"/>
    </row>
    <row r="399" spans="2:16" ht="15" thickBot="1">
      <c r="B399" s="241"/>
      <c r="C399" s="766"/>
      <c r="D399" s="767"/>
      <c r="E399" s="767"/>
      <c r="F399" s="767"/>
      <c r="G399" s="767"/>
      <c r="H399" s="767"/>
      <c r="I399" s="767"/>
      <c r="J399" s="767"/>
      <c r="K399" s="767"/>
      <c r="L399" s="767"/>
      <c r="M399" s="767"/>
      <c r="N399" s="767"/>
      <c r="O399" s="768"/>
      <c r="P399" s="281"/>
    </row>
    <row r="400" spans="2:16">
      <c r="B400" s="241"/>
      <c r="C400" s="769" t="s">
        <v>9</v>
      </c>
      <c r="D400" s="822"/>
      <c r="E400" s="822"/>
      <c r="F400" s="822"/>
      <c r="G400" s="823"/>
      <c r="H400" s="785" t="s">
        <v>251</v>
      </c>
      <c r="I400" s="822"/>
      <c r="J400" s="824" t="s">
        <v>252</v>
      </c>
      <c r="K400" s="825"/>
      <c r="L400" s="282" t="s">
        <v>253</v>
      </c>
      <c r="M400" s="785" t="s">
        <v>254</v>
      </c>
      <c r="N400" s="786"/>
      <c r="O400" s="283" t="s">
        <v>255</v>
      </c>
      <c r="P400" s="284"/>
    </row>
    <row r="401" spans="2:21">
      <c r="B401" s="241"/>
      <c r="C401" s="787" t="s">
        <v>257</v>
      </c>
      <c r="D401" s="774"/>
      <c r="E401" s="774"/>
      <c r="F401" s="774"/>
      <c r="G401" s="810"/>
      <c r="H401" s="811"/>
      <c r="I401" s="810"/>
      <c r="J401" s="811"/>
      <c r="K401" s="810"/>
      <c r="L401" s="285">
        <f>O428*0.05</f>
        <v>420.50927226666676</v>
      </c>
      <c r="M401" s="812">
        <v>1</v>
      </c>
      <c r="N401" s="776"/>
      <c r="O401" s="286">
        <f>L401*M401</f>
        <v>420.50927226666676</v>
      </c>
      <c r="P401" s="287"/>
    </row>
    <row r="402" spans="2:21">
      <c r="B402" s="241"/>
      <c r="C402" s="288"/>
      <c r="D402" s="289"/>
      <c r="E402" s="289"/>
      <c r="F402" s="289"/>
      <c r="G402" s="290"/>
      <c r="H402" s="291"/>
      <c r="I402" s="290"/>
      <c r="J402" s="291"/>
      <c r="K402" s="290"/>
      <c r="L402" s="292"/>
      <c r="M402" s="812"/>
      <c r="N402" s="776"/>
      <c r="O402" s="286"/>
      <c r="P402" s="287"/>
    </row>
    <row r="403" spans="2:21" ht="15" thickBot="1">
      <c r="B403" s="241"/>
      <c r="C403" s="805"/>
      <c r="D403" s="791"/>
      <c r="E403" s="791"/>
      <c r="F403" s="791"/>
      <c r="G403" s="806"/>
      <c r="H403" s="807"/>
      <c r="I403" s="806"/>
      <c r="J403" s="807"/>
      <c r="K403" s="806"/>
      <c r="L403" s="293"/>
      <c r="M403" s="808"/>
      <c r="N403" s="809"/>
      <c r="O403" s="294"/>
      <c r="P403" s="287"/>
    </row>
    <row r="404" spans="2:21" ht="15" thickBot="1">
      <c r="B404" s="241"/>
      <c r="C404" s="751" t="s">
        <v>258</v>
      </c>
      <c r="D404" s="752"/>
      <c r="E404" s="752"/>
      <c r="F404" s="752"/>
      <c r="G404" s="752"/>
      <c r="H404" s="752"/>
      <c r="I404" s="752"/>
      <c r="J404" s="752"/>
      <c r="K404" s="752"/>
      <c r="L404" s="752"/>
      <c r="M404" s="752"/>
      <c r="N404" s="753"/>
      <c r="O404" s="295">
        <f>SUM(O401:O402)</f>
        <v>420.50927226666676</v>
      </c>
      <c r="P404" s="296"/>
    </row>
    <row r="405" spans="2:21">
      <c r="B405" s="241"/>
      <c r="C405" s="760" t="s">
        <v>259</v>
      </c>
      <c r="D405" s="761"/>
      <c r="E405" s="761"/>
      <c r="F405" s="761"/>
      <c r="G405" s="761"/>
      <c r="H405" s="761"/>
      <c r="I405" s="761"/>
      <c r="J405" s="761"/>
      <c r="K405" s="761"/>
      <c r="L405" s="761"/>
      <c r="M405" s="761"/>
      <c r="N405" s="761"/>
      <c r="O405" s="762"/>
      <c r="P405" s="281"/>
    </row>
    <row r="406" spans="2:21">
      <c r="B406" s="241"/>
      <c r="C406" s="763"/>
      <c r="D406" s="764"/>
      <c r="E406" s="764"/>
      <c r="F406" s="764"/>
      <c r="G406" s="764"/>
      <c r="H406" s="764"/>
      <c r="I406" s="764"/>
      <c r="J406" s="764"/>
      <c r="K406" s="764"/>
      <c r="L406" s="764"/>
      <c r="M406" s="764"/>
      <c r="N406" s="764"/>
      <c r="O406" s="765"/>
      <c r="P406" s="281"/>
    </row>
    <row r="407" spans="2:21" ht="15" thickBot="1">
      <c r="B407" s="241"/>
      <c r="C407" s="766"/>
      <c r="D407" s="767"/>
      <c r="E407" s="767"/>
      <c r="F407" s="767"/>
      <c r="G407" s="767"/>
      <c r="H407" s="767"/>
      <c r="I407" s="767"/>
      <c r="J407" s="767"/>
      <c r="K407" s="767"/>
      <c r="L407" s="767"/>
      <c r="M407" s="767"/>
      <c r="N407" s="767"/>
      <c r="O407" s="768"/>
      <c r="P407" s="281"/>
    </row>
    <row r="408" spans="2:21">
      <c r="B408" s="241"/>
      <c r="C408" s="373" t="s">
        <v>9</v>
      </c>
      <c r="D408" s="371"/>
      <c r="E408" s="371"/>
      <c r="F408" s="371"/>
      <c r="G408" s="371"/>
      <c r="H408" s="371"/>
      <c r="I408" s="371"/>
      <c r="J408" s="360" t="s">
        <v>296</v>
      </c>
      <c r="K408" s="297" t="s">
        <v>249</v>
      </c>
      <c r="L408" s="298" t="s">
        <v>11</v>
      </c>
      <c r="M408" s="785" t="s">
        <v>260</v>
      </c>
      <c r="N408" s="786"/>
      <c r="O408" s="283" t="s">
        <v>255</v>
      </c>
      <c r="P408" s="284"/>
    </row>
    <row r="409" spans="2:21">
      <c r="B409" s="241"/>
      <c r="C409" s="361" t="s">
        <v>303</v>
      </c>
      <c r="D409" s="348"/>
      <c r="E409" s="348"/>
      <c r="F409" s="348"/>
      <c r="G409" s="348"/>
      <c r="H409" s="348"/>
      <c r="I409" s="348"/>
      <c r="J409" s="362">
        <v>0.1</v>
      </c>
      <c r="K409" s="299" t="s">
        <v>298</v>
      </c>
      <c r="L409" s="380">
        <f>S414</f>
        <v>2.3529411764705883</v>
      </c>
      <c r="M409" s="873">
        <f>T418*J409+T418</f>
        <v>15392.666666666668</v>
      </c>
      <c r="N409" s="874"/>
      <c r="O409" s="286">
        <f>L409*M409</f>
        <v>36218.03921568628</v>
      </c>
      <c r="P409" s="287"/>
      <c r="R409" s="132"/>
      <c r="S409" s="132"/>
      <c r="T409" s="132"/>
      <c r="U409" s="132"/>
    </row>
    <row r="410" spans="2:21">
      <c r="B410" s="241"/>
      <c r="C410" s="792" t="s">
        <v>304</v>
      </c>
      <c r="D410" s="793"/>
      <c r="E410" s="793"/>
      <c r="F410" s="793"/>
      <c r="G410" s="793"/>
      <c r="H410" s="793"/>
      <c r="I410" s="793"/>
      <c r="J410" s="794"/>
      <c r="K410" s="301" t="s">
        <v>43</v>
      </c>
      <c r="L410" s="381">
        <v>7.0000000000000001E-3</v>
      </c>
      <c r="M410" s="873">
        <v>15900</v>
      </c>
      <c r="N410" s="874"/>
      <c r="O410" s="286">
        <f t="shared" ref="O410:O411" si="0">L410*M410</f>
        <v>111.3</v>
      </c>
      <c r="P410" s="287"/>
      <c r="R410" s="132"/>
      <c r="S410" s="132"/>
      <c r="T410" s="132"/>
      <c r="U410" s="132"/>
    </row>
    <row r="411" spans="2:21" ht="15.75" thickBot="1">
      <c r="B411" s="241"/>
      <c r="C411" s="790" t="s">
        <v>305</v>
      </c>
      <c r="D411" s="791"/>
      <c r="E411" s="791"/>
      <c r="F411" s="791"/>
      <c r="G411" s="791"/>
      <c r="H411" s="791"/>
      <c r="I411" s="791"/>
      <c r="J411" s="806"/>
      <c r="K411" s="301" t="s">
        <v>43</v>
      </c>
      <c r="L411" s="302">
        <v>1.2999999999999999E-2</v>
      </c>
      <c r="M411" s="841">
        <v>13900</v>
      </c>
      <c r="N411" s="842"/>
      <c r="O411" s="286">
        <f t="shared" si="0"/>
        <v>180.7</v>
      </c>
      <c r="P411" s="287"/>
      <c r="R411" s="132"/>
      <c r="S411" s="382" t="s">
        <v>306</v>
      </c>
      <c r="T411" s="383">
        <v>209900</v>
      </c>
      <c r="U411" s="382" t="s">
        <v>43</v>
      </c>
    </row>
    <row r="412" spans="2:21" ht="15" thickBot="1">
      <c r="B412" s="241"/>
      <c r="C412" s="751" t="s">
        <v>258</v>
      </c>
      <c r="D412" s="752"/>
      <c r="E412" s="752"/>
      <c r="F412" s="752"/>
      <c r="G412" s="752"/>
      <c r="H412" s="752"/>
      <c r="I412" s="752"/>
      <c r="J412" s="752"/>
      <c r="K412" s="752"/>
      <c r="L412" s="752"/>
      <c r="M412" s="752"/>
      <c r="N412" s="753"/>
      <c r="O412" s="295">
        <f>SUM(O409:O411)</f>
        <v>36510.03921568628</v>
      </c>
      <c r="P412" s="287"/>
      <c r="R412" s="132"/>
      <c r="S412" s="133"/>
      <c r="T412" s="133"/>
      <c r="U412" s="133"/>
    </row>
    <row r="413" spans="2:21">
      <c r="B413" s="241"/>
      <c r="C413" s="760" t="s">
        <v>263</v>
      </c>
      <c r="D413" s="761"/>
      <c r="E413" s="761"/>
      <c r="F413" s="761"/>
      <c r="G413" s="761"/>
      <c r="H413" s="761"/>
      <c r="I413" s="761"/>
      <c r="J413" s="761"/>
      <c r="K413" s="761"/>
      <c r="L413" s="761"/>
      <c r="M413" s="761"/>
      <c r="N413" s="761"/>
      <c r="O413" s="762"/>
      <c r="P413" s="281"/>
      <c r="R413" s="132"/>
      <c r="S413" s="358" t="s">
        <v>307</v>
      </c>
      <c r="T413" s="358" t="s">
        <v>308</v>
      </c>
      <c r="U413" s="133"/>
    </row>
    <row r="414" spans="2:21">
      <c r="B414" s="241"/>
      <c r="C414" s="763"/>
      <c r="D414" s="764"/>
      <c r="E414" s="764"/>
      <c r="F414" s="764"/>
      <c r="G414" s="764"/>
      <c r="H414" s="764"/>
      <c r="I414" s="764"/>
      <c r="J414" s="764"/>
      <c r="K414" s="764"/>
      <c r="L414" s="764"/>
      <c r="M414" s="764"/>
      <c r="N414" s="764"/>
      <c r="O414" s="765"/>
      <c r="P414" s="281"/>
      <c r="R414" s="132"/>
      <c r="S414" s="384">
        <f>4/1.7</f>
        <v>2.3529411764705883</v>
      </c>
      <c r="T414" s="358">
        <v>1</v>
      </c>
      <c r="U414" s="133"/>
    </row>
    <row r="415" spans="2:21" ht="15" thickBot="1">
      <c r="B415" s="241"/>
      <c r="C415" s="766"/>
      <c r="D415" s="767"/>
      <c r="E415" s="767"/>
      <c r="F415" s="767"/>
      <c r="G415" s="767"/>
      <c r="H415" s="767"/>
      <c r="I415" s="767"/>
      <c r="J415" s="767"/>
      <c r="K415" s="767"/>
      <c r="L415" s="767"/>
      <c r="M415" s="767"/>
      <c r="N415" s="767"/>
      <c r="O415" s="768"/>
      <c r="P415" s="281"/>
      <c r="R415" s="132"/>
      <c r="S415" s="133"/>
      <c r="T415" s="133"/>
      <c r="U415" s="133"/>
    </row>
    <row r="416" spans="2:21" ht="15.75">
      <c r="B416" s="241"/>
      <c r="C416" s="769" t="s">
        <v>264</v>
      </c>
      <c r="D416" s="770"/>
      <c r="E416" s="770"/>
      <c r="F416" s="770"/>
      <c r="G416" s="770"/>
      <c r="H416" s="770"/>
      <c r="I416" s="770"/>
      <c r="J416" s="303" t="s">
        <v>265</v>
      </c>
      <c r="K416" s="304" t="s">
        <v>266</v>
      </c>
      <c r="L416" s="305" t="s">
        <v>267</v>
      </c>
      <c r="M416" s="785" t="s">
        <v>268</v>
      </c>
      <c r="N416" s="786"/>
      <c r="O416" s="283" t="s">
        <v>255</v>
      </c>
      <c r="P416" s="284"/>
      <c r="R416" s="132"/>
      <c r="S416" s="133"/>
      <c r="T416" s="133"/>
      <c r="U416" s="133"/>
    </row>
    <row r="417" spans="2:21" ht="16.5">
      <c r="B417" s="241"/>
      <c r="C417" s="773"/>
      <c r="D417" s="774"/>
      <c r="E417" s="774"/>
      <c r="F417" s="774"/>
      <c r="G417" s="774"/>
      <c r="H417" s="774"/>
      <c r="I417" s="774"/>
      <c r="J417" s="306"/>
      <c r="K417" s="374"/>
      <c r="L417" s="306"/>
      <c r="M417" s="788"/>
      <c r="N417" s="789"/>
      <c r="O417" s="294"/>
      <c r="P417" s="287"/>
      <c r="R417" s="132"/>
      <c r="S417" s="365" t="s">
        <v>309</v>
      </c>
      <c r="T417" s="366">
        <f>T411</f>
        <v>209900</v>
      </c>
      <c r="U417" s="133"/>
    </row>
    <row r="418" spans="2:21" ht="15" thickBot="1">
      <c r="B418" s="241"/>
      <c r="C418" s="805"/>
      <c r="D418" s="791"/>
      <c r="E418" s="791"/>
      <c r="F418" s="791"/>
      <c r="G418" s="791"/>
      <c r="H418" s="791"/>
      <c r="I418" s="791"/>
      <c r="J418" s="306"/>
      <c r="K418" s="376"/>
      <c r="L418" s="385"/>
      <c r="M418" s="835"/>
      <c r="N418" s="836"/>
      <c r="O418" s="294"/>
      <c r="P418" s="287"/>
      <c r="R418" s="132"/>
      <c r="S418" s="133">
        <v>1</v>
      </c>
      <c r="T418" s="368">
        <f>T417/15</f>
        <v>13993.333333333334</v>
      </c>
      <c r="U418" s="133"/>
    </row>
    <row r="419" spans="2:21" ht="15" thickBot="1">
      <c r="B419" s="241"/>
      <c r="C419" s="751" t="s">
        <v>258</v>
      </c>
      <c r="D419" s="752"/>
      <c r="E419" s="752"/>
      <c r="F419" s="752"/>
      <c r="G419" s="752"/>
      <c r="H419" s="752"/>
      <c r="I419" s="752"/>
      <c r="J419" s="752"/>
      <c r="K419" s="752"/>
      <c r="L419" s="752"/>
      <c r="M419" s="752"/>
      <c r="N419" s="753"/>
      <c r="O419" s="295">
        <f>SUM(O417:O418)</f>
        <v>0</v>
      </c>
      <c r="P419" s="296"/>
      <c r="R419" s="132"/>
      <c r="S419" s="133"/>
      <c r="T419" s="133"/>
      <c r="U419" s="133"/>
    </row>
    <row r="420" spans="2:21">
      <c r="B420" s="241"/>
      <c r="C420" s="760" t="s">
        <v>269</v>
      </c>
      <c r="D420" s="761"/>
      <c r="E420" s="761"/>
      <c r="F420" s="761"/>
      <c r="G420" s="761"/>
      <c r="H420" s="761"/>
      <c r="I420" s="761"/>
      <c r="J420" s="761"/>
      <c r="K420" s="761"/>
      <c r="L420" s="761"/>
      <c r="M420" s="761"/>
      <c r="N420" s="761"/>
      <c r="O420" s="762"/>
      <c r="P420" s="281"/>
      <c r="R420" s="132"/>
      <c r="S420" s="132"/>
      <c r="T420" s="132"/>
      <c r="U420" s="132"/>
    </row>
    <row r="421" spans="2:21">
      <c r="B421" s="241"/>
      <c r="C421" s="763"/>
      <c r="D421" s="764"/>
      <c r="E421" s="764"/>
      <c r="F421" s="764"/>
      <c r="G421" s="764"/>
      <c r="H421" s="764"/>
      <c r="I421" s="764"/>
      <c r="J421" s="764"/>
      <c r="K421" s="764"/>
      <c r="L421" s="764"/>
      <c r="M421" s="764"/>
      <c r="N421" s="764"/>
      <c r="O421" s="765"/>
      <c r="P421" s="281"/>
      <c r="R421" s="132"/>
      <c r="S421" s="132"/>
      <c r="T421" s="132"/>
      <c r="U421" s="132"/>
    </row>
    <row r="422" spans="2:21" ht="15" thickBot="1">
      <c r="B422" s="241"/>
      <c r="C422" s="766"/>
      <c r="D422" s="767"/>
      <c r="E422" s="767"/>
      <c r="F422" s="767"/>
      <c r="G422" s="767"/>
      <c r="H422" s="767"/>
      <c r="I422" s="764"/>
      <c r="J422" s="767"/>
      <c r="K422" s="767"/>
      <c r="L422" s="767"/>
      <c r="M422" s="767"/>
      <c r="N422" s="767"/>
      <c r="O422" s="768"/>
      <c r="P422" s="281"/>
    </row>
    <row r="423" spans="2:21" ht="28.5">
      <c r="B423" s="241"/>
      <c r="C423" s="769" t="s">
        <v>270</v>
      </c>
      <c r="D423" s="770"/>
      <c r="E423" s="770"/>
      <c r="F423" s="770"/>
      <c r="G423" s="770"/>
      <c r="H423" s="770"/>
      <c r="I423" s="378" t="s">
        <v>11</v>
      </c>
      <c r="J423" s="298" t="s">
        <v>271</v>
      </c>
      <c r="K423" s="304" t="s">
        <v>272</v>
      </c>
      <c r="L423" s="303" t="s">
        <v>273</v>
      </c>
      <c r="M423" s="771" t="s">
        <v>254</v>
      </c>
      <c r="N423" s="772"/>
      <c r="O423" s="312" t="s">
        <v>255</v>
      </c>
      <c r="P423" s="313"/>
    </row>
    <row r="424" spans="2:21">
      <c r="B424" s="241"/>
      <c r="C424" s="775" t="s">
        <v>310</v>
      </c>
      <c r="D424" s="782"/>
      <c r="E424" s="782"/>
      <c r="F424" s="782"/>
      <c r="G424" s="782"/>
      <c r="H424" s="782"/>
      <c r="I424" s="379">
        <v>1</v>
      </c>
      <c r="J424" s="315">
        <v>76666.666666666701</v>
      </c>
      <c r="K424" s="316">
        <f>J424*65.91%</f>
        <v>50531.000000000022</v>
      </c>
      <c r="L424" s="317">
        <f>J424+K424</f>
        <v>127197.66666666672</v>
      </c>
      <c r="M424" s="777">
        <v>0.02</v>
      </c>
      <c r="N424" s="778"/>
      <c r="O424" s="318">
        <f>L424*M424*I424</f>
        <v>2543.9533333333343</v>
      </c>
      <c r="P424" s="319"/>
    </row>
    <row r="425" spans="2:21">
      <c r="B425" s="241"/>
      <c r="C425" s="757" t="s">
        <v>274</v>
      </c>
      <c r="D425" s="758"/>
      <c r="E425" s="758"/>
      <c r="F425" s="758"/>
      <c r="G425" s="758"/>
      <c r="H425" s="776"/>
      <c r="I425" s="379">
        <v>1</v>
      </c>
      <c r="J425" s="315">
        <v>58363.5</v>
      </c>
      <c r="K425" s="316">
        <f>J425*67.52%</f>
        <v>39407.035199999998</v>
      </c>
      <c r="L425" s="317">
        <f>J425+K425</f>
        <v>97770.535199999998</v>
      </c>
      <c r="M425" s="777">
        <v>0.06</v>
      </c>
      <c r="N425" s="778"/>
      <c r="O425" s="318">
        <f>L425*M425*I425</f>
        <v>5866.2321119999997</v>
      </c>
      <c r="P425" s="319"/>
    </row>
    <row r="426" spans="2:21">
      <c r="B426" s="241"/>
      <c r="C426" s="320"/>
      <c r="D426" s="321"/>
      <c r="E426" s="321"/>
      <c r="F426" s="321"/>
      <c r="G426" s="321"/>
      <c r="H426" s="321"/>
      <c r="I426" s="322"/>
      <c r="J426" s="323"/>
      <c r="K426" s="324"/>
      <c r="L426" s="317"/>
      <c r="M426" s="839"/>
      <c r="N426" s="840"/>
      <c r="O426" s="325"/>
      <c r="P426" s="319"/>
    </row>
    <row r="427" spans="2:21" ht="15" thickBot="1">
      <c r="B427" s="241"/>
      <c r="C427" s="267"/>
      <c r="D427" s="268"/>
      <c r="E427" s="268"/>
      <c r="F427" s="268"/>
      <c r="G427" s="268"/>
      <c r="H427" s="268"/>
      <c r="I427" s="326"/>
      <c r="J427" s="308"/>
      <c r="K427" s="309"/>
      <c r="L427" s="308"/>
      <c r="M427" s="779"/>
      <c r="N427" s="780"/>
      <c r="O427" s="310"/>
      <c r="P427" s="287"/>
    </row>
    <row r="428" spans="2:21" ht="15" thickBot="1">
      <c r="B428" s="241"/>
      <c r="C428" s="751" t="s">
        <v>258</v>
      </c>
      <c r="D428" s="752"/>
      <c r="E428" s="752"/>
      <c r="F428" s="752"/>
      <c r="G428" s="752"/>
      <c r="H428" s="752"/>
      <c r="I428" s="781"/>
      <c r="J428" s="752"/>
      <c r="K428" s="752"/>
      <c r="L428" s="752"/>
      <c r="M428" s="752"/>
      <c r="N428" s="753"/>
      <c r="O428" s="295">
        <f>SUM(O424:O425)</f>
        <v>8410.1854453333344</v>
      </c>
      <c r="P428" s="287"/>
    </row>
    <row r="429" spans="2:21" ht="15" thickBot="1">
      <c r="B429" s="241"/>
      <c r="C429" s="274"/>
      <c r="O429" s="275"/>
      <c r="P429" s="243"/>
    </row>
    <row r="430" spans="2:21" ht="15" thickBot="1">
      <c r="B430" s="241"/>
      <c r="C430" s="754" t="s">
        <v>275</v>
      </c>
      <c r="D430" s="755"/>
      <c r="E430" s="755"/>
      <c r="F430" s="755"/>
      <c r="G430" s="755"/>
      <c r="H430" s="755"/>
      <c r="I430" s="755"/>
      <c r="J430" s="755"/>
      <c r="K430" s="755"/>
      <c r="L430" s="755"/>
      <c r="M430" s="755"/>
      <c r="N430" s="756"/>
      <c r="O430" s="327">
        <f>SUM(O404+O412+O419+O428)</f>
        <v>45340.733933286283</v>
      </c>
      <c r="P430" s="328"/>
    </row>
    <row r="431" spans="2:21">
      <c r="B431" s="241"/>
      <c r="C431" s="760" t="s">
        <v>276</v>
      </c>
      <c r="D431" s="761"/>
      <c r="E431" s="761"/>
      <c r="F431" s="761"/>
      <c r="G431" s="761"/>
      <c r="H431" s="761"/>
      <c r="I431" s="761"/>
      <c r="J431" s="761"/>
      <c r="K431" s="761"/>
      <c r="L431" s="761"/>
      <c r="M431" s="761"/>
      <c r="N431" s="761"/>
      <c r="O431" s="762"/>
      <c r="P431" s="281"/>
    </row>
    <row r="432" spans="2:21">
      <c r="B432" s="241"/>
      <c r="C432" s="763"/>
      <c r="D432" s="764"/>
      <c r="E432" s="764"/>
      <c r="F432" s="764"/>
      <c r="G432" s="764"/>
      <c r="H432" s="764"/>
      <c r="I432" s="764"/>
      <c r="J432" s="764"/>
      <c r="K432" s="764"/>
      <c r="L432" s="764"/>
      <c r="M432" s="764"/>
      <c r="N432" s="764"/>
      <c r="O432" s="765"/>
      <c r="P432" s="281"/>
    </row>
    <row r="433" spans="2:19" ht="15" thickBot="1">
      <c r="B433" s="241"/>
      <c r="C433" s="766"/>
      <c r="D433" s="767"/>
      <c r="E433" s="767"/>
      <c r="F433" s="767"/>
      <c r="G433" s="767"/>
      <c r="H433" s="767"/>
      <c r="I433" s="767"/>
      <c r="J433" s="767"/>
      <c r="K433" s="767"/>
      <c r="L433" s="767"/>
      <c r="M433" s="767"/>
      <c r="N433" s="767"/>
      <c r="O433" s="768"/>
      <c r="P433" s="281"/>
      <c r="S433" s="337">
        <f>O430*28%</f>
        <v>12695.40550132016</v>
      </c>
    </row>
    <row r="434" spans="2:19">
      <c r="B434" s="241"/>
      <c r="C434" s="769" t="s">
        <v>277</v>
      </c>
      <c r="D434" s="770"/>
      <c r="E434" s="770"/>
      <c r="F434" s="770"/>
      <c r="G434" s="770"/>
      <c r="H434" s="770"/>
      <c r="I434" s="770"/>
      <c r="J434" s="329"/>
      <c r="K434" s="330"/>
      <c r="L434" s="303" t="s">
        <v>278</v>
      </c>
      <c r="M434" s="771" t="s">
        <v>279</v>
      </c>
      <c r="N434" s="772"/>
      <c r="O434" s="331"/>
      <c r="P434" s="313"/>
      <c r="S434" s="337">
        <f>S433+O430</f>
        <v>58036.139434606441</v>
      </c>
    </row>
    <row r="435" spans="2:19">
      <c r="B435" s="241"/>
      <c r="C435" s="773" t="s">
        <v>280</v>
      </c>
      <c r="D435" s="774"/>
      <c r="E435" s="774"/>
      <c r="F435" s="774"/>
      <c r="G435" s="774"/>
      <c r="H435" s="774"/>
      <c r="I435" s="774"/>
      <c r="J435" s="332"/>
      <c r="K435" s="333"/>
      <c r="L435" s="334">
        <v>0.22</v>
      </c>
      <c r="M435" s="747"/>
      <c r="N435" s="748"/>
      <c r="O435" s="335">
        <f>O430*L435</f>
        <v>9974.9614653229819</v>
      </c>
      <c r="P435" s="336"/>
    </row>
    <row r="436" spans="2:19">
      <c r="B436" s="241"/>
      <c r="C436" s="338" t="s">
        <v>281</v>
      </c>
      <c r="D436" s="289"/>
      <c r="E436" s="289"/>
      <c r="F436" s="289"/>
      <c r="G436" s="289"/>
      <c r="H436" s="289"/>
      <c r="I436" s="289"/>
      <c r="J436" s="332"/>
      <c r="K436" s="333"/>
      <c r="L436" s="334">
        <v>0.01</v>
      </c>
      <c r="M436" s="747"/>
      <c r="N436" s="748"/>
      <c r="O436" s="335">
        <f>O430*L436</f>
        <v>453.40733933286282</v>
      </c>
      <c r="P436" s="336"/>
    </row>
    <row r="437" spans="2:19" ht="15" thickBot="1">
      <c r="B437" s="241"/>
      <c r="C437" s="267" t="s">
        <v>282</v>
      </c>
      <c r="D437" s="268"/>
      <c r="E437" s="268"/>
      <c r="F437" s="268"/>
      <c r="G437" s="268"/>
      <c r="H437" s="268"/>
      <c r="I437" s="268"/>
      <c r="J437" s="339"/>
      <c r="K437" s="340"/>
      <c r="L437" s="334">
        <v>0.03</v>
      </c>
      <c r="M437" s="749"/>
      <c r="N437" s="750"/>
      <c r="O437" s="335">
        <f>O430*L437</f>
        <v>1360.2220179985884</v>
      </c>
      <c r="P437" s="336"/>
    </row>
    <row r="438" spans="2:19" ht="15" thickBot="1">
      <c r="B438" s="241"/>
      <c r="C438" s="751" t="s">
        <v>258</v>
      </c>
      <c r="D438" s="752"/>
      <c r="E438" s="752"/>
      <c r="F438" s="752"/>
      <c r="G438" s="752"/>
      <c r="H438" s="752"/>
      <c r="I438" s="752"/>
      <c r="J438" s="752"/>
      <c r="K438" s="752"/>
      <c r="L438" s="752"/>
      <c r="M438" s="752"/>
      <c r="N438" s="753"/>
      <c r="O438" s="341">
        <f>SUM(O435:O437)</f>
        <v>11788.590822654434</v>
      </c>
      <c r="P438" s="342"/>
    </row>
    <row r="439" spans="2:19" ht="15" thickBot="1">
      <c r="B439" s="241"/>
      <c r="C439" s="274"/>
      <c r="O439" s="275"/>
      <c r="P439" s="243"/>
    </row>
    <row r="440" spans="2:19" ht="15" thickBot="1">
      <c r="B440" s="241"/>
      <c r="C440" s="754" t="s">
        <v>283</v>
      </c>
      <c r="D440" s="755"/>
      <c r="E440" s="755"/>
      <c r="F440" s="755"/>
      <c r="G440" s="755"/>
      <c r="H440" s="755"/>
      <c r="I440" s="755"/>
      <c r="J440" s="755"/>
      <c r="K440" s="755"/>
      <c r="L440" s="755"/>
      <c r="M440" s="755"/>
      <c r="N440" s="756"/>
      <c r="O440" s="343">
        <f>ROUND(O430+O438,0)</f>
        <v>57129</v>
      </c>
      <c r="P440" s="342"/>
    </row>
    <row r="441" spans="2:19">
      <c r="B441" s="241"/>
      <c r="C441" s="270"/>
      <c r="D441" s="271"/>
      <c r="E441" s="271"/>
      <c r="F441" s="271"/>
      <c r="G441" s="271"/>
      <c r="H441" s="271"/>
      <c r="I441" s="271"/>
      <c r="J441" s="271"/>
      <c r="K441" s="271"/>
      <c r="L441" s="271"/>
      <c r="M441" s="271"/>
      <c r="N441" s="271"/>
      <c r="O441" s="272"/>
      <c r="P441" s="243"/>
    </row>
    <row r="442" spans="2:19">
      <c r="B442" s="241"/>
      <c r="C442" s="274"/>
      <c r="O442" s="275"/>
      <c r="P442" s="243"/>
    </row>
    <row r="443" spans="2:19">
      <c r="B443" s="241"/>
      <c r="C443" s="274"/>
      <c r="O443" s="275"/>
      <c r="P443" s="243"/>
    </row>
    <row r="444" spans="2:19">
      <c r="B444" s="241"/>
      <c r="C444" s="274"/>
      <c r="H444" s="344" t="s">
        <v>284</v>
      </c>
      <c r="I444" s="344"/>
      <c r="J444" s="344"/>
      <c r="K444" s="344"/>
      <c r="O444" s="275"/>
      <c r="P444" s="243"/>
    </row>
    <row r="445" spans="2:19">
      <c r="B445" s="241"/>
      <c r="C445" s="274"/>
      <c r="H445" s="344" t="s">
        <v>285</v>
      </c>
      <c r="O445" s="275"/>
      <c r="P445" s="243"/>
    </row>
    <row r="446" spans="2:19">
      <c r="B446" s="241"/>
      <c r="C446" s="274"/>
      <c r="H446" s="344" t="s">
        <v>286</v>
      </c>
      <c r="O446" s="275"/>
      <c r="P446" s="243"/>
    </row>
    <row r="447" spans="2:19">
      <c r="B447" s="241"/>
      <c r="C447" s="256"/>
      <c r="D447" s="345"/>
      <c r="E447" s="345"/>
      <c r="F447" s="345"/>
      <c r="G447" s="345"/>
      <c r="H447" s="344" t="s">
        <v>287</v>
      </c>
      <c r="I447" s="345"/>
      <c r="J447" s="345"/>
      <c r="K447" s="345"/>
      <c r="L447" s="345"/>
      <c r="M447" s="345"/>
      <c r="N447" s="345"/>
      <c r="O447" s="346"/>
      <c r="P447" s="266"/>
    </row>
    <row r="448" spans="2:19">
      <c r="B448" s="241"/>
      <c r="C448" s="274"/>
      <c r="H448" s="236" t="s">
        <v>288</v>
      </c>
      <c r="O448" s="275"/>
      <c r="P448" s="243"/>
    </row>
    <row r="449" spans="2:16">
      <c r="B449" s="241"/>
      <c r="C449" s="347" t="s">
        <v>289</v>
      </c>
      <c r="D449" s="348"/>
      <c r="E449" s="348"/>
      <c r="F449" s="348"/>
      <c r="G449" s="348"/>
      <c r="H449" s="348"/>
      <c r="I449" s="348"/>
      <c r="J449" s="348"/>
      <c r="K449" s="348"/>
      <c r="L449" s="348"/>
      <c r="M449" s="348"/>
      <c r="N449" s="348"/>
      <c r="O449" s="349"/>
      <c r="P449" s="243"/>
    </row>
    <row r="450" spans="2:16">
      <c r="B450" s="241"/>
      <c r="C450" s="757"/>
      <c r="D450" s="758"/>
      <c r="E450" s="758"/>
      <c r="F450" s="758"/>
      <c r="G450" s="758"/>
      <c r="H450" s="758"/>
      <c r="I450" s="758"/>
      <c r="J450" s="758"/>
      <c r="K450" s="758"/>
      <c r="L450" s="758"/>
      <c r="M450" s="758"/>
      <c r="N450" s="758"/>
      <c r="O450" s="759"/>
      <c r="P450" s="266"/>
    </row>
    <row r="451" spans="2:16">
      <c r="B451" s="241"/>
      <c r="C451" s="757"/>
      <c r="D451" s="758"/>
      <c r="E451" s="758"/>
      <c r="F451" s="758"/>
      <c r="G451" s="758"/>
      <c r="H451" s="758"/>
      <c r="I451" s="758"/>
      <c r="J451" s="758"/>
      <c r="K451" s="758"/>
      <c r="L451" s="758"/>
      <c r="M451" s="758"/>
      <c r="N451" s="758"/>
      <c r="O451" s="759"/>
      <c r="P451" s="266"/>
    </row>
    <row r="452" spans="2:16">
      <c r="B452" s="241"/>
      <c r="C452" s="256"/>
      <c r="D452" s="345"/>
      <c r="E452" s="345"/>
      <c r="F452" s="345"/>
      <c r="G452" s="345"/>
      <c r="H452" s="345"/>
      <c r="I452" s="345"/>
      <c r="J452" s="345"/>
      <c r="K452" s="345"/>
      <c r="L452" s="345"/>
      <c r="M452" s="345"/>
      <c r="N452" s="345"/>
      <c r="O452" s="346"/>
      <c r="P452" s="266"/>
    </row>
    <row r="453" spans="2:16">
      <c r="B453" s="241"/>
      <c r="C453" s="350" t="s">
        <v>290</v>
      </c>
      <c r="D453" s="345"/>
      <c r="E453" s="345"/>
      <c r="F453" s="345"/>
      <c r="G453" s="345"/>
      <c r="H453" s="345"/>
      <c r="I453" s="345"/>
      <c r="J453" s="345"/>
      <c r="K453" s="345"/>
      <c r="L453" s="345"/>
      <c r="M453" s="345"/>
      <c r="N453" s="345"/>
      <c r="O453" s="346"/>
      <c r="P453" s="266"/>
    </row>
    <row r="454" spans="2:16">
      <c r="B454" s="241"/>
      <c r="C454" s="735" t="s">
        <v>291</v>
      </c>
      <c r="D454" s="736"/>
      <c r="E454" s="736"/>
      <c r="F454" s="736"/>
      <c r="G454" s="736"/>
      <c r="H454" s="736"/>
      <c r="I454" s="736"/>
      <c r="J454" s="736"/>
      <c r="K454" s="736"/>
      <c r="L454" s="736"/>
      <c r="M454" s="736"/>
      <c r="N454" s="736"/>
      <c r="O454" s="737"/>
      <c r="P454" s="351"/>
    </row>
    <row r="455" spans="2:16">
      <c r="B455" s="241"/>
      <c r="C455" s="735"/>
      <c r="D455" s="736"/>
      <c r="E455" s="736"/>
      <c r="F455" s="736"/>
      <c r="G455" s="736"/>
      <c r="H455" s="736"/>
      <c r="I455" s="736"/>
      <c r="J455" s="736"/>
      <c r="K455" s="736"/>
      <c r="L455" s="736"/>
      <c r="M455" s="736"/>
      <c r="N455" s="736"/>
      <c r="O455" s="737"/>
      <c r="P455" s="351"/>
    </row>
    <row r="456" spans="2:16">
      <c r="B456" s="241"/>
      <c r="C456" s="738" t="s">
        <v>292</v>
      </c>
      <c r="D456" s="739"/>
      <c r="E456" s="739"/>
      <c r="F456" s="739"/>
      <c r="G456" s="739"/>
      <c r="H456" s="739"/>
      <c r="I456" s="739"/>
      <c r="J456" s="739"/>
      <c r="K456" s="739"/>
      <c r="L456" s="739"/>
      <c r="M456" s="739"/>
      <c r="N456" s="739"/>
      <c r="O456" s="740"/>
      <c r="P456" s="351"/>
    </row>
    <row r="457" spans="2:16">
      <c r="B457" s="241"/>
      <c r="C457" s="738"/>
      <c r="D457" s="739"/>
      <c r="E457" s="739"/>
      <c r="F457" s="739"/>
      <c r="G457" s="739"/>
      <c r="H457" s="739"/>
      <c r="I457" s="739"/>
      <c r="J457" s="739"/>
      <c r="K457" s="739"/>
      <c r="L457" s="739"/>
      <c r="M457" s="739"/>
      <c r="N457" s="739"/>
      <c r="O457" s="740"/>
      <c r="P457" s="351"/>
    </row>
    <row r="458" spans="2:16">
      <c r="B458" s="241"/>
      <c r="C458" s="256"/>
      <c r="D458" s="345"/>
      <c r="E458" s="345"/>
      <c r="F458" s="345"/>
      <c r="G458" s="345"/>
      <c r="H458" s="345"/>
      <c r="I458" s="345"/>
      <c r="J458" s="345"/>
      <c r="K458" s="345"/>
      <c r="L458" s="345"/>
      <c r="M458" s="345"/>
      <c r="N458" s="345"/>
      <c r="O458" s="346"/>
      <c r="P458" s="266"/>
    </row>
    <row r="459" spans="2:16">
      <c r="B459" s="241"/>
      <c r="C459" s="274"/>
      <c r="H459" s="344" t="s">
        <v>284</v>
      </c>
      <c r="O459" s="275"/>
      <c r="P459" s="243"/>
    </row>
    <row r="460" spans="2:16">
      <c r="B460" s="241"/>
      <c r="C460" s="274"/>
      <c r="H460" s="236" t="s">
        <v>285</v>
      </c>
      <c r="I460" s="289"/>
      <c r="J460" s="289"/>
      <c r="K460" s="289"/>
      <c r="O460" s="275"/>
      <c r="P460" s="243"/>
    </row>
    <row r="461" spans="2:16">
      <c r="B461" s="241"/>
      <c r="C461" s="274"/>
      <c r="H461" s="236" t="s">
        <v>293</v>
      </c>
      <c r="I461" s="352"/>
      <c r="J461" s="352"/>
      <c r="K461" s="352"/>
      <c r="O461" s="275"/>
      <c r="P461" s="243"/>
    </row>
    <row r="462" spans="2:16">
      <c r="B462" s="241"/>
      <c r="C462" s="353"/>
      <c r="D462" s="345"/>
      <c r="E462" s="345"/>
      <c r="F462" s="345"/>
      <c r="G462" s="345"/>
      <c r="H462" s="236" t="s">
        <v>287</v>
      </c>
      <c r="L462" s="345"/>
      <c r="M462" s="345"/>
      <c r="N462" s="345"/>
      <c r="O462" s="346"/>
      <c r="P462" s="266"/>
    </row>
    <row r="463" spans="2:16">
      <c r="B463" s="241"/>
      <c r="C463" s="353"/>
      <c r="D463" s="352"/>
      <c r="E463" s="352"/>
      <c r="K463" s="741"/>
      <c r="L463" s="741"/>
      <c r="M463" s="741"/>
      <c r="N463" s="741"/>
      <c r="O463" s="742"/>
      <c r="P463" s="354"/>
    </row>
    <row r="464" spans="2:16" ht="15" thickBot="1">
      <c r="B464" s="241"/>
      <c r="C464" s="745"/>
      <c r="D464" s="746"/>
      <c r="E464" s="746"/>
      <c r="F464" s="309"/>
      <c r="G464" s="309"/>
      <c r="H464" s="309"/>
      <c r="I464" s="309"/>
      <c r="J464" s="309"/>
      <c r="K464" s="743"/>
      <c r="L464" s="743"/>
      <c r="M464" s="743"/>
      <c r="N464" s="743"/>
      <c r="O464" s="744"/>
      <c r="P464" s="354"/>
    </row>
    <row r="465" spans="2:16" ht="15" thickBot="1">
      <c r="B465" s="355"/>
      <c r="C465" s="356"/>
      <c r="D465" s="356"/>
      <c r="E465" s="356"/>
      <c r="F465" s="356"/>
      <c r="G465" s="356"/>
      <c r="H465" s="356"/>
      <c r="I465" s="356"/>
      <c r="J465" s="356"/>
      <c r="K465" s="356"/>
      <c r="L465" s="356"/>
      <c r="M465" s="356"/>
      <c r="N465" s="356"/>
      <c r="O465" s="356"/>
      <c r="P465" s="357"/>
    </row>
    <row r="466" spans="2:16" ht="15.75" thickTop="1" thickBot="1"/>
    <row r="467" spans="2:16" ht="15" thickTop="1">
      <c r="B467" s="237"/>
      <c r="C467" s="238"/>
      <c r="D467" s="238"/>
      <c r="E467" s="238"/>
      <c r="F467" s="238"/>
      <c r="G467" s="238"/>
      <c r="H467" s="238"/>
      <c r="I467" s="238"/>
      <c r="J467" s="238"/>
      <c r="K467" s="238"/>
      <c r="L467" s="238"/>
      <c r="M467" s="238"/>
      <c r="N467" s="238"/>
      <c r="O467" s="238"/>
      <c r="P467" s="239"/>
    </row>
    <row r="468" spans="2:16">
      <c r="B468" s="241"/>
      <c r="C468" s="861" t="s">
        <v>234</v>
      </c>
      <c r="D468" s="861"/>
      <c r="E468" s="861"/>
      <c r="F468" s="861"/>
      <c r="G468" s="861"/>
      <c r="H468" s="861"/>
      <c r="I468" s="861"/>
      <c r="J468" s="861"/>
      <c r="K468" s="861"/>
      <c r="L468" s="861"/>
      <c r="M468" s="861"/>
      <c r="N468" s="861"/>
      <c r="O468" s="861"/>
      <c r="P468" s="242"/>
    </row>
    <row r="469" spans="2:16" ht="15" thickBot="1">
      <c r="B469" s="241"/>
      <c r="P469" s="243"/>
    </row>
    <row r="470" spans="2:16">
      <c r="B470" s="241"/>
      <c r="C470" s="862"/>
      <c r="D470" s="864"/>
      <c r="E470" s="865"/>
      <c r="F470" s="865"/>
      <c r="G470" s="865"/>
      <c r="H470" s="865"/>
      <c r="I470" s="865"/>
      <c r="J470" s="865"/>
      <c r="K470" s="866"/>
      <c r="L470" s="867"/>
      <c r="M470" s="868"/>
      <c r="N470" s="868"/>
      <c r="O470" s="869"/>
      <c r="P470" s="244"/>
    </row>
    <row r="471" spans="2:16">
      <c r="B471" s="241"/>
      <c r="C471" s="863"/>
      <c r="D471" s="852" t="s">
        <v>235</v>
      </c>
      <c r="E471" s="853"/>
      <c r="F471" s="853"/>
      <c r="G471" s="853"/>
      <c r="H471" s="853"/>
      <c r="I471" s="853"/>
      <c r="J471" s="853"/>
      <c r="K471" s="854"/>
      <c r="L471" s="870"/>
      <c r="M471" s="871"/>
      <c r="N471" s="871"/>
      <c r="O471" s="872"/>
      <c r="P471" s="244"/>
    </row>
    <row r="472" spans="2:16">
      <c r="B472" s="241"/>
      <c r="C472" s="863"/>
      <c r="D472" s="852"/>
      <c r="E472" s="853"/>
      <c r="F472" s="853"/>
      <c r="G472" s="853"/>
      <c r="H472" s="853"/>
      <c r="I472" s="853"/>
      <c r="J472" s="853"/>
      <c r="K472" s="854"/>
      <c r="L472" s="844" t="s">
        <v>236</v>
      </c>
      <c r="M472" s="846"/>
      <c r="N472" s="847"/>
      <c r="O472" s="848"/>
      <c r="P472" s="244"/>
    </row>
    <row r="473" spans="2:16">
      <c r="B473" s="241"/>
      <c r="C473" s="863"/>
      <c r="D473" s="852" t="s">
        <v>237</v>
      </c>
      <c r="E473" s="853"/>
      <c r="F473" s="853"/>
      <c r="G473" s="853"/>
      <c r="H473" s="853"/>
      <c r="I473" s="853"/>
      <c r="J473" s="853"/>
      <c r="K473" s="854"/>
      <c r="L473" s="845"/>
      <c r="M473" s="849"/>
      <c r="N473" s="850"/>
      <c r="O473" s="851"/>
      <c r="P473" s="245"/>
    </row>
    <row r="474" spans="2:16">
      <c r="B474" s="241"/>
      <c r="C474" s="863"/>
      <c r="D474" s="855"/>
      <c r="E474" s="856"/>
      <c r="F474" s="856"/>
      <c r="G474" s="856"/>
      <c r="H474" s="856"/>
      <c r="I474" s="856"/>
      <c r="J474" s="856"/>
      <c r="K474" s="857"/>
      <c r="L474" s="844" t="s">
        <v>238</v>
      </c>
      <c r="M474" s="844">
        <v>1</v>
      </c>
      <c r="N474" s="844" t="s">
        <v>239</v>
      </c>
      <c r="O474" s="859">
        <v>1</v>
      </c>
      <c r="P474" s="244"/>
    </row>
    <row r="475" spans="2:16">
      <c r="B475" s="241"/>
      <c r="C475" s="863"/>
      <c r="D475" s="855"/>
      <c r="E475" s="856"/>
      <c r="F475" s="856"/>
      <c r="G475" s="856"/>
      <c r="H475" s="856"/>
      <c r="I475" s="856"/>
      <c r="J475" s="856"/>
      <c r="K475" s="857"/>
      <c r="L475" s="858"/>
      <c r="M475" s="858"/>
      <c r="N475" s="858"/>
      <c r="O475" s="860"/>
      <c r="P475" s="244"/>
    </row>
    <row r="476" spans="2:16">
      <c r="B476" s="241"/>
      <c r="C476" s="863"/>
      <c r="D476" s="852" t="s">
        <v>240</v>
      </c>
      <c r="E476" s="853"/>
      <c r="F476" s="853"/>
      <c r="G476" s="853"/>
      <c r="H476" s="853"/>
      <c r="I476" s="853"/>
      <c r="J476" s="853"/>
      <c r="K476" s="854"/>
      <c r="L476" s="858"/>
      <c r="M476" s="858"/>
      <c r="N476" s="858"/>
      <c r="O476" s="860"/>
      <c r="P476" s="244"/>
    </row>
    <row r="477" spans="2:16" ht="15" thickBot="1">
      <c r="B477" s="241"/>
      <c r="C477" s="246"/>
      <c r="D477" s="247"/>
      <c r="E477" s="247"/>
      <c r="F477" s="247"/>
      <c r="G477" s="247"/>
      <c r="H477" s="247"/>
      <c r="I477" s="247"/>
      <c r="J477" s="247"/>
      <c r="K477" s="247"/>
      <c r="L477" s="247"/>
      <c r="M477" s="248"/>
      <c r="N477" s="248"/>
      <c r="O477" s="249"/>
      <c r="P477" s="250"/>
    </row>
    <row r="478" spans="2:16">
      <c r="B478" s="241"/>
      <c r="C478" s="251"/>
      <c r="D478" s="252"/>
      <c r="E478" s="252"/>
      <c r="F478" s="252"/>
      <c r="G478" s="252"/>
      <c r="H478" s="252"/>
      <c r="I478" s="252"/>
      <c r="J478" s="252"/>
      <c r="K478" s="252"/>
      <c r="L478" s="253" t="s">
        <v>241</v>
      </c>
      <c r="M478" s="254" t="s">
        <v>242</v>
      </c>
      <c r="N478" s="254" t="s">
        <v>243</v>
      </c>
      <c r="O478" s="255" t="s">
        <v>244</v>
      </c>
      <c r="P478" s="245"/>
    </row>
    <row r="479" spans="2:16">
      <c r="B479" s="241"/>
      <c r="C479" s="256"/>
      <c r="D479" s="257"/>
      <c r="E479" s="257"/>
      <c r="F479" s="257"/>
      <c r="G479" s="257"/>
      <c r="H479" s="257"/>
      <c r="I479" s="257"/>
      <c r="J479" s="257"/>
      <c r="K479" s="257"/>
      <c r="L479" s="258"/>
      <c r="M479" s="259"/>
      <c r="N479" s="259"/>
      <c r="O479" s="260"/>
      <c r="P479" s="261"/>
    </row>
    <row r="480" spans="2:16">
      <c r="B480" s="241"/>
      <c r="C480" s="826" t="s">
        <v>245</v>
      </c>
      <c r="D480" s="827"/>
      <c r="E480" s="827"/>
      <c r="F480" s="827"/>
      <c r="G480" s="257"/>
      <c r="H480" s="257"/>
      <c r="I480" s="257" t="s">
        <v>246</v>
      </c>
      <c r="K480" s="257"/>
      <c r="L480" s="258"/>
      <c r="O480" s="262"/>
      <c r="P480" s="261"/>
    </row>
    <row r="481" spans="2:16">
      <c r="B481" s="241"/>
      <c r="C481" s="263"/>
      <c r="D481" s="264"/>
      <c r="E481" s="264"/>
      <c r="F481" s="264"/>
      <c r="G481" s="264"/>
      <c r="H481" s="264"/>
      <c r="I481" s="264"/>
      <c r="J481" s="264"/>
      <c r="K481" s="264"/>
      <c r="L481" s="264"/>
      <c r="M481" s="264"/>
      <c r="N481" s="264"/>
      <c r="O481" s="265"/>
      <c r="P481" s="266"/>
    </row>
    <row r="482" spans="2:16" ht="15" thickBot="1">
      <c r="B482" s="241"/>
      <c r="C482" s="267"/>
      <c r="D482" s="268"/>
      <c r="E482" s="268"/>
      <c r="F482" s="268"/>
      <c r="G482" s="268"/>
      <c r="H482" s="268"/>
      <c r="I482" s="268"/>
      <c r="J482" s="268"/>
      <c r="K482" s="268"/>
      <c r="L482" s="268"/>
      <c r="M482" s="268"/>
      <c r="N482" s="268"/>
      <c r="O482" s="269"/>
      <c r="P482" s="243"/>
    </row>
    <row r="483" spans="2:16" ht="15" thickBot="1">
      <c r="B483" s="241"/>
      <c r="C483" s="270"/>
      <c r="D483" s="271"/>
      <c r="E483" s="271"/>
      <c r="F483" s="271"/>
      <c r="G483" s="271"/>
      <c r="H483" s="271"/>
      <c r="K483" s="271"/>
      <c r="L483" s="271"/>
      <c r="M483" s="271"/>
      <c r="N483" s="271"/>
      <c r="O483" s="272"/>
      <c r="P483" s="243"/>
    </row>
    <row r="484" spans="2:16">
      <c r="B484" s="241"/>
      <c r="C484" s="828" t="s">
        <v>247</v>
      </c>
      <c r="D484" s="829"/>
      <c r="E484" s="829"/>
      <c r="F484" s="829"/>
      <c r="G484" s="829"/>
      <c r="H484" s="829"/>
      <c r="I484" s="829"/>
      <c r="J484" s="829"/>
      <c r="K484" s="829"/>
      <c r="L484" s="829"/>
      <c r="M484" s="829"/>
      <c r="N484" s="829"/>
      <c r="O484" s="830"/>
      <c r="P484" s="273"/>
    </row>
    <row r="485" spans="2:16" ht="15" thickBot="1">
      <c r="B485" s="241"/>
      <c r="C485" s="274"/>
      <c r="O485" s="275"/>
      <c r="P485" s="243"/>
    </row>
    <row r="486" spans="2:16">
      <c r="B486" s="241"/>
      <c r="C486" s="276" t="s">
        <v>248</v>
      </c>
      <c r="D486" s="814" t="s">
        <v>9</v>
      </c>
      <c r="E486" s="815"/>
      <c r="F486" s="815"/>
      <c r="G486" s="815"/>
      <c r="H486" s="815"/>
      <c r="I486" s="815"/>
      <c r="J486" s="815"/>
      <c r="K486" s="815"/>
      <c r="L486" s="816"/>
      <c r="M486" s="817" t="s">
        <v>249</v>
      </c>
      <c r="N486" s="818"/>
      <c r="O486" s="276" t="s">
        <v>11</v>
      </c>
      <c r="P486" s="277"/>
    </row>
    <row r="487" spans="2:16" ht="15" thickBot="1">
      <c r="B487" s="241"/>
      <c r="C487" s="278">
        <v>2.2000000000000002</v>
      </c>
      <c r="D487" s="843" t="str">
        <f>'PRESUPUESTO OFICIAL (Entidad)'!G22</f>
        <v xml:space="preserve">Suministro y aplicación de impermeabilizante Sika transparente - 7W para muro exterior en mamposteria de ladrillo a la vista </v>
      </c>
      <c r="E487" s="820"/>
      <c r="F487" s="820"/>
      <c r="G487" s="820"/>
      <c r="H487" s="820"/>
      <c r="I487" s="820"/>
      <c r="J487" s="820"/>
      <c r="K487" s="820"/>
      <c r="L487" s="821"/>
      <c r="M487" s="843" t="s">
        <v>18</v>
      </c>
      <c r="N487" s="821"/>
      <c r="O487" s="279">
        <f>'[23]PRESUPUESTO OFICIAL (Entidad)'!I21</f>
        <v>65.91</v>
      </c>
      <c r="P487" s="280"/>
    </row>
    <row r="488" spans="2:16">
      <c r="B488" s="241"/>
      <c r="C488" s="760" t="s">
        <v>250</v>
      </c>
      <c r="D488" s="761"/>
      <c r="E488" s="761"/>
      <c r="F488" s="761"/>
      <c r="G488" s="761"/>
      <c r="H488" s="761"/>
      <c r="I488" s="761"/>
      <c r="J488" s="761"/>
      <c r="K488" s="761"/>
      <c r="L488" s="761"/>
      <c r="M488" s="761"/>
      <c r="N488" s="761"/>
      <c r="O488" s="762"/>
      <c r="P488" s="281"/>
    </row>
    <row r="489" spans="2:16">
      <c r="B489" s="241"/>
      <c r="C489" s="763"/>
      <c r="D489" s="764"/>
      <c r="E489" s="764"/>
      <c r="F489" s="764"/>
      <c r="G489" s="764"/>
      <c r="H489" s="764"/>
      <c r="I489" s="764"/>
      <c r="J489" s="764"/>
      <c r="K489" s="764"/>
      <c r="L489" s="764"/>
      <c r="M489" s="764"/>
      <c r="N489" s="764"/>
      <c r="O489" s="765"/>
      <c r="P489" s="281"/>
    </row>
    <row r="490" spans="2:16" ht="15" thickBot="1">
      <c r="B490" s="241"/>
      <c r="C490" s="766"/>
      <c r="D490" s="767"/>
      <c r="E490" s="767"/>
      <c r="F490" s="767"/>
      <c r="G490" s="767"/>
      <c r="H490" s="767"/>
      <c r="I490" s="767"/>
      <c r="J490" s="767"/>
      <c r="K490" s="767"/>
      <c r="L490" s="767"/>
      <c r="M490" s="767"/>
      <c r="N490" s="767"/>
      <c r="O490" s="768"/>
      <c r="P490" s="281"/>
    </row>
    <row r="491" spans="2:16">
      <c r="B491" s="241"/>
      <c r="C491" s="769" t="s">
        <v>9</v>
      </c>
      <c r="D491" s="822"/>
      <c r="E491" s="822"/>
      <c r="F491" s="822"/>
      <c r="G491" s="823"/>
      <c r="H491" s="785" t="s">
        <v>251</v>
      </c>
      <c r="I491" s="822"/>
      <c r="J491" s="824" t="s">
        <v>252</v>
      </c>
      <c r="K491" s="825"/>
      <c r="L491" s="282" t="s">
        <v>253</v>
      </c>
      <c r="M491" s="785" t="s">
        <v>254</v>
      </c>
      <c r="N491" s="786"/>
      <c r="O491" s="283" t="s">
        <v>255</v>
      </c>
      <c r="P491" s="284"/>
    </row>
    <row r="492" spans="2:16">
      <c r="B492" s="241"/>
      <c r="C492" s="787" t="s">
        <v>257</v>
      </c>
      <c r="D492" s="774"/>
      <c r="E492" s="774"/>
      <c r="F492" s="774"/>
      <c r="G492" s="810"/>
      <c r="H492" s="811"/>
      <c r="I492" s="810"/>
      <c r="J492" s="811"/>
      <c r="K492" s="810"/>
      <c r="L492" s="285">
        <f>O519*0.05</f>
        <v>449.93640373333346</v>
      </c>
      <c r="M492" s="812">
        <v>1</v>
      </c>
      <c r="N492" s="776"/>
      <c r="O492" s="286">
        <f>L492*M492</f>
        <v>449.93640373333346</v>
      </c>
      <c r="P492" s="287"/>
    </row>
    <row r="493" spans="2:16">
      <c r="B493" s="241"/>
      <c r="C493" s="288"/>
      <c r="D493" s="289"/>
      <c r="E493" s="289"/>
      <c r="F493" s="289"/>
      <c r="G493" s="290"/>
      <c r="H493" s="291"/>
      <c r="I493" s="290"/>
      <c r="J493" s="291"/>
      <c r="K493" s="290"/>
      <c r="L493" s="292"/>
      <c r="M493" s="812"/>
      <c r="N493" s="776"/>
      <c r="O493" s="286"/>
      <c r="P493" s="287"/>
    </row>
    <row r="494" spans="2:16" ht="15" thickBot="1">
      <c r="B494" s="241"/>
      <c r="C494" s="805"/>
      <c r="D494" s="791"/>
      <c r="E494" s="791"/>
      <c r="F494" s="791"/>
      <c r="G494" s="806"/>
      <c r="H494" s="807"/>
      <c r="I494" s="806"/>
      <c r="J494" s="807"/>
      <c r="K494" s="806"/>
      <c r="L494" s="293"/>
      <c r="M494" s="808"/>
      <c r="N494" s="809"/>
      <c r="O494" s="294"/>
      <c r="P494" s="287"/>
    </row>
    <row r="495" spans="2:16" ht="15" thickBot="1">
      <c r="B495" s="241"/>
      <c r="C495" s="751" t="s">
        <v>258</v>
      </c>
      <c r="D495" s="752"/>
      <c r="E495" s="752"/>
      <c r="F495" s="752"/>
      <c r="G495" s="752"/>
      <c r="H495" s="752"/>
      <c r="I495" s="752"/>
      <c r="J495" s="752"/>
      <c r="K495" s="752"/>
      <c r="L495" s="752"/>
      <c r="M495" s="752"/>
      <c r="N495" s="753"/>
      <c r="O495" s="295">
        <f>SUM(O492:O493)</f>
        <v>449.93640373333346</v>
      </c>
      <c r="P495" s="296"/>
    </row>
    <row r="496" spans="2:16">
      <c r="B496" s="241"/>
      <c r="C496" s="760" t="s">
        <v>259</v>
      </c>
      <c r="D496" s="761"/>
      <c r="E496" s="761"/>
      <c r="F496" s="761"/>
      <c r="G496" s="761"/>
      <c r="H496" s="761"/>
      <c r="I496" s="761"/>
      <c r="J496" s="761"/>
      <c r="K496" s="761"/>
      <c r="L496" s="761"/>
      <c r="M496" s="761"/>
      <c r="N496" s="761"/>
      <c r="O496" s="762"/>
      <c r="P496" s="281"/>
    </row>
    <row r="497" spans="2:22">
      <c r="B497" s="241"/>
      <c r="C497" s="763"/>
      <c r="D497" s="764"/>
      <c r="E497" s="764"/>
      <c r="F497" s="764"/>
      <c r="G497" s="764"/>
      <c r="H497" s="764"/>
      <c r="I497" s="764"/>
      <c r="J497" s="764"/>
      <c r="K497" s="764"/>
      <c r="L497" s="764"/>
      <c r="M497" s="764"/>
      <c r="N497" s="764"/>
      <c r="O497" s="765"/>
      <c r="P497" s="281"/>
    </row>
    <row r="498" spans="2:22" ht="15" thickBot="1">
      <c r="B498" s="241"/>
      <c r="C498" s="766"/>
      <c r="D498" s="767"/>
      <c r="E498" s="767"/>
      <c r="F498" s="767"/>
      <c r="G498" s="767"/>
      <c r="H498" s="767"/>
      <c r="I498" s="767"/>
      <c r="J498" s="767"/>
      <c r="K498" s="767"/>
      <c r="L498" s="767"/>
      <c r="M498" s="767"/>
      <c r="N498" s="767"/>
      <c r="O498" s="768"/>
      <c r="P498" s="281"/>
    </row>
    <row r="499" spans="2:22">
      <c r="B499" s="241"/>
      <c r="C499" s="373" t="s">
        <v>9</v>
      </c>
      <c r="D499" s="371"/>
      <c r="E499" s="371"/>
      <c r="F499" s="371"/>
      <c r="G499" s="371"/>
      <c r="H499" s="371"/>
      <c r="I499" s="371"/>
      <c r="J499" s="360" t="s">
        <v>296</v>
      </c>
      <c r="K499" s="297" t="s">
        <v>249</v>
      </c>
      <c r="L499" s="298" t="s">
        <v>11</v>
      </c>
      <c r="M499" s="785" t="s">
        <v>260</v>
      </c>
      <c r="N499" s="786"/>
      <c r="O499" s="283" t="s">
        <v>255</v>
      </c>
      <c r="P499" s="284"/>
      <c r="R499" s="132"/>
      <c r="S499" s="132"/>
      <c r="T499" s="132"/>
      <c r="U499" s="132"/>
      <c r="V499" s="132"/>
    </row>
    <row r="500" spans="2:22">
      <c r="B500" s="241"/>
      <c r="C500" s="361" t="s">
        <v>311</v>
      </c>
      <c r="D500" s="348"/>
      <c r="E500" s="348"/>
      <c r="F500" s="348"/>
      <c r="G500" s="348"/>
      <c r="H500" s="348"/>
      <c r="I500" s="348"/>
      <c r="J500" s="362">
        <v>0.1</v>
      </c>
      <c r="K500" s="299" t="s">
        <v>298</v>
      </c>
      <c r="L500" s="380">
        <f>T504</f>
        <v>0.18571428571428572</v>
      </c>
      <c r="M500" s="873">
        <f>U508*J500+U508</f>
        <v>73150</v>
      </c>
      <c r="N500" s="874"/>
      <c r="O500" s="286">
        <f>L500*M500</f>
        <v>13585</v>
      </c>
      <c r="P500" s="287"/>
      <c r="R500" s="132"/>
      <c r="S500" s="132"/>
      <c r="T500" s="132"/>
      <c r="U500" s="132"/>
      <c r="V500" s="132"/>
    </row>
    <row r="501" spans="2:22" ht="15">
      <c r="B501" s="241"/>
      <c r="C501" s="792" t="s">
        <v>304</v>
      </c>
      <c r="D501" s="793"/>
      <c r="E501" s="793"/>
      <c r="F501" s="793"/>
      <c r="G501" s="793"/>
      <c r="H501" s="793"/>
      <c r="I501" s="793"/>
      <c r="J501" s="794"/>
      <c r="K501" s="301" t="s">
        <v>43</v>
      </c>
      <c r="L501" s="381">
        <v>7.0000000000000001E-3</v>
      </c>
      <c r="M501" s="873">
        <v>15900</v>
      </c>
      <c r="N501" s="874"/>
      <c r="O501" s="286">
        <f t="shared" ref="O501:O502" si="1">L501*M501</f>
        <v>111.3</v>
      </c>
      <c r="P501" s="287"/>
      <c r="R501" s="132"/>
      <c r="S501" s="132"/>
      <c r="T501" s="382" t="s">
        <v>306</v>
      </c>
      <c r="U501" s="383">
        <v>172900</v>
      </c>
      <c r="V501" s="382" t="s">
        <v>43</v>
      </c>
    </row>
    <row r="502" spans="2:22" ht="15" thickBot="1">
      <c r="B502" s="241"/>
      <c r="C502" s="790" t="s">
        <v>305</v>
      </c>
      <c r="D502" s="791"/>
      <c r="E502" s="791"/>
      <c r="F502" s="791"/>
      <c r="G502" s="791"/>
      <c r="H502" s="791"/>
      <c r="I502" s="791"/>
      <c r="J502" s="806"/>
      <c r="K502" s="301" t="s">
        <v>43</v>
      </c>
      <c r="L502" s="302">
        <v>1.2999999999999999E-2</v>
      </c>
      <c r="M502" s="841">
        <v>13900</v>
      </c>
      <c r="N502" s="842"/>
      <c r="O502" s="286">
        <f t="shared" si="1"/>
        <v>180.7</v>
      </c>
      <c r="P502" s="287"/>
      <c r="R502" s="132"/>
      <c r="S502" s="132"/>
      <c r="T502" s="133"/>
      <c r="U502" s="133"/>
      <c r="V502" s="133"/>
    </row>
    <row r="503" spans="2:22" ht="15" thickBot="1">
      <c r="B503" s="241"/>
      <c r="C503" s="751" t="s">
        <v>258</v>
      </c>
      <c r="D503" s="752"/>
      <c r="E503" s="752"/>
      <c r="F503" s="752"/>
      <c r="G503" s="752"/>
      <c r="H503" s="752"/>
      <c r="I503" s="752"/>
      <c r="J503" s="752"/>
      <c r="K503" s="752"/>
      <c r="L503" s="752"/>
      <c r="M503" s="752"/>
      <c r="N503" s="753"/>
      <c r="O503" s="295">
        <f>SUM(O500:O502)</f>
        <v>13877</v>
      </c>
      <c r="P503" s="287"/>
      <c r="R503" s="132"/>
      <c r="S503" s="132"/>
      <c r="T503" s="358" t="s">
        <v>312</v>
      </c>
      <c r="U503" s="358" t="s">
        <v>313</v>
      </c>
      <c r="V503" s="133"/>
    </row>
    <row r="504" spans="2:22">
      <c r="B504" s="241"/>
      <c r="C504" s="760" t="s">
        <v>263</v>
      </c>
      <c r="D504" s="761"/>
      <c r="E504" s="761"/>
      <c r="F504" s="761"/>
      <c r="G504" s="761"/>
      <c r="H504" s="761"/>
      <c r="I504" s="761"/>
      <c r="J504" s="761"/>
      <c r="K504" s="761"/>
      <c r="L504" s="761"/>
      <c r="M504" s="761"/>
      <c r="N504" s="761"/>
      <c r="O504" s="762"/>
      <c r="P504" s="281"/>
      <c r="R504" s="132"/>
      <c r="S504" s="132"/>
      <c r="T504" s="384">
        <f>2.6/14</f>
        <v>0.18571428571428572</v>
      </c>
      <c r="U504" s="358">
        <v>1</v>
      </c>
      <c r="V504" s="133"/>
    </row>
    <row r="505" spans="2:22">
      <c r="B505" s="241"/>
      <c r="C505" s="763"/>
      <c r="D505" s="764"/>
      <c r="E505" s="764"/>
      <c r="F505" s="764"/>
      <c r="G505" s="764"/>
      <c r="H505" s="764"/>
      <c r="I505" s="764"/>
      <c r="J505" s="764"/>
      <c r="K505" s="764"/>
      <c r="L505" s="764"/>
      <c r="M505" s="764"/>
      <c r="N505" s="764"/>
      <c r="O505" s="765"/>
      <c r="P505" s="281"/>
      <c r="R505" s="132"/>
      <c r="S505" s="132"/>
      <c r="T505" s="133"/>
      <c r="U505" s="133"/>
      <c r="V505" s="133"/>
    </row>
    <row r="506" spans="2:22" ht="15" thickBot="1">
      <c r="B506" s="241"/>
      <c r="C506" s="766"/>
      <c r="D506" s="767"/>
      <c r="E506" s="767"/>
      <c r="F506" s="767"/>
      <c r="G506" s="767"/>
      <c r="H506" s="767"/>
      <c r="I506" s="767"/>
      <c r="J506" s="767"/>
      <c r="K506" s="767"/>
      <c r="L506" s="767"/>
      <c r="M506" s="767"/>
      <c r="N506" s="767"/>
      <c r="O506" s="768"/>
      <c r="P506" s="281"/>
      <c r="R506" s="132"/>
      <c r="S506" s="132"/>
      <c r="T506" s="133"/>
      <c r="U506" s="133"/>
      <c r="V506" s="133"/>
    </row>
    <row r="507" spans="2:22" ht="16.5">
      <c r="B507" s="241"/>
      <c r="C507" s="769" t="s">
        <v>264</v>
      </c>
      <c r="D507" s="770"/>
      <c r="E507" s="770"/>
      <c r="F507" s="770"/>
      <c r="G507" s="770"/>
      <c r="H507" s="770"/>
      <c r="I507" s="770"/>
      <c r="J507" s="303" t="s">
        <v>265</v>
      </c>
      <c r="K507" s="304" t="s">
        <v>266</v>
      </c>
      <c r="L507" s="305" t="s">
        <v>267</v>
      </c>
      <c r="M507" s="785" t="s">
        <v>268</v>
      </c>
      <c r="N507" s="786"/>
      <c r="O507" s="283" t="s">
        <v>255</v>
      </c>
      <c r="P507" s="284"/>
      <c r="R507" s="382">
        <v>2.6</v>
      </c>
      <c r="S507" s="382" t="s">
        <v>314</v>
      </c>
      <c r="T507" s="365" t="s">
        <v>315</v>
      </c>
      <c r="U507" s="366">
        <f>U501</f>
        <v>172900</v>
      </c>
      <c r="V507" s="133"/>
    </row>
    <row r="508" spans="2:22">
      <c r="B508" s="241"/>
      <c r="C508" s="773"/>
      <c r="D508" s="774"/>
      <c r="E508" s="774"/>
      <c r="F508" s="774"/>
      <c r="G508" s="774"/>
      <c r="H508" s="774"/>
      <c r="I508" s="774"/>
      <c r="J508" s="306"/>
      <c r="K508" s="374"/>
      <c r="L508" s="306"/>
      <c r="M508" s="788"/>
      <c r="N508" s="789"/>
      <c r="O508" s="294"/>
      <c r="P508" s="287"/>
      <c r="R508" s="132"/>
      <c r="S508" s="132"/>
      <c r="T508" s="133">
        <v>1</v>
      </c>
      <c r="U508" s="368">
        <f>U507/R507</f>
        <v>66500</v>
      </c>
      <c r="V508" s="133"/>
    </row>
    <row r="509" spans="2:22" ht="15" thickBot="1">
      <c r="B509" s="241"/>
      <c r="C509" s="805"/>
      <c r="D509" s="791"/>
      <c r="E509" s="791"/>
      <c r="F509" s="791"/>
      <c r="G509" s="791"/>
      <c r="H509" s="791"/>
      <c r="I509" s="791"/>
      <c r="J509" s="306"/>
      <c r="K509" s="376"/>
      <c r="L509" s="385"/>
      <c r="M509" s="835"/>
      <c r="N509" s="836"/>
      <c r="O509" s="294"/>
      <c r="P509" s="287"/>
      <c r="R509" s="132"/>
      <c r="S509" s="132"/>
      <c r="T509" s="133"/>
      <c r="U509" s="133"/>
      <c r="V509" s="133"/>
    </row>
    <row r="510" spans="2:22" ht="15" thickBot="1">
      <c r="B510" s="241"/>
      <c r="C510" s="751" t="s">
        <v>258</v>
      </c>
      <c r="D510" s="752"/>
      <c r="E510" s="752"/>
      <c r="F510" s="752"/>
      <c r="G510" s="752"/>
      <c r="H510" s="752"/>
      <c r="I510" s="752"/>
      <c r="J510" s="752"/>
      <c r="K510" s="752"/>
      <c r="L510" s="752"/>
      <c r="M510" s="752"/>
      <c r="N510" s="753"/>
      <c r="O510" s="295">
        <f>SUM(O508:O509)</f>
        <v>0</v>
      </c>
      <c r="P510" s="296"/>
      <c r="R510" s="132"/>
      <c r="S510" s="132"/>
      <c r="T510" s="132"/>
      <c r="U510" s="132"/>
      <c r="V510" s="132"/>
    </row>
    <row r="511" spans="2:22">
      <c r="B511" s="241"/>
      <c r="C511" s="760" t="s">
        <v>269</v>
      </c>
      <c r="D511" s="761"/>
      <c r="E511" s="761"/>
      <c r="F511" s="761"/>
      <c r="G511" s="761"/>
      <c r="H511" s="761"/>
      <c r="I511" s="761"/>
      <c r="J511" s="761"/>
      <c r="K511" s="761"/>
      <c r="L511" s="761"/>
      <c r="M511" s="761"/>
      <c r="N511" s="761"/>
      <c r="O511" s="762"/>
      <c r="P511" s="281"/>
      <c r="R511" s="132"/>
      <c r="S511" s="132"/>
      <c r="T511" s="132"/>
      <c r="U511" s="132"/>
      <c r="V511" s="132"/>
    </row>
    <row r="512" spans="2:22">
      <c r="B512" s="241"/>
      <c r="C512" s="763"/>
      <c r="D512" s="764"/>
      <c r="E512" s="764"/>
      <c r="F512" s="764"/>
      <c r="G512" s="764"/>
      <c r="H512" s="764"/>
      <c r="I512" s="764"/>
      <c r="J512" s="764"/>
      <c r="K512" s="764"/>
      <c r="L512" s="764"/>
      <c r="M512" s="764"/>
      <c r="N512" s="764"/>
      <c r="O512" s="765"/>
      <c r="P512" s="281"/>
    </row>
    <row r="513" spans="2:18" ht="15" thickBot="1">
      <c r="B513" s="241"/>
      <c r="C513" s="766"/>
      <c r="D513" s="767"/>
      <c r="E513" s="767"/>
      <c r="F513" s="767"/>
      <c r="G513" s="767"/>
      <c r="H513" s="767"/>
      <c r="I513" s="764"/>
      <c r="J513" s="767"/>
      <c r="K513" s="767"/>
      <c r="L513" s="767"/>
      <c r="M513" s="767"/>
      <c r="N513" s="767"/>
      <c r="O513" s="768"/>
      <c r="P513" s="281"/>
    </row>
    <row r="514" spans="2:18" ht="28.5">
      <c r="B514" s="241"/>
      <c r="C514" s="769" t="s">
        <v>270</v>
      </c>
      <c r="D514" s="770"/>
      <c r="E514" s="770"/>
      <c r="F514" s="770"/>
      <c r="G514" s="770"/>
      <c r="H514" s="770"/>
      <c r="I514" s="378" t="s">
        <v>11</v>
      </c>
      <c r="J514" s="298" t="s">
        <v>271</v>
      </c>
      <c r="K514" s="304" t="s">
        <v>272</v>
      </c>
      <c r="L514" s="303" t="s">
        <v>273</v>
      </c>
      <c r="M514" s="771" t="s">
        <v>254</v>
      </c>
      <c r="N514" s="772"/>
      <c r="O514" s="312" t="s">
        <v>255</v>
      </c>
      <c r="P514" s="313"/>
    </row>
    <row r="515" spans="2:18">
      <c r="B515" s="241"/>
      <c r="C515" s="775" t="s">
        <v>310</v>
      </c>
      <c r="D515" s="782"/>
      <c r="E515" s="782"/>
      <c r="F515" s="782"/>
      <c r="G515" s="782"/>
      <c r="H515" s="782"/>
      <c r="I515" s="379">
        <v>1</v>
      </c>
      <c r="J515" s="315">
        <v>76666.666666666701</v>
      </c>
      <c r="K515" s="316">
        <f>J515*65.91%</f>
        <v>50531.000000000022</v>
      </c>
      <c r="L515" s="317">
        <f>J515+K515</f>
        <v>127197.66666666672</v>
      </c>
      <c r="M515" s="777">
        <v>0.04</v>
      </c>
      <c r="N515" s="778"/>
      <c r="O515" s="318">
        <f>L515*M515*I515</f>
        <v>5087.9066666666686</v>
      </c>
      <c r="P515" s="319"/>
    </row>
    <row r="516" spans="2:18">
      <c r="B516" s="241"/>
      <c r="C516" s="757" t="s">
        <v>274</v>
      </c>
      <c r="D516" s="758"/>
      <c r="E516" s="758"/>
      <c r="F516" s="758"/>
      <c r="G516" s="758"/>
      <c r="H516" s="776"/>
      <c r="I516" s="379">
        <v>1</v>
      </c>
      <c r="J516" s="315">
        <v>58363.5</v>
      </c>
      <c r="K516" s="316">
        <f>J516*67.52%</f>
        <v>39407.035199999998</v>
      </c>
      <c r="L516" s="317">
        <f>J516+K516</f>
        <v>97770.535199999998</v>
      </c>
      <c r="M516" s="777">
        <v>0.04</v>
      </c>
      <c r="N516" s="778"/>
      <c r="O516" s="318">
        <f>L516*M516*I516</f>
        <v>3910.8214079999998</v>
      </c>
      <c r="P516" s="319"/>
    </row>
    <row r="517" spans="2:18">
      <c r="B517" s="241"/>
      <c r="C517" s="320"/>
      <c r="D517" s="321"/>
      <c r="E517" s="321"/>
      <c r="F517" s="321"/>
      <c r="G517" s="321"/>
      <c r="H517" s="321"/>
      <c r="I517" s="322"/>
      <c r="J517" s="323"/>
      <c r="K517" s="324"/>
      <c r="L517" s="317"/>
      <c r="M517" s="839"/>
      <c r="N517" s="840"/>
      <c r="O517" s="325"/>
      <c r="P517" s="319"/>
    </row>
    <row r="518" spans="2:18" ht="15" thickBot="1">
      <c r="B518" s="241"/>
      <c r="C518" s="267"/>
      <c r="D518" s="268"/>
      <c r="E518" s="268"/>
      <c r="F518" s="268"/>
      <c r="G518" s="268"/>
      <c r="H518" s="268"/>
      <c r="I518" s="326"/>
      <c r="J518" s="308"/>
      <c r="K518" s="309"/>
      <c r="L518" s="308"/>
      <c r="M518" s="779"/>
      <c r="N518" s="780"/>
      <c r="O518" s="310"/>
      <c r="P518" s="287"/>
    </row>
    <row r="519" spans="2:18" ht="15" thickBot="1">
      <c r="B519" s="241"/>
      <c r="C519" s="751" t="s">
        <v>258</v>
      </c>
      <c r="D519" s="752"/>
      <c r="E519" s="752"/>
      <c r="F519" s="752"/>
      <c r="G519" s="752"/>
      <c r="H519" s="752"/>
      <c r="I519" s="781"/>
      <c r="J519" s="752"/>
      <c r="K519" s="752"/>
      <c r="L519" s="752"/>
      <c r="M519" s="752"/>
      <c r="N519" s="753"/>
      <c r="O519" s="295">
        <f>SUM(O515:O516)</f>
        <v>8998.7280746666693</v>
      </c>
      <c r="P519" s="287"/>
    </row>
    <row r="520" spans="2:18" ht="15" thickBot="1">
      <c r="B520" s="241"/>
      <c r="C520" s="274"/>
      <c r="O520" s="275"/>
      <c r="P520" s="243"/>
    </row>
    <row r="521" spans="2:18" ht="15" thickBot="1">
      <c r="B521" s="241"/>
      <c r="C521" s="754" t="s">
        <v>275</v>
      </c>
      <c r="D521" s="755"/>
      <c r="E521" s="755"/>
      <c r="F521" s="755"/>
      <c r="G521" s="755"/>
      <c r="H521" s="755"/>
      <c r="I521" s="755"/>
      <c r="J521" s="755"/>
      <c r="K521" s="755"/>
      <c r="L521" s="755"/>
      <c r="M521" s="755"/>
      <c r="N521" s="756"/>
      <c r="O521" s="327">
        <f>SUM(O495+O503+O510+O519)</f>
        <v>23325.664478400002</v>
      </c>
      <c r="P521" s="328"/>
    </row>
    <row r="522" spans="2:18">
      <c r="B522" s="241"/>
      <c r="C522" s="760" t="s">
        <v>276</v>
      </c>
      <c r="D522" s="761"/>
      <c r="E522" s="761"/>
      <c r="F522" s="761"/>
      <c r="G522" s="761"/>
      <c r="H522" s="761"/>
      <c r="I522" s="761"/>
      <c r="J522" s="761"/>
      <c r="K522" s="761"/>
      <c r="L522" s="761"/>
      <c r="M522" s="761"/>
      <c r="N522" s="761"/>
      <c r="O522" s="762"/>
      <c r="P522" s="281"/>
    </row>
    <row r="523" spans="2:18">
      <c r="B523" s="241"/>
      <c r="C523" s="763"/>
      <c r="D523" s="764"/>
      <c r="E523" s="764"/>
      <c r="F523" s="764"/>
      <c r="G523" s="764"/>
      <c r="H523" s="764"/>
      <c r="I523" s="764"/>
      <c r="J523" s="764"/>
      <c r="K523" s="764"/>
      <c r="L523" s="764"/>
      <c r="M523" s="764"/>
      <c r="N523" s="764"/>
      <c r="O523" s="765"/>
      <c r="P523" s="281"/>
    </row>
    <row r="524" spans="2:18" ht="15" thickBot="1">
      <c r="B524" s="241"/>
      <c r="C524" s="766"/>
      <c r="D524" s="767"/>
      <c r="E524" s="767"/>
      <c r="F524" s="767"/>
      <c r="G524" s="767"/>
      <c r="H524" s="767"/>
      <c r="I524" s="767"/>
      <c r="J524" s="767"/>
      <c r="K524" s="767"/>
      <c r="L524" s="767"/>
      <c r="M524" s="767"/>
      <c r="N524" s="767"/>
      <c r="O524" s="768"/>
      <c r="P524" s="281"/>
    </row>
    <row r="525" spans="2:18">
      <c r="B525" s="241"/>
      <c r="C525" s="769" t="s">
        <v>277</v>
      </c>
      <c r="D525" s="770"/>
      <c r="E525" s="770"/>
      <c r="F525" s="770"/>
      <c r="G525" s="770"/>
      <c r="H525" s="770"/>
      <c r="I525" s="770"/>
      <c r="J525" s="329"/>
      <c r="K525" s="330"/>
      <c r="L525" s="303" t="s">
        <v>278</v>
      </c>
      <c r="M525" s="771" t="s">
        <v>279</v>
      </c>
      <c r="N525" s="772"/>
      <c r="O525" s="331"/>
      <c r="P525" s="313"/>
    </row>
    <row r="526" spans="2:18">
      <c r="B526" s="241"/>
      <c r="C526" s="773" t="s">
        <v>280</v>
      </c>
      <c r="D526" s="774"/>
      <c r="E526" s="774"/>
      <c r="F526" s="774"/>
      <c r="G526" s="774"/>
      <c r="H526" s="774"/>
      <c r="I526" s="774"/>
      <c r="J526" s="332"/>
      <c r="K526" s="333"/>
      <c r="L526" s="334">
        <v>0.22</v>
      </c>
      <c r="M526" s="747"/>
      <c r="N526" s="748"/>
      <c r="O526" s="335">
        <f>O521*L526</f>
        <v>5131.6461852480006</v>
      </c>
      <c r="P526" s="336"/>
      <c r="R526" s="337"/>
    </row>
    <row r="527" spans="2:18">
      <c r="B527" s="241"/>
      <c r="C527" s="338" t="s">
        <v>281</v>
      </c>
      <c r="D527" s="289"/>
      <c r="E527" s="289"/>
      <c r="F527" s="289"/>
      <c r="G527" s="289"/>
      <c r="H527" s="289"/>
      <c r="I527" s="289"/>
      <c r="J527" s="332"/>
      <c r="K527" s="333"/>
      <c r="L527" s="334">
        <v>0.01</v>
      </c>
      <c r="M527" s="747"/>
      <c r="N527" s="748"/>
      <c r="O527" s="335">
        <f>O521*L527</f>
        <v>233.25664478400003</v>
      </c>
      <c r="P527" s="336"/>
      <c r="R527" s="337"/>
    </row>
    <row r="528" spans="2:18" ht="15" thickBot="1">
      <c r="B528" s="241"/>
      <c r="C528" s="267" t="s">
        <v>282</v>
      </c>
      <c r="D528" s="268"/>
      <c r="E528" s="268"/>
      <c r="F528" s="268"/>
      <c r="G528" s="268"/>
      <c r="H528" s="268"/>
      <c r="I528" s="268"/>
      <c r="J528" s="339"/>
      <c r="K528" s="340"/>
      <c r="L528" s="334">
        <v>0.03</v>
      </c>
      <c r="M528" s="749"/>
      <c r="N528" s="750"/>
      <c r="O528" s="335">
        <f>O521*L528</f>
        <v>699.76993435200006</v>
      </c>
      <c r="P528" s="336"/>
      <c r="R528" s="337"/>
    </row>
    <row r="529" spans="2:18" ht="15" thickBot="1">
      <c r="B529" s="241"/>
      <c r="C529" s="751" t="s">
        <v>258</v>
      </c>
      <c r="D529" s="752"/>
      <c r="E529" s="752"/>
      <c r="F529" s="752"/>
      <c r="G529" s="752"/>
      <c r="H529" s="752"/>
      <c r="I529" s="752"/>
      <c r="J529" s="752"/>
      <c r="K529" s="752"/>
      <c r="L529" s="752"/>
      <c r="M529" s="752"/>
      <c r="N529" s="753"/>
      <c r="O529" s="341">
        <f>SUM(O526:O528)</f>
        <v>6064.6727643840004</v>
      </c>
      <c r="P529" s="342"/>
      <c r="R529" s="337">
        <f>O521*28%</f>
        <v>6531.1860539520012</v>
      </c>
    </row>
    <row r="530" spans="2:18" ht="15" thickBot="1">
      <c r="B530" s="241"/>
      <c r="C530" s="274"/>
      <c r="O530" s="275"/>
      <c r="P530" s="243"/>
      <c r="R530" s="337">
        <f>R529+O521</f>
        <v>29856.850532352004</v>
      </c>
    </row>
    <row r="531" spans="2:18" ht="15" thickBot="1">
      <c r="B531" s="241"/>
      <c r="C531" s="754" t="s">
        <v>283</v>
      </c>
      <c r="D531" s="755"/>
      <c r="E531" s="755"/>
      <c r="F531" s="755"/>
      <c r="G531" s="755"/>
      <c r="H531" s="755"/>
      <c r="I531" s="755"/>
      <c r="J531" s="755"/>
      <c r="K531" s="755"/>
      <c r="L531" s="755"/>
      <c r="M531" s="755"/>
      <c r="N531" s="756"/>
      <c r="O531" s="343">
        <f>ROUND(O521+O529,0)</f>
        <v>29390</v>
      </c>
      <c r="P531" s="342"/>
    </row>
    <row r="532" spans="2:18">
      <c r="B532" s="241"/>
      <c r="C532" s="270"/>
      <c r="D532" s="271"/>
      <c r="E532" s="271"/>
      <c r="F532" s="271"/>
      <c r="G532" s="271"/>
      <c r="H532" s="271"/>
      <c r="I532" s="271"/>
      <c r="J532" s="271"/>
      <c r="K532" s="271"/>
      <c r="L532" s="271"/>
      <c r="M532" s="271"/>
      <c r="N532" s="271"/>
      <c r="O532" s="272"/>
      <c r="P532" s="243"/>
    </row>
    <row r="533" spans="2:18">
      <c r="B533" s="241"/>
      <c r="C533" s="274"/>
      <c r="O533" s="275"/>
      <c r="P533" s="243"/>
    </row>
    <row r="534" spans="2:18">
      <c r="B534" s="241"/>
      <c r="C534" s="274"/>
      <c r="O534" s="275"/>
      <c r="P534" s="243"/>
    </row>
    <row r="535" spans="2:18">
      <c r="B535" s="241"/>
      <c r="C535" s="274"/>
      <c r="H535" s="344" t="s">
        <v>284</v>
      </c>
      <c r="I535" s="344"/>
      <c r="J535" s="344"/>
      <c r="K535" s="344"/>
      <c r="O535" s="275"/>
      <c r="P535" s="243"/>
    </row>
    <row r="536" spans="2:18">
      <c r="B536" s="241"/>
      <c r="C536" s="274"/>
      <c r="H536" s="344" t="s">
        <v>285</v>
      </c>
      <c r="O536" s="275"/>
      <c r="P536" s="243"/>
    </row>
    <row r="537" spans="2:18">
      <c r="B537" s="241"/>
      <c r="C537" s="274"/>
      <c r="H537" s="344" t="s">
        <v>286</v>
      </c>
      <c r="O537" s="275"/>
      <c r="P537" s="243"/>
    </row>
    <row r="538" spans="2:18">
      <c r="B538" s="241"/>
      <c r="C538" s="256"/>
      <c r="D538" s="345"/>
      <c r="E538" s="345"/>
      <c r="F538" s="345"/>
      <c r="G538" s="345"/>
      <c r="H538" s="344" t="s">
        <v>287</v>
      </c>
      <c r="I538" s="345"/>
      <c r="J538" s="345"/>
      <c r="K538" s="345"/>
      <c r="L538" s="345"/>
      <c r="M538" s="345"/>
      <c r="N538" s="345"/>
      <c r="O538" s="346"/>
      <c r="P538" s="266"/>
    </row>
    <row r="539" spans="2:18">
      <c r="B539" s="241"/>
      <c r="C539" s="274"/>
      <c r="H539" s="236" t="s">
        <v>288</v>
      </c>
      <c r="O539" s="275"/>
      <c r="P539" s="243"/>
    </row>
    <row r="540" spans="2:18">
      <c r="B540" s="241"/>
      <c r="C540" s="347" t="s">
        <v>289</v>
      </c>
      <c r="D540" s="348"/>
      <c r="E540" s="348"/>
      <c r="F540" s="348"/>
      <c r="G540" s="348"/>
      <c r="H540" s="348"/>
      <c r="I540" s="348"/>
      <c r="J540" s="348"/>
      <c r="K540" s="348"/>
      <c r="L540" s="348"/>
      <c r="M540" s="348"/>
      <c r="N540" s="348"/>
      <c r="O540" s="349"/>
      <c r="P540" s="243"/>
    </row>
    <row r="541" spans="2:18">
      <c r="B541" s="241"/>
      <c r="C541" s="757"/>
      <c r="D541" s="758"/>
      <c r="E541" s="758"/>
      <c r="F541" s="758"/>
      <c r="G541" s="758"/>
      <c r="H541" s="758"/>
      <c r="I541" s="758"/>
      <c r="J541" s="758"/>
      <c r="K541" s="758"/>
      <c r="L541" s="758"/>
      <c r="M541" s="758"/>
      <c r="N541" s="758"/>
      <c r="O541" s="759"/>
      <c r="P541" s="266"/>
    </row>
    <row r="542" spans="2:18">
      <c r="B542" s="241"/>
      <c r="C542" s="757"/>
      <c r="D542" s="758"/>
      <c r="E542" s="758"/>
      <c r="F542" s="758"/>
      <c r="G542" s="758"/>
      <c r="H542" s="758"/>
      <c r="I542" s="758"/>
      <c r="J542" s="758"/>
      <c r="K542" s="758"/>
      <c r="L542" s="758"/>
      <c r="M542" s="758"/>
      <c r="N542" s="758"/>
      <c r="O542" s="759"/>
      <c r="P542" s="266"/>
    </row>
    <row r="543" spans="2:18">
      <c r="B543" s="241"/>
      <c r="C543" s="256"/>
      <c r="D543" s="345"/>
      <c r="E543" s="345"/>
      <c r="F543" s="345"/>
      <c r="G543" s="345"/>
      <c r="H543" s="345"/>
      <c r="I543" s="345"/>
      <c r="J543" s="345"/>
      <c r="K543" s="345"/>
      <c r="L543" s="345"/>
      <c r="M543" s="345"/>
      <c r="N543" s="345"/>
      <c r="O543" s="346"/>
      <c r="P543" s="266"/>
    </row>
    <row r="544" spans="2:18">
      <c r="B544" s="241"/>
      <c r="C544" s="350" t="s">
        <v>290</v>
      </c>
      <c r="D544" s="345"/>
      <c r="E544" s="345"/>
      <c r="F544" s="345"/>
      <c r="G544" s="345"/>
      <c r="H544" s="345"/>
      <c r="I544" s="345"/>
      <c r="J544" s="345"/>
      <c r="K544" s="345"/>
      <c r="L544" s="345"/>
      <c r="M544" s="345"/>
      <c r="N544" s="345"/>
      <c r="O544" s="346"/>
      <c r="P544" s="266"/>
    </row>
    <row r="545" spans="2:16">
      <c r="B545" s="241"/>
      <c r="C545" s="735" t="s">
        <v>291</v>
      </c>
      <c r="D545" s="736"/>
      <c r="E545" s="736"/>
      <c r="F545" s="736"/>
      <c r="G545" s="736"/>
      <c r="H545" s="736"/>
      <c r="I545" s="736"/>
      <c r="J545" s="736"/>
      <c r="K545" s="736"/>
      <c r="L545" s="736"/>
      <c r="M545" s="736"/>
      <c r="N545" s="736"/>
      <c r="O545" s="737"/>
      <c r="P545" s="351"/>
    </row>
    <row r="546" spans="2:16">
      <c r="B546" s="241"/>
      <c r="C546" s="735"/>
      <c r="D546" s="736"/>
      <c r="E546" s="736"/>
      <c r="F546" s="736"/>
      <c r="G546" s="736"/>
      <c r="H546" s="736"/>
      <c r="I546" s="736"/>
      <c r="J546" s="736"/>
      <c r="K546" s="736"/>
      <c r="L546" s="736"/>
      <c r="M546" s="736"/>
      <c r="N546" s="736"/>
      <c r="O546" s="737"/>
      <c r="P546" s="351"/>
    </row>
    <row r="547" spans="2:16">
      <c r="B547" s="241"/>
      <c r="C547" s="738" t="s">
        <v>292</v>
      </c>
      <c r="D547" s="739"/>
      <c r="E547" s="739"/>
      <c r="F547" s="739"/>
      <c r="G547" s="739"/>
      <c r="H547" s="739"/>
      <c r="I547" s="739"/>
      <c r="J547" s="739"/>
      <c r="K547" s="739"/>
      <c r="L547" s="739"/>
      <c r="M547" s="739"/>
      <c r="N547" s="739"/>
      <c r="O547" s="740"/>
      <c r="P547" s="351"/>
    </row>
    <row r="548" spans="2:16">
      <c r="B548" s="241"/>
      <c r="C548" s="738"/>
      <c r="D548" s="739"/>
      <c r="E548" s="739"/>
      <c r="F548" s="739"/>
      <c r="G548" s="739"/>
      <c r="H548" s="739"/>
      <c r="I548" s="739"/>
      <c r="J548" s="739"/>
      <c r="K548" s="739"/>
      <c r="L548" s="739"/>
      <c r="M548" s="739"/>
      <c r="N548" s="739"/>
      <c r="O548" s="740"/>
      <c r="P548" s="351"/>
    </row>
    <row r="549" spans="2:16">
      <c r="B549" s="241"/>
      <c r="C549" s="256"/>
      <c r="D549" s="345"/>
      <c r="E549" s="345"/>
      <c r="F549" s="345"/>
      <c r="G549" s="345"/>
      <c r="H549" s="345"/>
      <c r="I549" s="345"/>
      <c r="J549" s="345"/>
      <c r="K549" s="345"/>
      <c r="L549" s="345"/>
      <c r="M549" s="345"/>
      <c r="N549" s="345"/>
      <c r="O549" s="346"/>
      <c r="P549" s="266"/>
    </row>
    <row r="550" spans="2:16">
      <c r="B550" s="241"/>
      <c r="C550" s="274"/>
      <c r="H550" s="344" t="s">
        <v>284</v>
      </c>
      <c r="O550" s="275"/>
      <c r="P550" s="243"/>
    </row>
    <row r="551" spans="2:16">
      <c r="B551" s="241"/>
      <c r="C551" s="274"/>
      <c r="H551" s="236" t="s">
        <v>285</v>
      </c>
      <c r="I551" s="289"/>
      <c r="J551" s="289"/>
      <c r="K551" s="289"/>
      <c r="O551" s="275"/>
      <c r="P551" s="243"/>
    </row>
    <row r="552" spans="2:16">
      <c r="B552" s="241"/>
      <c r="C552" s="274"/>
      <c r="H552" s="236" t="s">
        <v>293</v>
      </c>
      <c r="I552" s="352"/>
      <c r="J552" s="352"/>
      <c r="K552" s="352"/>
      <c r="O552" s="275"/>
      <c r="P552" s="243"/>
    </row>
    <row r="553" spans="2:16">
      <c r="B553" s="241"/>
      <c r="C553" s="353"/>
      <c r="D553" s="345"/>
      <c r="E553" s="345"/>
      <c r="F553" s="345"/>
      <c r="G553" s="345"/>
      <c r="H553" s="236" t="s">
        <v>287</v>
      </c>
      <c r="L553" s="345"/>
      <c r="M553" s="345"/>
      <c r="N553" s="345"/>
      <c r="O553" s="346"/>
      <c r="P553" s="266"/>
    </row>
    <row r="554" spans="2:16">
      <c r="B554" s="241"/>
      <c r="C554" s="353"/>
      <c r="D554" s="352"/>
      <c r="E554" s="352"/>
      <c r="K554" s="741"/>
      <c r="L554" s="741"/>
      <c r="M554" s="741"/>
      <c r="N554" s="741"/>
      <c r="O554" s="742"/>
      <c r="P554" s="354"/>
    </row>
    <row r="555" spans="2:16" ht="15" thickBot="1">
      <c r="B555" s="241"/>
      <c r="C555" s="745"/>
      <c r="D555" s="746"/>
      <c r="E555" s="746"/>
      <c r="F555" s="309"/>
      <c r="G555" s="309"/>
      <c r="H555" s="309"/>
      <c r="I555" s="309"/>
      <c r="J555" s="309"/>
      <c r="K555" s="743"/>
      <c r="L555" s="743"/>
      <c r="M555" s="743"/>
      <c r="N555" s="743"/>
      <c r="O555" s="744"/>
      <c r="P555" s="354"/>
    </row>
    <row r="556" spans="2:16" ht="15" thickBot="1">
      <c r="B556" s="355"/>
      <c r="C556" s="356"/>
      <c r="D556" s="356"/>
      <c r="E556" s="356"/>
      <c r="F556" s="356"/>
      <c r="G556" s="356"/>
      <c r="H556" s="356"/>
      <c r="I556" s="356"/>
      <c r="J556" s="356"/>
      <c r="K556" s="356"/>
      <c r="L556" s="356"/>
      <c r="M556" s="356"/>
      <c r="N556" s="356"/>
      <c r="O556" s="356"/>
      <c r="P556" s="357"/>
    </row>
    <row r="557" spans="2:16" ht="15.75" thickTop="1" thickBot="1"/>
    <row r="558" spans="2:16" ht="15" thickTop="1">
      <c r="B558" s="237"/>
      <c r="C558" s="238"/>
      <c r="D558" s="238"/>
      <c r="E558" s="238"/>
      <c r="F558" s="238"/>
      <c r="G558" s="238"/>
      <c r="H558" s="238"/>
      <c r="I558" s="238"/>
      <c r="J558" s="238"/>
      <c r="K558" s="238"/>
      <c r="L558" s="238"/>
      <c r="M558" s="238"/>
      <c r="N558" s="238"/>
      <c r="O558" s="238"/>
      <c r="P558" s="239"/>
    </row>
    <row r="559" spans="2:16">
      <c r="B559" s="241"/>
      <c r="C559" s="861" t="s">
        <v>234</v>
      </c>
      <c r="D559" s="861"/>
      <c r="E559" s="861"/>
      <c r="F559" s="861"/>
      <c r="G559" s="861"/>
      <c r="H559" s="861"/>
      <c r="I559" s="861"/>
      <c r="J559" s="861"/>
      <c r="K559" s="861"/>
      <c r="L559" s="861"/>
      <c r="M559" s="861"/>
      <c r="N559" s="861"/>
      <c r="O559" s="861"/>
      <c r="P559" s="242"/>
    </row>
    <row r="560" spans="2:16" ht="15" thickBot="1">
      <c r="B560" s="241"/>
      <c r="P560" s="243"/>
    </row>
    <row r="561" spans="2:16">
      <c r="B561" s="241"/>
      <c r="C561" s="862"/>
      <c r="D561" s="864"/>
      <c r="E561" s="865"/>
      <c r="F561" s="865"/>
      <c r="G561" s="865"/>
      <c r="H561" s="865"/>
      <c r="I561" s="865"/>
      <c r="J561" s="865"/>
      <c r="K561" s="866"/>
      <c r="L561" s="867"/>
      <c r="M561" s="868"/>
      <c r="N561" s="868"/>
      <c r="O561" s="869"/>
      <c r="P561" s="244"/>
    </row>
    <row r="562" spans="2:16">
      <c r="B562" s="241"/>
      <c r="C562" s="863"/>
      <c r="D562" s="852" t="s">
        <v>235</v>
      </c>
      <c r="E562" s="853"/>
      <c r="F562" s="853"/>
      <c r="G562" s="853"/>
      <c r="H562" s="853"/>
      <c r="I562" s="853"/>
      <c r="J562" s="853"/>
      <c r="K562" s="854"/>
      <c r="L562" s="870"/>
      <c r="M562" s="871"/>
      <c r="N562" s="871"/>
      <c r="O562" s="872"/>
      <c r="P562" s="244"/>
    </row>
    <row r="563" spans="2:16">
      <c r="B563" s="241"/>
      <c r="C563" s="863"/>
      <c r="D563" s="852"/>
      <c r="E563" s="853"/>
      <c r="F563" s="853"/>
      <c r="G563" s="853"/>
      <c r="H563" s="853"/>
      <c r="I563" s="853"/>
      <c r="J563" s="853"/>
      <c r="K563" s="854"/>
      <c r="L563" s="844" t="s">
        <v>236</v>
      </c>
      <c r="M563" s="846"/>
      <c r="N563" s="847"/>
      <c r="O563" s="848"/>
      <c r="P563" s="244"/>
    </row>
    <row r="564" spans="2:16">
      <c r="B564" s="241"/>
      <c r="C564" s="863"/>
      <c r="D564" s="852" t="s">
        <v>237</v>
      </c>
      <c r="E564" s="853"/>
      <c r="F564" s="853"/>
      <c r="G564" s="853"/>
      <c r="H564" s="853"/>
      <c r="I564" s="853"/>
      <c r="J564" s="853"/>
      <c r="K564" s="854"/>
      <c r="L564" s="845"/>
      <c r="M564" s="849"/>
      <c r="N564" s="850"/>
      <c r="O564" s="851"/>
      <c r="P564" s="245"/>
    </row>
    <row r="565" spans="2:16">
      <c r="B565" s="241"/>
      <c r="C565" s="863"/>
      <c r="D565" s="855"/>
      <c r="E565" s="856"/>
      <c r="F565" s="856"/>
      <c r="G565" s="856"/>
      <c r="H565" s="856"/>
      <c r="I565" s="856"/>
      <c r="J565" s="856"/>
      <c r="K565" s="857"/>
      <c r="L565" s="844" t="s">
        <v>238</v>
      </c>
      <c r="M565" s="844">
        <v>1</v>
      </c>
      <c r="N565" s="844" t="s">
        <v>239</v>
      </c>
      <c r="O565" s="859">
        <v>1</v>
      </c>
      <c r="P565" s="244"/>
    </row>
    <row r="566" spans="2:16">
      <c r="B566" s="241"/>
      <c r="C566" s="863"/>
      <c r="D566" s="855"/>
      <c r="E566" s="856"/>
      <c r="F566" s="856"/>
      <c r="G566" s="856"/>
      <c r="H566" s="856"/>
      <c r="I566" s="856"/>
      <c r="J566" s="856"/>
      <c r="K566" s="857"/>
      <c r="L566" s="858"/>
      <c r="M566" s="858"/>
      <c r="N566" s="858"/>
      <c r="O566" s="860"/>
      <c r="P566" s="244"/>
    </row>
    <row r="567" spans="2:16">
      <c r="B567" s="241"/>
      <c r="C567" s="863"/>
      <c r="D567" s="852" t="s">
        <v>240</v>
      </c>
      <c r="E567" s="853"/>
      <c r="F567" s="853"/>
      <c r="G567" s="853"/>
      <c r="H567" s="853"/>
      <c r="I567" s="853"/>
      <c r="J567" s="853"/>
      <c r="K567" s="854"/>
      <c r="L567" s="858"/>
      <c r="M567" s="858"/>
      <c r="N567" s="858"/>
      <c r="O567" s="860"/>
      <c r="P567" s="244"/>
    </row>
    <row r="568" spans="2:16" ht="15" thickBot="1">
      <c r="B568" s="241"/>
      <c r="C568" s="246"/>
      <c r="D568" s="247"/>
      <c r="E568" s="247"/>
      <c r="F568" s="247"/>
      <c r="G568" s="247"/>
      <c r="H568" s="247"/>
      <c r="I568" s="247"/>
      <c r="J568" s="247"/>
      <c r="K568" s="247"/>
      <c r="L568" s="247"/>
      <c r="M568" s="248"/>
      <c r="N568" s="248"/>
      <c r="O568" s="249"/>
      <c r="P568" s="250"/>
    </row>
    <row r="569" spans="2:16">
      <c r="B569" s="241"/>
      <c r="C569" s="251"/>
      <c r="D569" s="252"/>
      <c r="E569" s="252"/>
      <c r="F569" s="252"/>
      <c r="G569" s="252"/>
      <c r="H569" s="252"/>
      <c r="I569" s="252"/>
      <c r="J569" s="252"/>
      <c r="K569" s="252"/>
      <c r="L569" s="253" t="s">
        <v>241</v>
      </c>
      <c r="M569" s="254" t="s">
        <v>242</v>
      </c>
      <c r="N569" s="254" t="s">
        <v>243</v>
      </c>
      <c r="O569" s="255" t="s">
        <v>244</v>
      </c>
      <c r="P569" s="245"/>
    </row>
    <row r="570" spans="2:16">
      <c r="B570" s="241"/>
      <c r="C570" s="256"/>
      <c r="D570" s="257"/>
      <c r="E570" s="257"/>
      <c r="F570" s="257"/>
      <c r="G570" s="257"/>
      <c r="H570" s="257"/>
      <c r="I570" s="257"/>
      <c r="J570" s="257"/>
      <c r="K570" s="257"/>
      <c r="L570" s="258"/>
      <c r="M570" s="259"/>
      <c r="N570" s="259"/>
      <c r="O570" s="260"/>
      <c r="P570" s="261"/>
    </row>
    <row r="571" spans="2:16">
      <c r="B571" s="241"/>
      <c r="C571" s="826" t="s">
        <v>245</v>
      </c>
      <c r="D571" s="827"/>
      <c r="E571" s="827"/>
      <c r="F571" s="827"/>
      <c r="G571" s="257"/>
      <c r="H571" s="257"/>
      <c r="I571" s="257" t="s">
        <v>246</v>
      </c>
      <c r="K571" s="257"/>
      <c r="L571" s="258"/>
      <c r="O571" s="262"/>
      <c r="P571" s="261"/>
    </row>
    <row r="572" spans="2:16">
      <c r="B572" s="241"/>
      <c r="C572" s="263"/>
      <c r="D572" s="264"/>
      <c r="E572" s="264"/>
      <c r="F572" s="264"/>
      <c r="G572" s="264"/>
      <c r="H572" s="264"/>
      <c r="I572" s="264"/>
      <c r="J572" s="264"/>
      <c r="K572" s="264"/>
      <c r="L572" s="264"/>
      <c r="M572" s="264"/>
      <c r="N572" s="264"/>
      <c r="O572" s="265"/>
      <c r="P572" s="266"/>
    </row>
    <row r="573" spans="2:16" ht="15" thickBot="1">
      <c r="B573" s="241"/>
      <c r="C573" s="267"/>
      <c r="D573" s="268"/>
      <c r="E573" s="268"/>
      <c r="F573" s="268"/>
      <c r="G573" s="268"/>
      <c r="H573" s="268"/>
      <c r="I573" s="268"/>
      <c r="J573" s="268"/>
      <c r="K573" s="268"/>
      <c r="L573" s="268"/>
      <c r="M573" s="268"/>
      <c r="N573" s="268"/>
      <c r="O573" s="269"/>
      <c r="P573" s="243"/>
    </row>
    <row r="574" spans="2:16" ht="15" thickBot="1">
      <c r="B574" s="241"/>
      <c r="C574" s="270"/>
      <c r="D574" s="271"/>
      <c r="E574" s="271"/>
      <c r="F574" s="271"/>
      <c r="G574" s="271"/>
      <c r="H574" s="271"/>
      <c r="K574" s="271"/>
      <c r="L574" s="271"/>
      <c r="M574" s="271"/>
      <c r="N574" s="271"/>
      <c r="O574" s="272"/>
      <c r="P574" s="243"/>
    </row>
    <row r="575" spans="2:16">
      <c r="B575" s="241"/>
      <c r="C575" s="828" t="s">
        <v>247</v>
      </c>
      <c r="D575" s="829"/>
      <c r="E575" s="829"/>
      <c r="F575" s="829"/>
      <c r="G575" s="829"/>
      <c r="H575" s="829"/>
      <c r="I575" s="829"/>
      <c r="J575" s="829"/>
      <c r="K575" s="829"/>
      <c r="L575" s="829"/>
      <c r="M575" s="829"/>
      <c r="N575" s="829"/>
      <c r="O575" s="830"/>
      <c r="P575" s="273"/>
    </row>
    <row r="576" spans="2:16" ht="15" thickBot="1">
      <c r="B576" s="241"/>
      <c r="C576" s="274"/>
      <c r="O576" s="275"/>
      <c r="P576" s="243"/>
    </row>
    <row r="577" spans="2:22">
      <c r="B577" s="241"/>
      <c r="C577" s="276" t="s">
        <v>248</v>
      </c>
      <c r="D577" s="814" t="s">
        <v>9</v>
      </c>
      <c r="E577" s="815"/>
      <c r="F577" s="815"/>
      <c r="G577" s="815"/>
      <c r="H577" s="815"/>
      <c r="I577" s="815"/>
      <c r="J577" s="815"/>
      <c r="K577" s="815"/>
      <c r="L577" s="816"/>
      <c r="M577" s="817" t="s">
        <v>249</v>
      </c>
      <c r="N577" s="818"/>
      <c r="O577" s="276" t="s">
        <v>11</v>
      </c>
      <c r="P577" s="277"/>
    </row>
    <row r="578" spans="2:22" ht="15" thickBot="1">
      <c r="B578" s="241"/>
      <c r="C578" s="278">
        <v>2.2999999999999998</v>
      </c>
      <c r="D578" s="843" t="str">
        <f>'PRESUPUESTO OFICIAL (Entidad)'!G23</f>
        <v>Impermeabilización  con manto asfaltico Alumanto Texsa 3 mm  para canal de concreto lateral a la cubierta de los diferentes bloques</v>
      </c>
      <c r="E578" s="820"/>
      <c r="F578" s="820"/>
      <c r="G578" s="820"/>
      <c r="H578" s="820"/>
      <c r="I578" s="820"/>
      <c r="J578" s="820"/>
      <c r="K578" s="820"/>
      <c r="L578" s="821"/>
      <c r="M578" s="843" t="s">
        <v>18</v>
      </c>
      <c r="N578" s="821"/>
      <c r="O578" s="279">
        <v>65.91</v>
      </c>
      <c r="P578" s="280"/>
    </row>
    <row r="579" spans="2:22">
      <c r="B579" s="241"/>
      <c r="C579" s="760" t="s">
        <v>250</v>
      </c>
      <c r="D579" s="761"/>
      <c r="E579" s="761"/>
      <c r="F579" s="761"/>
      <c r="G579" s="761"/>
      <c r="H579" s="761"/>
      <c r="I579" s="761"/>
      <c r="J579" s="761"/>
      <c r="K579" s="761"/>
      <c r="L579" s="761"/>
      <c r="M579" s="761"/>
      <c r="N579" s="761"/>
      <c r="O579" s="762"/>
      <c r="P579" s="281"/>
    </row>
    <row r="580" spans="2:22">
      <c r="B580" s="241"/>
      <c r="C580" s="763"/>
      <c r="D580" s="764"/>
      <c r="E580" s="764"/>
      <c r="F580" s="764"/>
      <c r="G580" s="764"/>
      <c r="H580" s="764"/>
      <c r="I580" s="764"/>
      <c r="J580" s="764"/>
      <c r="K580" s="764"/>
      <c r="L580" s="764"/>
      <c r="M580" s="764"/>
      <c r="N580" s="764"/>
      <c r="O580" s="765"/>
      <c r="P580" s="281"/>
    </row>
    <row r="581" spans="2:22" ht="15" thickBot="1">
      <c r="B581" s="241"/>
      <c r="C581" s="766"/>
      <c r="D581" s="767"/>
      <c r="E581" s="767"/>
      <c r="F581" s="767"/>
      <c r="G581" s="767"/>
      <c r="H581" s="767"/>
      <c r="I581" s="767"/>
      <c r="J581" s="767"/>
      <c r="K581" s="767"/>
      <c r="L581" s="767"/>
      <c r="M581" s="767"/>
      <c r="N581" s="767"/>
      <c r="O581" s="768"/>
      <c r="P581" s="281"/>
    </row>
    <row r="582" spans="2:22">
      <c r="B582" s="241"/>
      <c r="C582" s="769" t="s">
        <v>9</v>
      </c>
      <c r="D582" s="822"/>
      <c r="E582" s="822"/>
      <c r="F582" s="822"/>
      <c r="G582" s="823"/>
      <c r="H582" s="785" t="s">
        <v>251</v>
      </c>
      <c r="I582" s="822"/>
      <c r="J582" s="824" t="s">
        <v>252</v>
      </c>
      <c r="K582" s="825"/>
      <c r="L582" s="282" t="s">
        <v>253</v>
      </c>
      <c r="M582" s="785" t="s">
        <v>254</v>
      </c>
      <c r="N582" s="786"/>
      <c r="O582" s="283" t="s">
        <v>255</v>
      </c>
      <c r="P582" s="284"/>
    </row>
    <row r="583" spans="2:22">
      <c r="B583" s="241"/>
      <c r="C583" s="787" t="s">
        <v>257</v>
      </c>
      <c r="D583" s="774"/>
      <c r="E583" s="774"/>
      <c r="F583" s="774"/>
      <c r="G583" s="810"/>
      <c r="H583" s="811"/>
      <c r="I583" s="810"/>
      <c r="J583" s="812" t="s">
        <v>20</v>
      </c>
      <c r="K583" s="776"/>
      <c r="L583" s="315">
        <f>O610*0.05</f>
        <v>1687.2615140000003</v>
      </c>
      <c r="M583" s="812">
        <v>1</v>
      </c>
      <c r="N583" s="776"/>
      <c r="O583" s="286">
        <f>L583*M583</f>
        <v>1687.2615140000003</v>
      </c>
      <c r="P583" s="287"/>
    </row>
    <row r="584" spans="2:22">
      <c r="B584" s="241"/>
      <c r="C584" s="792" t="s">
        <v>316</v>
      </c>
      <c r="D584" s="793"/>
      <c r="E584" s="793"/>
      <c r="F584" s="793"/>
      <c r="G584" s="794"/>
      <c r="H584" s="291"/>
      <c r="I584" s="290"/>
      <c r="J584" s="812" t="s">
        <v>317</v>
      </c>
      <c r="K584" s="776"/>
      <c r="L584" s="292">
        <v>60000</v>
      </c>
      <c r="M584" s="812">
        <v>0.15</v>
      </c>
      <c r="N584" s="776"/>
      <c r="O584" s="286">
        <f t="shared" ref="O584:O585" si="2">L584*M584</f>
        <v>9000</v>
      </c>
      <c r="P584" s="287"/>
    </row>
    <row r="585" spans="2:22" ht="15" thickBot="1">
      <c r="B585" s="241"/>
      <c r="C585" s="805" t="s">
        <v>318</v>
      </c>
      <c r="D585" s="791"/>
      <c r="E585" s="791"/>
      <c r="F585" s="791"/>
      <c r="G585" s="806"/>
      <c r="H585" s="807"/>
      <c r="I585" s="806"/>
      <c r="J585" s="779" t="s">
        <v>317</v>
      </c>
      <c r="K585" s="780"/>
      <c r="L585" s="293">
        <v>35000</v>
      </c>
      <c r="M585" s="808">
        <v>0.15</v>
      </c>
      <c r="N585" s="809"/>
      <c r="O585" s="286">
        <f t="shared" si="2"/>
        <v>5250</v>
      </c>
      <c r="P585" s="287"/>
    </row>
    <row r="586" spans="2:22" ht="15" thickBot="1">
      <c r="B586" s="241"/>
      <c r="C586" s="751" t="s">
        <v>258</v>
      </c>
      <c r="D586" s="752"/>
      <c r="E586" s="752"/>
      <c r="F586" s="752"/>
      <c r="G586" s="752"/>
      <c r="H586" s="752"/>
      <c r="I586" s="752"/>
      <c r="J586" s="752"/>
      <c r="K586" s="752"/>
      <c r="L586" s="752"/>
      <c r="M586" s="752"/>
      <c r="N586" s="753"/>
      <c r="O586" s="295">
        <f>SUM(O583:O585)</f>
        <v>15937.261514</v>
      </c>
      <c r="P586" s="296"/>
    </row>
    <row r="587" spans="2:22">
      <c r="B587" s="241"/>
      <c r="C587" s="760" t="s">
        <v>259</v>
      </c>
      <c r="D587" s="761"/>
      <c r="E587" s="761"/>
      <c r="F587" s="761"/>
      <c r="G587" s="761"/>
      <c r="H587" s="761"/>
      <c r="I587" s="761"/>
      <c r="J587" s="761"/>
      <c r="K587" s="761"/>
      <c r="L587" s="761"/>
      <c r="M587" s="761"/>
      <c r="N587" s="761"/>
      <c r="O587" s="762"/>
      <c r="P587" s="281"/>
    </row>
    <row r="588" spans="2:22">
      <c r="B588" s="241"/>
      <c r="C588" s="763"/>
      <c r="D588" s="764"/>
      <c r="E588" s="764"/>
      <c r="F588" s="764"/>
      <c r="G588" s="764"/>
      <c r="H588" s="764"/>
      <c r="I588" s="764"/>
      <c r="J588" s="764"/>
      <c r="K588" s="764"/>
      <c r="L588" s="764"/>
      <c r="M588" s="764"/>
      <c r="N588" s="764"/>
      <c r="O588" s="765"/>
      <c r="P588" s="281"/>
    </row>
    <row r="589" spans="2:22" ht="15" thickBot="1">
      <c r="B589" s="241"/>
      <c r="C589" s="766"/>
      <c r="D589" s="767"/>
      <c r="E589" s="767"/>
      <c r="F589" s="767"/>
      <c r="G589" s="767"/>
      <c r="H589" s="767"/>
      <c r="I589" s="767"/>
      <c r="J589" s="767"/>
      <c r="K589" s="767"/>
      <c r="L589" s="767"/>
      <c r="M589" s="767"/>
      <c r="N589" s="767"/>
      <c r="O589" s="768"/>
      <c r="P589" s="281"/>
    </row>
    <row r="590" spans="2:22">
      <c r="B590" s="241"/>
      <c r="C590" s="769" t="s">
        <v>9</v>
      </c>
      <c r="D590" s="770"/>
      <c r="E590" s="770"/>
      <c r="F590" s="770"/>
      <c r="G590" s="770"/>
      <c r="H590" s="770"/>
      <c r="I590" s="770"/>
      <c r="J590" s="786"/>
      <c r="K590" s="297" t="s">
        <v>249</v>
      </c>
      <c r="L590" s="298" t="s">
        <v>11</v>
      </c>
      <c r="M590" s="785" t="s">
        <v>260</v>
      </c>
      <c r="N590" s="786"/>
      <c r="O590" s="283" t="s">
        <v>255</v>
      </c>
      <c r="P590" s="284"/>
      <c r="R590" s="132"/>
      <c r="S590" s="132"/>
      <c r="T590" s="132"/>
      <c r="U590" s="132"/>
      <c r="V590" s="132"/>
    </row>
    <row r="591" spans="2:22" ht="15">
      <c r="B591" s="241"/>
      <c r="C591" s="787" t="s">
        <v>319</v>
      </c>
      <c r="D591" s="774"/>
      <c r="E591" s="774"/>
      <c r="F591" s="774"/>
      <c r="G591" s="774"/>
      <c r="H591" s="774"/>
      <c r="I591" s="774"/>
      <c r="J591" s="810"/>
      <c r="K591" s="299" t="s">
        <v>18</v>
      </c>
      <c r="L591" s="380">
        <v>1</v>
      </c>
      <c r="M591" s="788">
        <v>25550</v>
      </c>
      <c r="N591" s="789"/>
      <c r="O591" s="286">
        <f>L591*M591</f>
        <v>25550</v>
      </c>
      <c r="P591" s="287"/>
      <c r="R591" s="132"/>
      <c r="S591" s="382" t="s">
        <v>306</v>
      </c>
      <c r="T591" s="383">
        <v>674900</v>
      </c>
      <c r="U591" s="382" t="s">
        <v>43</v>
      </c>
      <c r="V591" s="132"/>
    </row>
    <row r="592" spans="2:22">
      <c r="B592" s="241"/>
      <c r="C592" s="792" t="s">
        <v>320</v>
      </c>
      <c r="D592" s="793"/>
      <c r="E592" s="793"/>
      <c r="F592" s="793"/>
      <c r="G592" s="793"/>
      <c r="H592" s="793"/>
      <c r="I592" s="793"/>
      <c r="J592" s="794"/>
      <c r="K592" s="301" t="s">
        <v>20</v>
      </c>
      <c r="L592" s="386">
        <f>S594</f>
        <v>4.1666666666666664E-2</v>
      </c>
      <c r="M592" s="788">
        <v>134980</v>
      </c>
      <c r="N592" s="789"/>
      <c r="O592" s="286">
        <f t="shared" ref="O592" si="3">L592*M592</f>
        <v>5624.1666666666661</v>
      </c>
      <c r="P592" s="287"/>
      <c r="R592" s="132"/>
      <c r="S592" s="132"/>
      <c r="T592" s="132"/>
      <c r="U592" s="132"/>
      <c r="V592" s="132"/>
    </row>
    <row r="593" spans="2:22" ht="15" thickBot="1">
      <c r="B593" s="241"/>
      <c r="C593" s="790"/>
      <c r="D593" s="791"/>
      <c r="E593" s="791"/>
      <c r="F593" s="791"/>
      <c r="G593" s="791"/>
      <c r="H593" s="791"/>
      <c r="I593" s="791"/>
      <c r="J593" s="806"/>
      <c r="K593" s="301"/>
      <c r="L593" s="302"/>
      <c r="M593" s="841"/>
      <c r="N593" s="842"/>
      <c r="O593" s="286"/>
      <c r="P593" s="287"/>
      <c r="R593" s="132"/>
      <c r="S593" s="387">
        <v>5</v>
      </c>
      <c r="T593" s="387" t="s">
        <v>321</v>
      </c>
      <c r="U593" s="132"/>
      <c r="V593" s="132"/>
    </row>
    <row r="594" spans="2:22" ht="15" thickBot="1">
      <c r="B594" s="241"/>
      <c r="C594" s="751" t="s">
        <v>258</v>
      </c>
      <c r="D594" s="752"/>
      <c r="E594" s="752"/>
      <c r="F594" s="752"/>
      <c r="G594" s="752"/>
      <c r="H594" s="752"/>
      <c r="I594" s="752"/>
      <c r="J594" s="752"/>
      <c r="K594" s="752"/>
      <c r="L594" s="752"/>
      <c r="M594" s="752"/>
      <c r="N594" s="753"/>
      <c r="O594" s="295">
        <f>SUM(O591:O593)</f>
        <v>31174.166666666664</v>
      </c>
      <c r="P594" s="287"/>
      <c r="R594" s="132"/>
      <c r="S594" s="388">
        <f>5/120</f>
        <v>4.1666666666666664E-2</v>
      </c>
      <c r="T594" s="387">
        <v>1</v>
      </c>
      <c r="U594" s="132"/>
      <c r="V594" s="389"/>
    </row>
    <row r="595" spans="2:22">
      <c r="B595" s="241"/>
      <c r="C595" s="760" t="s">
        <v>263</v>
      </c>
      <c r="D595" s="761"/>
      <c r="E595" s="761"/>
      <c r="F595" s="761"/>
      <c r="G595" s="761"/>
      <c r="H595" s="761"/>
      <c r="I595" s="761"/>
      <c r="J595" s="761"/>
      <c r="K595" s="761"/>
      <c r="L595" s="761"/>
      <c r="M595" s="761"/>
      <c r="N595" s="761"/>
      <c r="O595" s="762"/>
      <c r="P595" s="281"/>
      <c r="R595" s="132"/>
      <c r="S595" s="390"/>
      <c r="T595" s="390"/>
      <c r="U595" s="132"/>
      <c r="V595" s="391"/>
    </row>
    <row r="596" spans="2:22">
      <c r="B596" s="241"/>
      <c r="C596" s="763"/>
      <c r="D596" s="764"/>
      <c r="E596" s="764"/>
      <c r="F596" s="764"/>
      <c r="G596" s="764"/>
      <c r="H596" s="764"/>
      <c r="I596" s="764"/>
      <c r="J596" s="764"/>
      <c r="K596" s="764"/>
      <c r="L596" s="764"/>
      <c r="M596" s="764"/>
      <c r="N596" s="764"/>
      <c r="O596" s="765"/>
      <c r="P596" s="281"/>
      <c r="R596" s="132"/>
      <c r="S596" s="132"/>
      <c r="T596" s="132"/>
      <c r="U596" s="132"/>
      <c r="V596" s="132"/>
    </row>
    <row r="597" spans="2:22" ht="17.25" thickBot="1">
      <c r="B597" s="241"/>
      <c r="C597" s="766"/>
      <c r="D597" s="767"/>
      <c r="E597" s="767"/>
      <c r="F597" s="767"/>
      <c r="G597" s="767"/>
      <c r="H597" s="767"/>
      <c r="I597" s="767"/>
      <c r="J597" s="767"/>
      <c r="K597" s="767"/>
      <c r="L597" s="767"/>
      <c r="M597" s="767"/>
      <c r="N597" s="767"/>
      <c r="O597" s="768"/>
      <c r="P597" s="281"/>
      <c r="R597" s="132"/>
      <c r="S597" s="365" t="s">
        <v>322</v>
      </c>
      <c r="T597" s="383">
        <f>T591</f>
        <v>674900</v>
      </c>
      <c r="U597" s="382" t="s">
        <v>43</v>
      </c>
      <c r="V597" s="132"/>
    </row>
    <row r="598" spans="2:22" ht="15.75">
      <c r="B598" s="241"/>
      <c r="C598" s="769" t="s">
        <v>264</v>
      </c>
      <c r="D598" s="770"/>
      <c r="E598" s="770"/>
      <c r="F598" s="770"/>
      <c r="G598" s="770"/>
      <c r="H598" s="770"/>
      <c r="I598" s="770"/>
      <c r="J598" s="303" t="s">
        <v>265</v>
      </c>
      <c r="K598" s="304" t="s">
        <v>266</v>
      </c>
      <c r="L598" s="305" t="s">
        <v>267</v>
      </c>
      <c r="M598" s="785" t="s">
        <v>268</v>
      </c>
      <c r="N598" s="786"/>
      <c r="O598" s="283" t="s">
        <v>255</v>
      </c>
      <c r="P598" s="284"/>
      <c r="R598" s="132"/>
      <c r="S598" s="382">
        <v>1</v>
      </c>
      <c r="T598" s="392">
        <f>T597/5</f>
        <v>134980</v>
      </c>
      <c r="U598" s="382" t="s">
        <v>323</v>
      </c>
      <c r="V598" s="132"/>
    </row>
    <row r="599" spans="2:22">
      <c r="B599" s="241"/>
      <c r="C599" s="773"/>
      <c r="D599" s="774"/>
      <c r="E599" s="774"/>
      <c r="F599" s="774"/>
      <c r="G599" s="774"/>
      <c r="H599" s="774"/>
      <c r="I599" s="774"/>
      <c r="J599" s="306"/>
      <c r="K599" s="374"/>
      <c r="L599" s="306"/>
      <c r="M599" s="788"/>
      <c r="N599" s="789"/>
      <c r="O599" s="294"/>
      <c r="P599" s="287"/>
      <c r="R599" s="132"/>
      <c r="S599" s="132"/>
      <c r="T599" s="132"/>
      <c r="U599" s="132"/>
      <c r="V599" s="132"/>
    </row>
    <row r="600" spans="2:22" ht="15" thickBot="1">
      <c r="B600" s="241"/>
      <c r="C600" s="805"/>
      <c r="D600" s="791"/>
      <c r="E600" s="791"/>
      <c r="F600" s="791"/>
      <c r="G600" s="791"/>
      <c r="H600" s="791"/>
      <c r="I600" s="791"/>
      <c r="J600" s="306"/>
      <c r="K600" s="376"/>
      <c r="L600" s="385"/>
      <c r="M600" s="835"/>
      <c r="N600" s="836"/>
      <c r="O600" s="294"/>
      <c r="P600" s="287"/>
      <c r="R600" s="132"/>
      <c r="S600" s="132"/>
      <c r="T600" s="132"/>
      <c r="U600" s="132"/>
      <c r="V600" s="132"/>
    </row>
    <row r="601" spans="2:22" ht="15" thickBot="1">
      <c r="B601" s="241"/>
      <c r="C601" s="751" t="s">
        <v>258</v>
      </c>
      <c r="D601" s="752"/>
      <c r="E601" s="752"/>
      <c r="F601" s="752"/>
      <c r="G601" s="752"/>
      <c r="H601" s="752"/>
      <c r="I601" s="752"/>
      <c r="J601" s="752"/>
      <c r="K601" s="752"/>
      <c r="L601" s="752"/>
      <c r="M601" s="752"/>
      <c r="N601" s="753"/>
      <c r="O601" s="295">
        <f>SUM(O599:O600)</f>
        <v>0</v>
      </c>
      <c r="P601" s="296"/>
      <c r="R601" s="132"/>
      <c r="S601" s="132"/>
      <c r="T601" s="132"/>
      <c r="U601" s="132"/>
      <c r="V601" s="132"/>
    </row>
    <row r="602" spans="2:22">
      <c r="B602" s="241"/>
      <c r="C602" s="760" t="s">
        <v>269</v>
      </c>
      <c r="D602" s="761"/>
      <c r="E602" s="761"/>
      <c r="F602" s="761"/>
      <c r="G602" s="761"/>
      <c r="H602" s="761"/>
      <c r="I602" s="761"/>
      <c r="J602" s="761"/>
      <c r="K602" s="761"/>
      <c r="L602" s="761"/>
      <c r="M602" s="761"/>
      <c r="N602" s="761"/>
      <c r="O602" s="762"/>
      <c r="P602" s="281"/>
    </row>
    <row r="603" spans="2:22">
      <c r="B603" s="241"/>
      <c r="C603" s="763"/>
      <c r="D603" s="764"/>
      <c r="E603" s="764"/>
      <c r="F603" s="764"/>
      <c r="G603" s="764"/>
      <c r="H603" s="764"/>
      <c r="I603" s="764"/>
      <c r="J603" s="764"/>
      <c r="K603" s="764"/>
      <c r="L603" s="764"/>
      <c r="M603" s="764"/>
      <c r="N603" s="764"/>
      <c r="O603" s="765"/>
      <c r="P603" s="281"/>
    </row>
    <row r="604" spans="2:22" ht="15" thickBot="1">
      <c r="B604" s="241"/>
      <c r="C604" s="766"/>
      <c r="D604" s="767"/>
      <c r="E604" s="767"/>
      <c r="F604" s="767"/>
      <c r="G604" s="767"/>
      <c r="H604" s="767"/>
      <c r="I604" s="764"/>
      <c r="J604" s="767"/>
      <c r="K604" s="767"/>
      <c r="L604" s="767"/>
      <c r="M604" s="767"/>
      <c r="N604" s="767"/>
      <c r="O604" s="768"/>
      <c r="P604" s="281"/>
    </row>
    <row r="605" spans="2:22" ht="28.5">
      <c r="B605" s="241"/>
      <c r="C605" s="769" t="s">
        <v>270</v>
      </c>
      <c r="D605" s="770"/>
      <c r="E605" s="770"/>
      <c r="F605" s="770"/>
      <c r="G605" s="770"/>
      <c r="H605" s="770"/>
      <c r="I605" s="378" t="s">
        <v>11</v>
      </c>
      <c r="J605" s="298" t="s">
        <v>271</v>
      </c>
      <c r="K605" s="304" t="s">
        <v>272</v>
      </c>
      <c r="L605" s="303" t="s">
        <v>273</v>
      </c>
      <c r="M605" s="771" t="s">
        <v>254</v>
      </c>
      <c r="N605" s="772"/>
      <c r="O605" s="312" t="s">
        <v>255</v>
      </c>
      <c r="P605" s="313"/>
    </row>
    <row r="606" spans="2:22">
      <c r="B606" s="241"/>
      <c r="C606" s="775" t="s">
        <v>274</v>
      </c>
      <c r="D606" s="782"/>
      <c r="E606" s="782"/>
      <c r="F606" s="782"/>
      <c r="G606" s="782"/>
      <c r="H606" s="782"/>
      <c r="I606" s="379">
        <v>1</v>
      </c>
      <c r="J606" s="315">
        <v>58363.5</v>
      </c>
      <c r="K606" s="316">
        <f>J606*67.52%</f>
        <v>39407.035199999998</v>
      </c>
      <c r="L606" s="317">
        <f>J606+K606</f>
        <v>97770.535199999998</v>
      </c>
      <c r="M606" s="777">
        <v>0.15</v>
      </c>
      <c r="N606" s="778"/>
      <c r="O606" s="318">
        <f>L606*M606*I606</f>
        <v>14665.58028</v>
      </c>
      <c r="P606" s="319"/>
    </row>
    <row r="607" spans="2:22">
      <c r="B607" s="241"/>
      <c r="C607" s="757" t="s">
        <v>324</v>
      </c>
      <c r="D607" s="758"/>
      <c r="E607" s="758"/>
      <c r="F607" s="758"/>
      <c r="G607" s="758"/>
      <c r="H607" s="776"/>
      <c r="I607" s="379">
        <v>1</v>
      </c>
      <c r="J607" s="315">
        <v>76666.666666666701</v>
      </c>
      <c r="K607" s="316">
        <f>J607*65.91%</f>
        <v>50531.000000000022</v>
      </c>
      <c r="L607" s="317">
        <f>J607+K607</f>
        <v>127197.66666666672</v>
      </c>
      <c r="M607" s="777">
        <v>0.15</v>
      </c>
      <c r="N607" s="778"/>
      <c r="O607" s="318">
        <f>L607*M607*I607</f>
        <v>19079.650000000005</v>
      </c>
      <c r="P607" s="319"/>
    </row>
    <row r="608" spans="2:22">
      <c r="B608" s="241"/>
      <c r="C608" s="320"/>
      <c r="D608" s="321"/>
      <c r="E608" s="321"/>
      <c r="F608" s="321"/>
      <c r="G608" s="321"/>
      <c r="H608" s="321"/>
      <c r="I608" s="322"/>
      <c r="J608" s="323"/>
      <c r="K608" s="324"/>
      <c r="L608" s="317"/>
      <c r="M608" s="839"/>
      <c r="N608" s="840"/>
      <c r="O608" s="325"/>
      <c r="P608" s="319"/>
    </row>
    <row r="609" spans="2:19" ht="15" thickBot="1">
      <c r="B609" s="241"/>
      <c r="C609" s="267"/>
      <c r="D609" s="268"/>
      <c r="E609" s="268"/>
      <c r="F609" s="268"/>
      <c r="G609" s="268"/>
      <c r="H609" s="268"/>
      <c r="I609" s="326"/>
      <c r="J609" s="308"/>
      <c r="K609" s="309"/>
      <c r="L609" s="308"/>
      <c r="M609" s="779"/>
      <c r="N609" s="780"/>
      <c r="O609" s="310"/>
      <c r="P609" s="287"/>
    </row>
    <row r="610" spans="2:19" ht="15" thickBot="1">
      <c r="B610" s="241"/>
      <c r="C610" s="751" t="s">
        <v>258</v>
      </c>
      <c r="D610" s="752"/>
      <c r="E610" s="752"/>
      <c r="F610" s="752"/>
      <c r="G610" s="752"/>
      <c r="H610" s="752"/>
      <c r="I610" s="781"/>
      <c r="J610" s="752"/>
      <c r="K610" s="752"/>
      <c r="L610" s="752"/>
      <c r="M610" s="752"/>
      <c r="N610" s="753"/>
      <c r="O610" s="295">
        <f>SUM(O606:O607)</f>
        <v>33745.230280000003</v>
      </c>
      <c r="P610" s="287"/>
    </row>
    <row r="611" spans="2:19" ht="15" thickBot="1">
      <c r="B611" s="241"/>
      <c r="C611" s="274"/>
      <c r="O611" s="275"/>
      <c r="P611" s="243"/>
    </row>
    <row r="612" spans="2:19" ht="15" thickBot="1">
      <c r="B612" s="241"/>
      <c r="C612" s="754" t="s">
        <v>275</v>
      </c>
      <c r="D612" s="755"/>
      <c r="E612" s="755"/>
      <c r="F612" s="755"/>
      <c r="G612" s="755"/>
      <c r="H612" s="755"/>
      <c r="I612" s="755"/>
      <c r="J612" s="755"/>
      <c r="K612" s="755"/>
      <c r="L612" s="755"/>
      <c r="M612" s="755"/>
      <c r="N612" s="756"/>
      <c r="O612" s="327">
        <f>SUM(O586+O594+O601+O610)</f>
        <v>80856.658460666658</v>
      </c>
      <c r="P612" s="328"/>
    </row>
    <row r="613" spans="2:19">
      <c r="B613" s="241"/>
      <c r="C613" s="760" t="s">
        <v>276</v>
      </c>
      <c r="D613" s="761"/>
      <c r="E613" s="761"/>
      <c r="F613" s="761"/>
      <c r="G613" s="761"/>
      <c r="H613" s="761"/>
      <c r="I613" s="761"/>
      <c r="J613" s="761"/>
      <c r="K613" s="761"/>
      <c r="L613" s="761"/>
      <c r="M613" s="761"/>
      <c r="N613" s="761"/>
      <c r="O613" s="762"/>
      <c r="P613" s="281"/>
    </row>
    <row r="614" spans="2:19">
      <c r="B614" s="241"/>
      <c r="C614" s="763"/>
      <c r="D614" s="764"/>
      <c r="E614" s="764"/>
      <c r="F614" s="764"/>
      <c r="G614" s="764"/>
      <c r="H614" s="764"/>
      <c r="I614" s="764"/>
      <c r="J614" s="764"/>
      <c r="K614" s="764"/>
      <c r="L614" s="764"/>
      <c r="M614" s="764"/>
      <c r="N614" s="764"/>
      <c r="O614" s="765"/>
      <c r="P614" s="281"/>
    </row>
    <row r="615" spans="2:19" ht="15" thickBot="1">
      <c r="B615" s="241"/>
      <c r="C615" s="766"/>
      <c r="D615" s="767"/>
      <c r="E615" s="767"/>
      <c r="F615" s="767"/>
      <c r="G615" s="767"/>
      <c r="H615" s="767"/>
      <c r="I615" s="767"/>
      <c r="J615" s="767"/>
      <c r="K615" s="767"/>
      <c r="L615" s="767"/>
      <c r="M615" s="767"/>
      <c r="N615" s="767"/>
      <c r="O615" s="768"/>
      <c r="P615" s="281"/>
    </row>
    <row r="616" spans="2:19">
      <c r="B616" s="241"/>
      <c r="C616" s="769" t="s">
        <v>277</v>
      </c>
      <c r="D616" s="770"/>
      <c r="E616" s="770"/>
      <c r="F616" s="770"/>
      <c r="G616" s="770"/>
      <c r="H616" s="770"/>
      <c r="I616" s="770"/>
      <c r="J616" s="329"/>
      <c r="K616" s="330"/>
      <c r="L616" s="303" t="s">
        <v>278</v>
      </c>
      <c r="M616" s="771" t="s">
        <v>279</v>
      </c>
      <c r="N616" s="772"/>
      <c r="O616" s="331"/>
      <c r="P616" s="313"/>
    </row>
    <row r="617" spans="2:19">
      <c r="B617" s="241"/>
      <c r="C617" s="773" t="s">
        <v>280</v>
      </c>
      <c r="D617" s="774"/>
      <c r="E617" s="774"/>
      <c r="F617" s="774"/>
      <c r="G617" s="774"/>
      <c r="H617" s="774"/>
      <c r="I617" s="774"/>
      <c r="J617" s="332"/>
      <c r="K617" s="333"/>
      <c r="L617" s="334">
        <v>0.22</v>
      </c>
      <c r="M617" s="747"/>
      <c r="N617" s="748"/>
      <c r="O617" s="335">
        <f>O612*L617</f>
        <v>17788.464861346663</v>
      </c>
      <c r="P617" s="336"/>
    </row>
    <row r="618" spans="2:19">
      <c r="B618" s="241"/>
      <c r="C618" s="338" t="s">
        <v>281</v>
      </c>
      <c r="D618" s="289"/>
      <c r="E618" s="289"/>
      <c r="F618" s="289"/>
      <c r="G618" s="289"/>
      <c r="H618" s="289"/>
      <c r="I618" s="289"/>
      <c r="J618" s="332"/>
      <c r="K618" s="333"/>
      <c r="L618" s="334">
        <v>0.01</v>
      </c>
      <c r="M618" s="747"/>
      <c r="N618" s="748"/>
      <c r="O618" s="335">
        <f>O612*L618</f>
        <v>808.56658460666665</v>
      </c>
      <c r="P618" s="336"/>
      <c r="S618" s="337"/>
    </row>
    <row r="619" spans="2:19" ht="15" thickBot="1">
      <c r="B619" s="241"/>
      <c r="C619" s="267" t="s">
        <v>282</v>
      </c>
      <c r="D619" s="268"/>
      <c r="E619" s="268"/>
      <c r="F619" s="268"/>
      <c r="G619" s="268"/>
      <c r="H619" s="268"/>
      <c r="I619" s="268"/>
      <c r="J619" s="339"/>
      <c r="K619" s="340"/>
      <c r="L619" s="334">
        <v>0.03</v>
      </c>
      <c r="M619" s="749"/>
      <c r="N619" s="750"/>
      <c r="O619" s="335">
        <f>O612*L619</f>
        <v>2425.6997538199998</v>
      </c>
      <c r="P619" s="336"/>
      <c r="S619" s="337"/>
    </row>
    <row r="620" spans="2:19" ht="15" thickBot="1">
      <c r="B620" s="241"/>
      <c r="C620" s="751" t="s">
        <v>258</v>
      </c>
      <c r="D620" s="752"/>
      <c r="E620" s="752"/>
      <c r="F620" s="752"/>
      <c r="G620" s="752"/>
      <c r="H620" s="752"/>
      <c r="I620" s="752"/>
      <c r="J620" s="752"/>
      <c r="K620" s="752"/>
      <c r="L620" s="752"/>
      <c r="M620" s="752"/>
      <c r="N620" s="753"/>
      <c r="O620" s="341">
        <f>SUM(O617:O619)</f>
        <v>21022.73119977333</v>
      </c>
      <c r="P620" s="342"/>
    </row>
    <row r="621" spans="2:19" ht="15" thickBot="1">
      <c r="B621" s="241"/>
      <c r="C621" s="274"/>
      <c r="O621" s="275"/>
      <c r="P621" s="243"/>
    </row>
    <row r="622" spans="2:19" ht="15" thickBot="1">
      <c r="B622" s="241"/>
      <c r="C622" s="754" t="s">
        <v>283</v>
      </c>
      <c r="D622" s="755"/>
      <c r="E622" s="755"/>
      <c r="F622" s="755"/>
      <c r="G622" s="755"/>
      <c r="H622" s="755"/>
      <c r="I622" s="755"/>
      <c r="J622" s="755"/>
      <c r="K622" s="755"/>
      <c r="L622" s="755"/>
      <c r="M622" s="755"/>
      <c r="N622" s="756"/>
      <c r="O622" s="343">
        <f>ROUND(O612+O620,0)</f>
        <v>101879</v>
      </c>
      <c r="P622" s="342"/>
    </row>
    <row r="623" spans="2:19">
      <c r="B623" s="241"/>
      <c r="C623" s="270"/>
      <c r="D623" s="271"/>
      <c r="E623" s="271"/>
      <c r="F623" s="271"/>
      <c r="G623" s="271"/>
      <c r="H623" s="271"/>
      <c r="I623" s="271"/>
      <c r="J623" s="271"/>
      <c r="K623" s="271"/>
      <c r="L623" s="271"/>
      <c r="M623" s="271"/>
      <c r="N623" s="271"/>
      <c r="O623" s="272"/>
      <c r="P623" s="243"/>
    </row>
    <row r="624" spans="2:19">
      <c r="B624" s="241"/>
      <c r="C624" s="274"/>
      <c r="O624" s="275"/>
      <c r="P624" s="243"/>
    </row>
    <row r="625" spans="2:16">
      <c r="B625" s="241"/>
      <c r="C625" s="274"/>
      <c r="O625" s="275"/>
      <c r="P625" s="243"/>
    </row>
    <row r="626" spans="2:16">
      <c r="B626" s="241"/>
      <c r="C626" s="274"/>
      <c r="H626" s="344" t="s">
        <v>284</v>
      </c>
      <c r="I626" s="344"/>
      <c r="J626" s="344"/>
      <c r="K626" s="344"/>
      <c r="O626" s="275"/>
      <c r="P626" s="243"/>
    </row>
    <row r="627" spans="2:16">
      <c r="B627" s="241"/>
      <c r="C627" s="274"/>
      <c r="H627" s="344" t="s">
        <v>285</v>
      </c>
      <c r="O627" s="275"/>
      <c r="P627" s="243"/>
    </row>
    <row r="628" spans="2:16">
      <c r="B628" s="241"/>
      <c r="C628" s="274"/>
      <c r="H628" s="344" t="s">
        <v>286</v>
      </c>
      <c r="O628" s="275"/>
      <c r="P628" s="243"/>
    </row>
    <row r="629" spans="2:16">
      <c r="B629" s="241"/>
      <c r="C629" s="256"/>
      <c r="D629" s="345"/>
      <c r="E629" s="345"/>
      <c r="F629" s="345"/>
      <c r="G629" s="345"/>
      <c r="H629" s="344" t="s">
        <v>287</v>
      </c>
      <c r="I629" s="345"/>
      <c r="J629" s="345"/>
      <c r="K629" s="345"/>
      <c r="L629" s="345"/>
      <c r="M629" s="345"/>
      <c r="N629" s="345"/>
      <c r="O629" s="346"/>
      <c r="P629" s="266"/>
    </row>
    <row r="630" spans="2:16">
      <c r="B630" s="241"/>
      <c r="C630" s="274"/>
      <c r="H630" s="236" t="s">
        <v>288</v>
      </c>
      <c r="O630" s="275"/>
      <c r="P630" s="243"/>
    </row>
    <row r="631" spans="2:16">
      <c r="B631" s="241"/>
      <c r="C631" s="347" t="s">
        <v>289</v>
      </c>
      <c r="D631" s="348"/>
      <c r="E631" s="348"/>
      <c r="F631" s="348"/>
      <c r="G631" s="348"/>
      <c r="H631" s="348"/>
      <c r="I631" s="348"/>
      <c r="J631" s="348"/>
      <c r="K631" s="348"/>
      <c r="L631" s="348"/>
      <c r="M631" s="348"/>
      <c r="N631" s="348"/>
      <c r="O631" s="349"/>
      <c r="P631" s="243"/>
    </row>
    <row r="632" spans="2:16">
      <c r="B632" s="241"/>
      <c r="C632" s="757"/>
      <c r="D632" s="758"/>
      <c r="E632" s="758"/>
      <c r="F632" s="758"/>
      <c r="G632" s="758"/>
      <c r="H632" s="758"/>
      <c r="I632" s="758"/>
      <c r="J632" s="758"/>
      <c r="K632" s="758"/>
      <c r="L632" s="758"/>
      <c r="M632" s="758"/>
      <c r="N632" s="758"/>
      <c r="O632" s="759"/>
      <c r="P632" s="266"/>
    </row>
    <row r="633" spans="2:16">
      <c r="B633" s="241"/>
      <c r="C633" s="757"/>
      <c r="D633" s="758"/>
      <c r="E633" s="758"/>
      <c r="F633" s="758"/>
      <c r="G633" s="758"/>
      <c r="H633" s="758"/>
      <c r="I633" s="758"/>
      <c r="J633" s="758"/>
      <c r="K633" s="758"/>
      <c r="L633" s="758"/>
      <c r="M633" s="758"/>
      <c r="N633" s="758"/>
      <c r="O633" s="759"/>
      <c r="P633" s="266"/>
    </row>
    <row r="634" spans="2:16">
      <c r="B634" s="241"/>
      <c r="C634" s="256"/>
      <c r="D634" s="345"/>
      <c r="E634" s="345"/>
      <c r="F634" s="345"/>
      <c r="G634" s="345"/>
      <c r="H634" s="345"/>
      <c r="I634" s="345"/>
      <c r="J634" s="345"/>
      <c r="K634" s="345"/>
      <c r="L634" s="345"/>
      <c r="M634" s="345"/>
      <c r="N634" s="345"/>
      <c r="O634" s="346"/>
      <c r="P634" s="266"/>
    </row>
    <row r="635" spans="2:16">
      <c r="B635" s="241"/>
      <c r="C635" s="350" t="s">
        <v>290</v>
      </c>
      <c r="D635" s="345"/>
      <c r="E635" s="345"/>
      <c r="F635" s="345"/>
      <c r="G635" s="345"/>
      <c r="H635" s="345"/>
      <c r="I635" s="345"/>
      <c r="J635" s="345"/>
      <c r="K635" s="345"/>
      <c r="L635" s="345"/>
      <c r="M635" s="345"/>
      <c r="N635" s="345"/>
      <c r="O635" s="346"/>
      <c r="P635" s="266"/>
    </row>
    <row r="636" spans="2:16">
      <c r="B636" s="241"/>
      <c r="C636" s="735" t="s">
        <v>291</v>
      </c>
      <c r="D636" s="736"/>
      <c r="E636" s="736"/>
      <c r="F636" s="736"/>
      <c r="G636" s="736"/>
      <c r="H636" s="736"/>
      <c r="I636" s="736"/>
      <c r="J636" s="736"/>
      <c r="K636" s="736"/>
      <c r="L636" s="736"/>
      <c r="M636" s="736"/>
      <c r="N636" s="736"/>
      <c r="O636" s="737"/>
      <c r="P636" s="351"/>
    </row>
    <row r="637" spans="2:16">
      <c r="B637" s="241"/>
      <c r="C637" s="735"/>
      <c r="D637" s="736"/>
      <c r="E637" s="736"/>
      <c r="F637" s="736"/>
      <c r="G637" s="736"/>
      <c r="H637" s="736"/>
      <c r="I637" s="736"/>
      <c r="J637" s="736"/>
      <c r="K637" s="736"/>
      <c r="L637" s="736"/>
      <c r="M637" s="736"/>
      <c r="N637" s="736"/>
      <c r="O637" s="737"/>
      <c r="P637" s="351"/>
    </row>
    <row r="638" spans="2:16">
      <c r="B638" s="241"/>
      <c r="C638" s="738" t="s">
        <v>292</v>
      </c>
      <c r="D638" s="739"/>
      <c r="E638" s="739"/>
      <c r="F638" s="739"/>
      <c r="G638" s="739"/>
      <c r="H638" s="739"/>
      <c r="I638" s="739"/>
      <c r="J638" s="739"/>
      <c r="K638" s="739"/>
      <c r="L638" s="739"/>
      <c r="M638" s="739"/>
      <c r="N638" s="739"/>
      <c r="O638" s="740"/>
      <c r="P638" s="351"/>
    </row>
    <row r="639" spans="2:16">
      <c r="B639" s="241"/>
      <c r="C639" s="738"/>
      <c r="D639" s="739"/>
      <c r="E639" s="739"/>
      <c r="F639" s="739"/>
      <c r="G639" s="739"/>
      <c r="H639" s="739"/>
      <c r="I639" s="739"/>
      <c r="J639" s="739"/>
      <c r="K639" s="739"/>
      <c r="L639" s="739"/>
      <c r="M639" s="739"/>
      <c r="N639" s="739"/>
      <c r="O639" s="740"/>
      <c r="P639" s="351"/>
    </row>
    <row r="640" spans="2:16">
      <c r="B640" s="241"/>
      <c r="C640" s="256"/>
      <c r="D640" s="345"/>
      <c r="E640" s="345"/>
      <c r="F640" s="345"/>
      <c r="G640" s="345"/>
      <c r="H640" s="345"/>
      <c r="I640" s="345"/>
      <c r="J640" s="345"/>
      <c r="K640" s="345"/>
      <c r="L640" s="345"/>
      <c r="M640" s="345"/>
      <c r="N640" s="345"/>
      <c r="O640" s="346"/>
      <c r="P640" s="266"/>
    </row>
    <row r="641" spans="2:16">
      <c r="B641" s="241"/>
      <c r="C641" s="274"/>
      <c r="H641" s="344" t="s">
        <v>284</v>
      </c>
      <c r="O641" s="275"/>
      <c r="P641" s="243"/>
    </row>
    <row r="642" spans="2:16">
      <c r="B642" s="241"/>
      <c r="C642" s="274"/>
      <c r="H642" s="236" t="s">
        <v>285</v>
      </c>
      <c r="I642" s="289"/>
      <c r="J642" s="289"/>
      <c r="K642" s="289"/>
      <c r="O642" s="275"/>
      <c r="P642" s="243"/>
    </row>
    <row r="643" spans="2:16">
      <c r="B643" s="241"/>
      <c r="C643" s="274"/>
      <c r="H643" s="236" t="s">
        <v>293</v>
      </c>
      <c r="I643" s="352"/>
      <c r="J643" s="352"/>
      <c r="K643" s="352"/>
      <c r="O643" s="275"/>
      <c r="P643" s="243"/>
    </row>
    <row r="644" spans="2:16">
      <c r="B644" s="241"/>
      <c r="C644" s="353"/>
      <c r="D644" s="345"/>
      <c r="E644" s="345"/>
      <c r="F644" s="345"/>
      <c r="G644" s="345"/>
      <c r="H644" s="236" t="s">
        <v>287</v>
      </c>
      <c r="L644" s="345"/>
      <c r="M644" s="345"/>
      <c r="N644" s="345"/>
      <c r="O644" s="346"/>
      <c r="P644" s="266"/>
    </row>
    <row r="645" spans="2:16">
      <c r="B645" s="241"/>
      <c r="C645" s="353"/>
      <c r="D645" s="352"/>
      <c r="E645" s="352"/>
      <c r="K645" s="741"/>
      <c r="L645" s="741"/>
      <c r="M645" s="741"/>
      <c r="N645" s="741"/>
      <c r="O645" s="742"/>
      <c r="P645" s="354"/>
    </row>
    <row r="646" spans="2:16" ht="15" thickBot="1">
      <c r="B646" s="241"/>
      <c r="C646" s="745"/>
      <c r="D646" s="746"/>
      <c r="E646" s="746"/>
      <c r="F646" s="309"/>
      <c r="G646" s="309"/>
      <c r="H646" s="309"/>
      <c r="I646" s="309"/>
      <c r="J646" s="309"/>
      <c r="K646" s="743"/>
      <c r="L646" s="743"/>
      <c r="M646" s="743"/>
      <c r="N646" s="743"/>
      <c r="O646" s="744"/>
      <c r="P646" s="354"/>
    </row>
    <row r="647" spans="2:16" ht="15" thickBot="1">
      <c r="B647" s="355"/>
      <c r="C647" s="356"/>
      <c r="D647" s="356"/>
      <c r="E647" s="356"/>
      <c r="F647" s="356"/>
      <c r="G647" s="356"/>
      <c r="H647" s="356"/>
      <c r="I647" s="356"/>
      <c r="J647" s="356"/>
      <c r="K647" s="356"/>
      <c r="L647" s="356"/>
      <c r="M647" s="356"/>
      <c r="N647" s="356"/>
      <c r="O647" s="356"/>
      <c r="P647" s="357"/>
    </row>
    <row r="648" spans="2:16" ht="15.75" thickTop="1" thickBot="1"/>
    <row r="649" spans="2:16">
      <c r="B649" s="241"/>
      <c r="C649" s="251"/>
      <c r="D649" s="252"/>
      <c r="E649" s="252"/>
      <c r="F649" s="252"/>
      <c r="G649" s="252"/>
      <c r="H649" s="252"/>
      <c r="I649" s="252"/>
      <c r="J649" s="252"/>
      <c r="K649" s="252"/>
      <c r="L649" s="253" t="s">
        <v>241</v>
      </c>
      <c r="M649" s="254" t="s">
        <v>242</v>
      </c>
      <c r="N649" s="254" t="s">
        <v>243</v>
      </c>
      <c r="O649" s="255" t="s">
        <v>244</v>
      </c>
      <c r="P649" s="245"/>
    </row>
    <row r="650" spans="2:16">
      <c r="B650" s="241"/>
      <c r="C650" s="256"/>
      <c r="D650" s="257"/>
      <c r="E650" s="257"/>
      <c r="F650" s="257"/>
      <c r="G650" s="257"/>
      <c r="H650" s="257"/>
      <c r="I650" s="257"/>
      <c r="J650" s="257"/>
      <c r="K650" s="257"/>
      <c r="L650" s="258"/>
      <c r="M650" s="259"/>
      <c r="N650" s="259"/>
      <c r="O650" s="260"/>
      <c r="P650" s="261"/>
    </row>
    <row r="651" spans="2:16">
      <c r="B651" s="241"/>
      <c r="C651" s="826" t="s">
        <v>245</v>
      </c>
      <c r="D651" s="827"/>
      <c r="E651" s="827"/>
      <c r="F651" s="827"/>
      <c r="G651" s="257"/>
      <c r="H651" s="257"/>
      <c r="I651" s="257" t="s">
        <v>246</v>
      </c>
      <c r="K651" s="257"/>
      <c r="L651" s="258"/>
      <c r="O651" s="262"/>
      <c r="P651" s="261"/>
    </row>
    <row r="652" spans="2:16">
      <c r="B652" s="241"/>
      <c r="C652" s="263"/>
      <c r="D652" s="264"/>
      <c r="E652" s="264"/>
      <c r="F652" s="264"/>
      <c r="G652" s="264"/>
      <c r="H652" s="264"/>
      <c r="I652" s="264"/>
      <c r="J652" s="264"/>
      <c r="K652" s="264"/>
      <c r="L652" s="264"/>
      <c r="M652" s="264"/>
      <c r="N652" s="264"/>
      <c r="O652" s="265"/>
      <c r="P652" s="266"/>
    </row>
    <row r="653" spans="2:16" ht="15" thickBot="1">
      <c r="B653" s="241"/>
      <c r="C653" s="267"/>
      <c r="D653" s="268"/>
      <c r="E653" s="268"/>
      <c r="F653" s="268"/>
      <c r="G653" s="268"/>
      <c r="H653" s="268"/>
      <c r="I653" s="268"/>
      <c r="J653" s="268"/>
      <c r="K653" s="268"/>
      <c r="L653" s="268"/>
      <c r="M653" s="268"/>
      <c r="N653" s="268"/>
      <c r="O653" s="269"/>
      <c r="P653" s="243"/>
    </row>
    <row r="654" spans="2:16" ht="15" thickBot="1">
      <c r="B654" s="241"/>
      <c r="C654" s="270"/>
      <c r="D654" s="271"/>
      <c r="E654" s="271"/>
      <c r="F654" s="271"/>
      <c r="G654" s="271"/>
      <c r="H654" s="271"/>
      <c r="K654" s="271"/>
      <c r="L654" s="271"/>
      <c r="M654" s="271"/>
      <c r="N654" s="271"/>
      <c r="O654" s="272"/>
      <c r="P654" s="243"/>
    </row>
    <row r="655" spans="2:16">
      <c r="B655" s="241"/>
      <c r="C655" s="828" t="s">
        <v>247</v>
      </c>
      <c r="D655" s="829"/>
      <c r="E655" s="829"/>
      <c r="F655" s="829"/>
      <c r="G655" s="829"/>
      <c r="H655" s="829"/>
      <c r="I655" s="829"/>
      <c r="J655" s="829"/>
      <c r="K655" s="829"/>
      <c r="L655" s="829"/>
      <c r="M655" s="829"/>
      <c r="N655" s="829"/>
      <c r="O655" s="830"/>
      <c r="P655" s="273"/>
    </row>
    <row r="656" spans="2:16" ht="15" thickBot="1">
      <c r="B656" s="241"/>
      <c r="C656" s="274"/>
      <c r="O656" s="275"/>
      <c r="P656" s="243"/>
    </row>
    <row r="657" spans="2:16">
      <c r="B657" s="241"/>
      <c r="C657" s="276" t="s">
        <v>248</v>
      </c>
      <c r="D657" s="814" t="s">
        <v>9</v>
      </c>
      <c r="E657" s="815"/>
      <c r="F657" s="815"/>
      <c r="G657" s="815"/>
      <c r="H657" s="815"/>
      <c r="I657" s="815"/>
      <c r="J657" s="815"/>
      <c r="K657" s="815"/>
      <c r="L657" s="816"/>
      <c r="M657" s="817" t="s">
        <v>249</v>
      </c>
      <c r="N657" s="818"/>
      <c r="O657" s="276" t="s">
        <v>11</v>
      </c>
      <c r="P657" s="277"/>
    </row>
    <row r="658" spans="2:16" ht="15" thickBot="1">
      <c r="B658" s="241"/>
      <c r="C658" s="278">
        <v>3.1</v>
      </c>
      <c r="D658" s="843" t="s">
        <v>25</v>
      </c>
      <c r="E658" s="820"/>
      <c r="F658" s="820"/>
      <c r="G658" s="820"/>
      <c r="H658" s="820"/>
      <c r="I658" s="820"/>
      <c r="J658" s="820"/>
      <c r="K658" s="820"/>
      <c r="L658" s="821"/>
      <c r="M658" s="843" t="s">
        <v>18</v>
      </c>
      <c r="N658" s="821"/>
      <c r="O658" s="279">
        <f>'[23]PRESUPUESTO OFICIAL (Entidad)'!I25</f>
        <v>3.46</v>
      </c>
      <c r="P658" s="280"/>
    </row>
    <row r="659" spans="2:16">
      <c r="B659" s="241"/>
      <c r="C659" s="760" t="s">
        <v>250</v>
      </c>
      <c r="D659" s="761"/>
      <c r="E659" s="761"/>
      <c r="F659" s="761"/>
      <c r="G659" s="761"/>
      <c r="H659" s="761"/>
      <c r="I659" s="761"/>
      <c r="J659" s="761"/>
      <c r="K659" s="761"/>
      <c r="L659" s="761"/>
      <c r="M659" s="761"/>
      <c r="N659" s="761"/>
      <c r="O659" s="762"/>
      <c r="P659" s="281"/>
    </row>
    <row r="660" spans="2:16">
      <c r="B660" s="241"/>
      <c r="C660" s="763"/>
      <c r="D660" s="764"/>
      <c r="E660" s="764"/>
      <c r="F660" s="764"/>
      <c r="G660" s="764"/>
      <c r="H660" s="764"/>
      <c r="I660" s="764"/>
      <c r="J660" s="764"/>
      <c r="K660" s="764"/>
      <c r="L660" s="764"/>
      <c r="M660" s="764"/>
      <c r="N660" s="764"/>
      <c r="O660" s="765"/>
      <c r="P660" s="281"/>
    </row>
    <row r="661" spans="2:16" ht="15" thickBot="1">
      <c r="B661" s="241"/>
      <c r="C661" s="766"/>
      <c r="D661" s="767"/>
      <c r="E661" s="767"/>
      <c r="F661" s="767"/>
      <c r="G661" s="767"/>
      <c r="H661" s="767"/>
      <c r="I661" s="767"/>
      <c r="J661" s="767"/>
      <c r="K661" s="767"/>
      <c r="L661" s="767"/>
      <c r="M661" s="767"/>
      <c r="N661" s="767"/>
      <c r="O661" s="768"/>
      <c r="P661" s="281"/>
    </row>
    <row r="662" spans="2:16">
      <c r="B662" s="241"/>
      <c r="C662" s="769" t="s">
        <v>9</v>
      </c>
      <c r="D662" s="822"/>
      <c r="E662" s="822"/>
      <c r="F662" s="822"/>
      <c r="G662" s="823"/>
      <c r="H662" s="785" t="s">
        <v>251</v>
      </c>
      <c r="I662" s="822"/>
      <c r="J662" s="824" t="s">
        <v>252</v>
      </c>
      <c r="K662" s="825"/>
      <c r="L662" s="282" t="s">
        <v>253</v>
      </c>
      <c r="M662" s="785" t="s">
        <v>254</v>
      </c>
      <c r="N662" s="786"/>
      <c r="O662" s="283" t="s">
        <v>255</v>
      </c>
      <c r="P662" s="284"/>
    </row>
    <row r="663" spans="2:16">
      <c r="B663" s="241"/>
      <c r="C663" s="787" t="s">
        <v>257</v>
      </c>
      <c r="D663" s="774"/>
      <c r="E663" s="774"/>
      <c r="F663" s="774"/>
      <c r="G663" s="810"/>
      <c r="H663" s="811"/>
      <c r="I663" s="810"/>
      <c r="J663" s="812" t="s">
        <v>20</v>
      </c>
      <c r="K663" s="776"/>
      <c r="L663" s="315">
        <f>O690*0.05</f>
        <v>2641.2440140000008</v>
      </c>
      <c r="M663" s="812">
        <v>1</v>
      </c>
      <c r="N663" s="776"/>
      <c r="O663" s="286">
        <f>L663*M663</f>
        <v>2641.2440140000008</v>
      </c>
      <c r="P663" s="287"/>
    </row>
    <row r="664" spans="2:16">
      <c r="B664" s="241"/>
      <c r="C664" s="792" t="s">
        <v>325</v>
      </c>
      <c r="D664" s="793"/>
      <c r="E664" s="793"/>
      <c r="F664" s="793"/>
      <c r="G664" s="794"/>
      <c r="H664" s="291"/>
      <c r="I664" s="290"/>
      <c r="J664" s="812" t="s">
        <v>317</v>
      </c>
      <c r="K664" s="776"/>
      <c r="L664" s="292">
        <v>80900</v>
      </c>
      <c r="M664" s="812">
        <v>0.125</v>
      </c>
      <c r="N664" s="776"/>
      <c r="O664" s="286">
        <f t="shared" ref="O664:O665" si="4">L664*M664</f>
        <v>10112.5</v>
      </c>
      <c r="P664" s="287"/>
    </row>
    <row r="665" spans="2:16" ht="15" thickBot="1">
      <c r="B665" s="241"/>
      <c r="C665" s="805" t="s">
        <v>326</v>
      </c>
      <c r="D665" s="791"/>
      <c r="E665" s="791"/>
      <c r="F665" s="791"/>
      <c r="G665" s="806"/>
      <c r="H665" s="807"/>
      <c r="I665" s="806"/>
      <c r="J665" s="779" t="s">
        <v>317</v>
      </c>
      <c r="K665" s="780"/>
      <c r="L665" s="393">
        <v>69900</v>
      </c>
      <c r="M665" s="808">
        <v>0.15</v>
      </c>
      <c r="N665" s="809"/>
      <c r="O665" s="286">
        <f t="shared" si="4"/>
        <v>10485</v>
      </c>
      <c r="P665" s="287"/>
    </row>
    <row r="666" spans="2:16" ht="15" thickBot="1">
      <c r="B666" s="241"/>
      <c r="C666" s="751" t="s">
        <v>258</v>
      </c>
      <c r="D666" s="752"/>
      <c r="E666" s="752"/>
      <c r="F666" s="752"/>
      <c r="G666" s="752"/>
      <c r="H666" s="752"/>
      <c r="I666" s="752"/>
      <c r="J666" s="752"/>
      <c r="K666" s="752"/>
      <c r="L666" s="752"/>
      <c r="M666" s="752"/>
      <c r="N666" s="753"/>
      <c r="O666" s="295">
        <f>SUM(O663:O665)</f>
        <v>23238.744014</v>
      </c>
      <c r="P666" s="296"/>
    </row>
    <row r="667" spans="2:16">
      <c r="B667" s="241"/>
      <c r="C667" s="760" t="s">
        <v>259</v>
      </c>
      <c r="D667" s="761"/>
      <c r="E667" s="761"/>
      <c r="F667" s="761"/>
      <c r="G667" s="761"/>
      <c r="H667" s="761"/>
      <c r="I667" s="761"/>
      <c r="J667" s="761"/>
      <c r="K667" s="761"/>
      <c r="L667" s="761"/>
      <c r="M667" s="761"/>
      <c r="N667" s="761"/>
      <c r="O667" s="762"/>
      <c r="P667" s="281"/>
    </row>
    <row r="668" spans="2:16">
      <c r="B668" s="241"/>
      <c r="C668" s="763"/>
      <c r="D668" s="764"/>
      <c r="E668" s="764"/>
      <c r="F668" s="764"/>
      <c r="G668" s="764"/>
      <c r="H668" s="764"/>
      <c r="I668" s="764"/>
      <c r="J668" s="764"/>
      <c r="K668" s="764"/>
      <c r="L668" s="764"/>
      <c r="M668" s="764"/>
      <c r="N668" s="764"/>
      <c r="O668" s="765"/>
      <c r="P668" s="281"/>
    </row>
    <row r="669" spans="2:16" ht="15" thickBot="1">
      <c r="B669" s="241"/>
      <c r="C669" s="766"/>
      <c r="D669" s="767"/>
      <c r="E669" s="767"/>
      <c r="F669" s="767"/>
      <c r="G669" s="767"/>
      <c r="H669" s="767"/>
      <c r="I669" s="767"/>
      <c r="J669" s="767"/>
      <c r="K669" s="767"/>
      <c r="L669" s="767"/>
      <c r="M669" s="767"/>
      <c r="N669" s="767"/>
      <c r="O669" s="768"/>
      <c r="P669" s="281"/>
    </row>
    <row r="670" spans="2:16">
      <c r="B670" s="241"/>
      <c r="C670" s="769" t="s">
        <v>9</v>
      </c>
      <c r="D670" s="770"/>
      <c r="E670" s="770"/>
      <c r="F670" s="770"/>
      <c r="G670" s="770"/>
      <c r="H670" s="770"/>
      <c r="I670" s="770"/>
      <c r="J670" s="786"/>
      <c r="K670" s="297" t="s">
        <v>249</v>
      </c>
      <c r="L670" s="298" t="s">
        <v>11</v>
      </c>
      <c r="M670" s="785" t="s">
        <v>260</v>
      </c>
      <c r="N670" s="786"/>
      <c r="O670" s="283" t="s">
        <v>255</v>
      </c>
      <c r="P670" s="284"/>
    </row>
    <row r="671" spans="2:16">
      <c r="B671" s="241"/>
      <c r="C671" s="787"/>
      <c r="D671" s="774"/>
      <c r="E671" s="774"/>
      <c r="F671" s="774"/>
      <c r="G671" s="774"/>
      <c r="H671" s="774"/>
      <c r="I671" s="774"/>
      <c r="J671" s="810"/>
      <c r="K671" s="299"/>
      <c r="L671" s="380"/>
      <c r="M671" s="788"/>
      <c r="N671" s="789"/>
      <c r="O671" s="286"/>
      <c r="P671" s="287"/>
    </row>
    <row r="672" spans="2:16">
      <c r="B672" s="241"/>
      <c r="C672" s="792"/>
      <c r="D672" s="793"/>
      <c r="E672" s="793"/>
      <c r="F672" s="793"/>
      <c r="G672" s="793"/>
      <c r="H672" s="793"/>
      <c r="I672" s="793"/>
      <c r="J672" s="794"/>
      <c r="K672" s="301"/>
      <c r="L672" s="386"/>
      <c r="M672" s="788"/>
      <c r="N672" s="789"/>
      <c r="O672" s="286"/>
      <c r="P672" s="287"/>
    </row>
    <row r="673" spans="2:16" ht="15" thickBot="1">
      <c r="B673" s="241"/>
      <c r="C673" s="790"/>
      <c r="D673" s="791"/>
      <c r="E673" s="791"/>
      <c r="F673" s="791"/>
      <c r="G673" s="791"/>
      <c r="H673" s="791"/>
      <c r="I673" s="791"/>
      <c r="J673" s="806"/>
      <c r="K673" s="301"/>
      <c r="L673" s="302"/>
      <c r="M673" s="841"/>
      <c r="N673" s="842"/>
      <c r="O673" s="286"/>
      <c r="P673" s="287"/>
    </row>
    <row r="674" spans="2:16" ht="15" thickBot="1">
      <c r="B674" s="241"/>
      <c r="C674" s="751" t="s">
        <v>258</v>
      </c>
      <c r="D674" s="752"/>
      <c r="E674" s="752"/>
      <c r="F674" s="752"/>
      <c r="G674" s="752"/>
      <c r="H674" s="752"/>
      <c r="I674" s="752"/>
      <c r="J674" s="752"/>
      <c r="K674" s="752"/>
      <c r="L674" s="752"/>
      <c r="M674" s="752"/>
      <c r="N674" s="753"/>
      <c r="O674" s="295">
        <f>SUM(O671:O673)</f>
        <v>0</v>
      </c>
      <c r="P674" s="287"/>
    </row>
    <row r="675" spans="2:16">
      <c r="B675" s="241"/>
      <c r="C675" s="760" t="s">
        <v>263</v>
      </c>
      <c r="D675" s="761"/>
      <c r="E675" s="761"/>
      <c r="F675" s="761"/>
      <c r="G675" s="761"/>
      <c r="H675" s="761"/>
      <c r="I675" s="761"/>
      <c r="J675" s="761"/>
      <c r="K675" s="761"/>
      <c r="L675" s="761"/>
      <c r="M675" s="761"/>
      <c r="N675" s="761"/>
      <c r="O675" s="762"/>
      <c r="P675" s="281"/>
    </row>
    <row r="676" spans="2:16">
      <c r="B676" s="241"/>
      <c r="C676" s="763"/>
      <c r="D676" s="764"/>
      <c r="E676" s="764"/>
      <c r="F676" s="764"/>
      <c r="G676" s="764"/>
      <c r="H676" s="764"/>
      <c r="I676" s="764"/>
      <c r="J676" s="764"/>
      <c r="K676" s="764"/>
      <c r="L676" s="764"/>
      <c r="M676" s="764"/>
      <c r="N676" s="764"/>
      <c r="O676" s="765"/>
      <c r="P676" s="281"/>
    </row>
    <row r="677" spans="2:16" ht="15" thickBot="1">
      <c r="B677" s="241"/>
      <c r="C677" s="766"/>
      <c r="D677" s="767"/>
      <c r="E677" s="767"/>
      <c r="F677" s="767"/>
      <c r="G677" s="767"/>
      <c r="H677" s="767"/>
      <c r="I677" s="767"/>
      <c r="J677" s="767"/>
      <c r="K677" s="767"/>
      <c r="L677" s="767"/>
      <c r="M677" s="767"/>
      <c r="N677" s="767"/>
      <c r="O677" s="768"/>
      <c r="P677" s="281"/>
    </row>
    <row r="678" spans="2:16" ht="15.75">
      <c r="B678" s="241"/>
      <c r="C678" s="769" t="s">
        <v>264</v>
      </c>
      <c r="D678" s="770"/>
      <c r="E678" s="770"/>
      <c r="F678" s="770"/>
      <c r="G678" s="770"/>
      <c r="H678" s="770"/>
      <c r="I678" s="770"/>
      <c r="J678" s="303" t="s">
        <v>265</v>
      </c>
      <c r="K678" s="304" t="s">
        <v>266</v>
      </c>
      <c r="L678" s="305" t="s">
        <v>267</v>
      </c>
      <c r="M678" s="785" t="s">
        <v>268</v>
      </c>
      <c r="N678" s="786"/>
      <c r="O678" s="283" t="s">
        <v>255</v>
      </c>
      <c r="P678" s="284"/>
    </row>
    <row r="679" spans="2:16">
      <c r="B679" s="241"/>
      <c r="C679" s="773"/>
      <c r="D679" s="774"/>
      <c r="E679" s="774"/>
      <c r="F679" s="774"/>
      <c r="G679" s="774"/>
      <c r="H679" s="774"/>
      <c r="I679" s="774"/>
      <c r="J679" s="306"/>
      <c r="K679" s="374"/>
      <c r="L679" s="306"/>
      <c r="M679" s="788"/>
      <c r="N679" s="789"/>
      <c r="O679" s="294"/>
      <c r="P679" s="287"/>
    </row>
    <row r="680" spans="2:16" ht="15" thickBot="1">
      <c r="B680" s="241"/>
      <c r="C680" s="805"/>
      <c r="D680" s="791"/>
      <c r="E680" s="791"/>
      <c r="F680" s="791"/>
      <c r="G680" s="791"/>
      <c r="H680" s="791"/>
      <c r="I680" s="791"/>
      <c r="J680" s="306"/>
      <c r="K680" s="376"/>
      <c r="L680" s="385"/>
      <c r="M680" s="835"/>
      <c r="N680" s="836"/>
      <c r="O680" s="294"/>
      <c r="P680" s="287"/>
    </row>
    <row r="681" spans="2:16" ht="15" thickBot="1">
      <c r="B681" s="241"/>
      <c r="C681" s="751" t="s">
        <v>258</v>
      </c>
      <c r="D681" s="752"/>
      <c r="E681" s="752"/>
      <c r="F681" s="752"/>
      <c r="G681" s="752"/>
      <c r="H681" s="752"/>
      <c r="I681" s="752"/>
      <c r="J681" s="752"/>
      <c r="K681" s="752"/>
      <c r="L681" s="752"/>
      <c r="M681" s="752"/>
      <c r="N681" s="753"/>
      <c r="O681" s="295">
        <f>SUM(O679:O680)</f>
        <v>0</v>
      </c>
      <c r="P681" s="296"/>
    </row>
    <row r="682" spans="2:16">
      <c r="B682" s="241"/>
      <c r="C682" s="760" t="s">
        <v>269</v>
      </c>
      <c r="D682" s="761"/>
      <c r="E682" s="761"/>
      <c r="F682" s="761"/>
      <c r="G682" s="761"/>
      <c r="H682" s="761"/>
      <c r="I682" s="761"/>
      <c r="J682" s="761"/>
      <c r="K682" s="761"/>
      <c r="L682" s="761"/>
      <c r="M682" s="761"/>
      <c r="N682" s="761"/>
      <c r="O682" s="762"/>
      <c r="P682" s="281"/>
    </row>
    <row r="683" spans="2:16">
      <c r="B683" s="241"/>
      <c r="C683" s="763"/>
      <c r="D683" s="764"/>
      <c r="E683" s="764"/>
      <c r="F683" s="764"/>
      <c r="G683" s="764"/>
      <c r="H683" s="764"/>
      <c r="I683" s="764"/>
      <c r="J683" s="764"/>
      <c r="K683" s="764"/>
      <c r="L683" s="764"/>
      <c r="M683" s="764"/>
      <c r="N683" s="764"/>
      <c r="O683" s="765"/>
      <c r="P683" s="281"/>
    </row>
    <row r="684" spans="2:16" ht="15" thickBot="1">
      <c r="B684" s="241"/>
      <c r="C684" s="766"/>
      <c r="D684" s="767"/>
      <c r="E684" s="767"/>
      <c r="F684" s="767"/>
      <c r="G684" s="767"/>
      <c r="H684" s="767"/>
      <c r="I684" s="764"/>
      <c r="J684" s="767"/>
      <c r="K684" s="767"/>
      <c r="L684" s="767"/>
      <c r="M684" s="767"/>
      <c r="N684" s="767"/>
      <c r="O684" s="768"/>
      <c r="P684" s="281"/>
    </row>
    <row r="685" spans="2:16" ht="28.5">
      <c r="B685" s="241"/>
      <c r="C685" s="769" t="s">
        <v>270</v>
      </c>
      <c r="D685" s="770"/>
      <c r="E685" s="770"/>
      <c r="F685" s="770"/>
      <c r="G685" s="770"/>
      <c r="H685" s="770"/>
      <c r="I685" s="378" t="s">
        <v>11</v>
      </c>
      <c r="J685" s="298" t="s">
        <v>271</v>
      </c>
      <c r="K685" s="304" t="s">
        <v>272</v>
      </c>
      <c r="L685" s="303" t="s">
        <v>273</v>
      </c>
      <c r="M685" s="771" t="s">
        <v>254</v>
      </c>
      <c r="N685" s="772"/>
      <c r="O685" s="312" t="s">
        <v>255</v>
      </c>
      <c r="P685" s="313"/>
    </row>
    <row r="686" spans="2:16">
      <c r="B686" s="241"/>
      <c r="C686" s="775" t="s">
        <v>274</v>
      </c>
      <c r="D686" s="782"/>
      <c r="E686" s="782"/>
      <c r="F686" s="782"/>
      <c r="G686" s="782"/>
      <c r="H686" s="782"/>
      <c r="I686" s="379">
        <v>1</v>
      </c>
      <c r="J686" s="315">
        <v>58363.5</v>
      </c>
      <c r="K686" s="316">
        <f>J686*67.52%</f>
        <v>39407.035199999998</v>
      </c>
      <c r="L686" s="317">
        <f>J686+K686</f>
        <v>97770.535199999998</v>
      </c>
      <c r="M686" s="777">
        <v>0.15</v>
      </c>
      <c r="N686" s="778"/>
      <c r="O686" s="318">
        <f>L686*M686</f>
        <v>14665.58028</v>
      </c>
      <c r="P686" s="319"/>
    </row>
    <row r="687" spans="2:16">
      <c r="B687" s="241"/>
      <c r="C687" s="757" t="s">
        <v>324</v>
      </c>
      <c r="D687" s="758"/>
      <c r="E687" s="758"/>
      <c r="F687" s="758"/>
      <c r="G687" s="758"/>
      <c r="H687" s="776"/>
      <c r="I687" s="379">
        <v>1</v>
      </c>
      <c r="J687" s="315">
        <v>76666.666666666701</v>
      </c>
      <c r="K687" s="316">
        <f>J687*65.91%</f>
        <v>50531.000000000022</v>
      </c>
      <c r="L687" s="317">
        <f>J687+K687</f>
        <v>127197.66666666672</v>
      </c>
      <c r="M687" s="777">
        <v>0.15</v>
      </c>
      <c r="N687" s="778"/>
      <c r="O687" s="318">
        <f>L687*M687</f>
        <v>19079.650000000005</v>
      </c>
      <c r="P687" s="319"/>
    </row>
    <row r="688" spans="2:16">
      <c r="B688" s="241"/>
      <c r="C688" s="757" t="s">
        <v>327</v>
      </c>
      <c r="D688" s="758"/>
      <c r="E688" s="758"/>
      <c r="F688" s="758"/>
      <c r="G688" s="758"/>
      <c r="H688" s="776"/>
      <c r="I688" s="379">
        <v>1</v>
      </c>
      <c r="J688" s="315">
        <v>76666.666666666701</v>
      </c>
      <c r="K688" s="316">
        <f>J688*65.91%</f>
        <v>50531.000000000022</v>
      </c>
      <c r="L688" s="317">
        <f>J688+K688</f>
        <v>127197.66666666672</v>
      </c>
      <c r="M688" s="777">
        <v>0.15</v>
      </c>
      <c r="N688" s="778"/>
      <c r="O688" s="318">
        <f>L688*M688</f>
        <v>19079.650000000005</v>
      </c>
      <c r="P688" s="319"/>
    </row>
    <row r="689" spans="2:18" ht="15" thickBot="1">
      <c r="B689" s="241"/>
      <c r="C689" s="267"/>
      <c r="D689" s="268"/>
      <c r="E689" s="268"/>
      <c r="F689" s="268"/>
      <c r="G689" s="268"/>
      <c r="H689" s="268"/>
      <c r="I689" s="326"/>
      <c r="J689" s="308"/>
      <c r="K689" s="309"/>
      <c r="L689" s="308"/>
      <c r="M689" s="779"/>
      <c r="N689" s="780"/>
      <c r="O689" s="310"/>
      <c r="P689" s="287"/>
    </row>
    <row r="690" spans="2:18" ht="15" thickBot="1">
      <c r="B690" s="241"/>
      <c r="C690" s="751" t="s">
        <v>258</v>
      </c>
      <c r="D690" s="752"/>
      <c r="E690" s="752"/>
      <c r="F690" s="752"/>
      <c r="G690" s="752"/>
      <c r="H690" s="752"/>
      <c r="I690" s="781"/>
      <c r="J690" s="752"/>
      <c r="K690" s="752"/>
      <c r="L690" s="752"/>
      <c r="M690" s="752"/>
      <c r="N690" s="753"/>
      <c r="O690" s="295">
        <f>SUM(O686:O688)</f>
        <v>52824.880280000012</v>
      </c>
      <c r="P690" s="287"/>
    </row>
    <row r="691" spans="2:18" ht="15" thickBot="1">
      <c r="B691" s="241"/>
      <c r="C691" s="274"/>
      <c r="O691" s="275"/>
      <c r="P691" s="243"/>
    </row>
    <row r="692" spans="2:18" ht="15" thickBot="1">
      <c r="B692" s="241"/>
      <c r="C692" s="754" t="s">
        <v>275</v>
      </c>
      <c r="D692" s="755"/>
      <c r="E692" s="755"/>
      <c r="F692" s="755"/>
      <c r="G692" s="755"/>
      <c r="H692" s="755"/>
      <c r="I692" s="755"/>
      <c r="J692" s="755"/>
      <c r="K692" s="755"/>
      <c r="L692" s="755"/>
      <c r="M692" s="755"/>
      <c r="N692" s="756"/>
      <c r="O692" s="327">
        <f>SUM(O666+O674+O681+O690)</f>
        <v>76063.624294000008</v>
      </c>
      <c r="P692" s="328"/>
    </row>
    <row r="693" spans="2:18">
      <c r="B693" s="241"/>
      <c r="C693" s="760" t="s">
        <v>276</v>
      </c>
      <c r="D693" s="761"/>
      <c r="E693" s="761"/>
      <c r="F693" s="761"/>
      <c r="G693" s="761"/>
      <c r="H693" s="761"/>
      <c r="I693" s="761"/>
      <c r="J693" s="761"/>
      <c r="K693" s="761"/>
      <c r="L693" s="761"/>
      <c r="M693" s="761"/>
      <c r="N693" s="761"/>
      <c r="O693" s="762"/>
      <c r="P693" s="281"/>
    </row>
    <row r="694" spans="2:18">
      <c r="B694" s="241"/>
      <c r="C694" s="763"/>
      <c r="D694" s="764"/>
      <c r="E694" s="764"/>
      <c r="F694" s="764"/>
      <c r="G694" s="764"/>
      <c r="H694" s="764"/>
      <c r="I694" s="764"/>
      <c r="J694" s="764"/>
      <c r="K694" s="764"/>
      <c r="L694" s="764"/>
      <c r="M694" s="764"/>
      <c r="N694" s="764"/>
      <c r="O694" s="765"/>
      <c r="P694" s="281"/>
    </row>
    <row r="695" spans="2:18" ht="15" thickBot="1">
      <c r="B695" s="241"/>
      <c r="C695" s="766"/>
      <c r="D695" s="767"/>
      <c r="E695" s="767"/>
      <c r="F695" s="767"/>
      <c r="G695" s="767"/>
      <c r="H695" s="767"/>
      <c r="I695" s="767"/>
      <c r="J695" s="767"/>
      <c r="K695" s="767"/>
      <c r="L695" s="767"/>
      <c r="M695" s="767"/>
      <c r="N695" s="767"/>
      <c r="O695" s="768"/>
      <c r="P695" s="281"/>
    </row>
    <row r="696" spans="2:18">
      <c r="B696" s="241"/>
      <c r="C696" s="769" t="s">
        <v>277</v>
      </c>
      <c r="D696" s="770"/>
      <c r="E696" s="770"/>
      <c r="F696" s="770"/>
      <c r="G696" s="770"/>
      <c r="H696" s="770"/>
      <c r="I696" s="770"/>
      <c r="J696" s="329"/>
      <c r="K696" s="330"/>
      <c r="L696" s="303" t="s">
        <v>278</v>
      </c>
      <c r="M696" s="771" t="s">
        <v>279</v>
      </c>
      <c r="N696" s="772"/>
      <c r="O696" s="331"/>
      <c r="P696" s="313"/>
    </row>
    <row r="697" spans="2:18">
      <c r="B697" s="241"/>
      <c r="C697" s="773" t="s">
        <v>280</v>
      </c>
      <c r="D697" s="774"/>
      <c r="E697" s="774"/>
      <c r="F697" s="774"/>
      <c r="G697" s="774"/>
      <c r="H697" s="774"/>
      <c r="I697" s="774"/>
      <c r="J697" s="332"/>
      <c r="K697" s="333"/>
      <c r="L697" s="334">
        <v>0.22</v>
      </c>
      <c r="M697" s="747"/>
      <c r="N697" s="748"/>
      <c r="O697" s="335">
        <f>O692*L697</f>
        <v>16733.997344680003</v>
      </c>
      <c r="P697" s="336"/>
    </row>
    <row r="698" spans="2:18">
      <c r="B698" s="241"/>
      <c r="C698" s="338" t="s">
        <v>281</v>
      </c>
      <c r="D698" s="289"/>
      <c r="E698" s="289"/>
      <c r="F698" s="289"/>
      <c r="G698" s="289"/>
      <c r="H698" s="289"/>
      <c r="I698" s="289"/>
      <c r="J698" s="332"/>
      <c r="K698" s="333"/>
      <c r="L698" s="334">
        <v>0.01</v>
      </c>
      <c r="M698" s="747"/>
      <c r="N698" s="748"/>
      <c r="O698" s="335">
        <f>O692*L698</f>
        <v>760.6362429400001</v>
      </c>
      <c r="P698" s="336"/>
      <c r="R698" s="337"/>
    </row>
    <row r="699" spans="2:18" ht="15" thickBot="1">
      <c r="B699" s="241"/>
      <c r="C699" s="267" t="s">
        <v>282</v>
      </c>
      <c r="D699" s="268"/>
      <c r="E699" s="268"/>
      <c r="F699" s="268"/>
      <c r="G699" s="268"/>
      <c r="H699" s="268"/>
      <c r="I699" s="268"/>
      <c r="J699" s="339"/>
      <c r="K699" s="340"/>
      <c r="L699" s="334">
        <v>0.03</v>
      </c>
      <c r="M699" s="749"/>
      <c r="N699" s="750"/>
      <c r="O699" s="335">
        <f>O692*L699</f>
        <v>2281.9087288200003</v>
      </c>
      <c r="P699" s="336"/>
      <c r="R699" s="337"/>
    </row>
    <row r="700" spans="2:18" ht="15" thickBot="1">
      <c r="B700" s="241"/>
      <c r="C700" s="751" t="s">
        <v>258</v>
      </c>
      <c r="D700" s="752"/>
      <c r="E700" s="752"/>
      <c r="F700" s="752"/>
      <c r="G700" s="752"/>
      <c r="H700" s="752"/>
      <c r="I700" s="752"/>
      <c r="J700" s="752"/>
      <c r="K700" s="752"/>
      <c r="L700" s="752"/>
      <c r="M700" s="752"/>
      <c r="N700" s="753"/>
      <c r="O700" s="341">
        <f>SUM(O697:O699)</f>
        <v>19776.542316440002</v>
      </c>
      <c r="P700" s="342"/>
    </row>
    <row r="701" spans="2:18" ht="15" thickBot="1">
      <c r="B701" s="241"/>
      <c r="C701" s="274"/>
      <c r="O701" s="275"/>
      <c r="P701" s="243"/>
    </row>
    <row r="702" spans="2:18" ht="15" thickBot="1">
      <c r="B702" s="241"/>
      <c r="C702" s="754" t="s">
        <v>283</v>
      </c>
      <c r="D702" s="755"/>
      <c r="E702" s="755"/>
      <c r="F702" s="755"/>
      <c r="G702" s="755"/>
      <c r="H702" s="755"/>
      <c r="I702" s="755"/>
      <c r="J702" s="755"/>
      <c r="K702" s="755"/>
      <c r="L702" s="755"/>
      <c r="M702" s="755"/>
      <c r="N702" s="756"/>
      <c r="O702" s="343">
        <f>ROUND(O692+O700,0)</f>
        <v>95840</v>
      </c>
      <c r="P702" s="342"/>
    </row>
    <row r="703" spans="2:18">
      <c r="B703" s="241"/>
      <c r="C703" s="270"/>
      <c r="D703" s="271"/>
      <c r="E703" s="271"/>
      <c r="F703" s="271"/>
      <c r="G703" s="271"/>
      <c r="H703" s="271"/>
      <c r="I703" s="271"/>
      <c r="J703" s="271"/>
      <c r="K703" s="271"/>
      <c r="L703" s="271"/>
      <c r="M703" s="271"/>
      <c r="N703" s="271"/>
      <c r="O703" s="272"/>
      <c r="P703" s="243"/>
    </row>
    <row r="704" spans="2:18">
      <c r="B704" s="241"/>
      <c r="C704" s="274"/>
      <c r="O704" s="275"/>
      <c r="P704" s="243"/>
    </row>
    <row r="705" spans="2:16">
      <c r="B705" s="241"/>
      <c r="C705" s="274"/>
      <c r="O705" s="275"/>
      <c r="P705" s="243"/>
    </row>
    <row r="706" spans="2:16">
      <c r="B706" s="241"/>
      <c r="C706" s="274"/>
      <c r="H706" s="344" t="s">
        <v>284</v>
      </c>
      <c r="I706" s="344"/>
      <c r="J706" s="344"/>
      <c r="K706" s="344"/>
      <c r="O706" s="275"/>
      <c r="P706" s="243"/>
    </row>
    <row r="707" spans="2:16">
      <c r="B707" s="241"/>
      <c r="C707" s="274"/>
      <c r="H707" s="344" t="s">
        <v>285</v>
      </c>
      <c r="O707" s="275"/>
      <c r="P707" s="243"/>
    </row>
    <row r="708" spans="2:16">
      <c r="B708" s="241"/>
      <c r="C708" s="274"/>
      <c r="H708" s="344" t="s">
        <v>286</v>
      </c>
      <c r="O708" s="275"/>
      <c r="P708" s="243"/>
    </row>
    <row r="709" spans="2:16">
      <c r="B709" s="241"/>
      <c r="C709" s="256"/>
      <c r="D709" s="345"/>
      <c r="E709" s="345"/>
      <c r="F709" s="345"/>
      <c r="G709" s="345"/>
      <c r="H709" s="344" t="s">
        <v>287</v>
      </c>
      <c r="I709" s="345"/>
      <c r="J709" s="345"/>
      <c r="K709" s="345"/>
      <c r="L709" s="345"/>
      <c r="M709" s="345"/>
      <c r="N709" s="345"/>
      <c r="O709" s="346"/>
      <c r="P709" s="266"/>
    </row>
    <row r="710" spans="2:16">
      <c r="B710" s="241"/>
      <c r="C710" s="274"/>
      <c r="H710" s="236" t="s">
        <v>288</v>
      </c>
      <c r="O710" s="275"/>
      <c r="P710" s="243"/>
    </row>
    <row r="711" spans="2:16">
      <c r="B711" s="241"/>
      <c r="C711" s="347" t="s">
        <v>289</v>
      </c>
      <c r="D711" s="348"/>
      <c r="E711" s="348"/>
      <c r="F711" s="348"/>
      <c r="G711" s="348"/>
      <c r="H711" s="348"/>
      <c r="I711" s="348"/>
      <c r="J711" s="348"/>
      <c r="K711" s="348"/>
      <c r="L711" s="348"/>
      <c r="M711" s="348"/>
      <c r="N711" s="348"/>
      <c r="O711" s="349"/>
      <c r="P711" s="243"/>
    </row>
    <row r="712" spans="2:16">
      <c r="B712" s="241"/>
      <c r="C712" s="757"/>
      <c r="D712" s="758"/>
      <c r="E712" s="758"/>
      <c r="F712" s="758"/>
      <c r="G712" s="758"/>
      <c r="H712" s="758"/>
      <c r="I712" s="758"/>
      <c r="J712" s="758"/>
      <c r="K712" s="758"/>
      <c r="L712" s="758"/>
      <c r="M712" s="758"/>
      <c r="N712" s="758"/>
      <c r="O712" s="759"/>
      <c r="P712" s="266"/>
    </row>
    <row r="713" spans="2:16">
      <c r="B713" s="241"/>
      <c r="C713" s="757"/>
      <c r="D713" s="758"/>
      <c r="E713" s="758"/>
      <c r="F713" s="758"/>
      <c r="G713" s="758"/>
      <c r="H713" s="758"/>
      <c r="I713" s="758"/>
      <c r="J713" s="758"/>
      <c r="K713" s="758"/>
      <c r="L713" s="758"/>
      <c r="M713" s="758"/>
      <c r="N713" s="758"/>
      <c r="O713" s="759"/>
      <c r="P713" s="266"/>
    </row>
    <row r="714" spans="2:16">
      <c r="B714" s="241"/>
      <c r="C714" s="256"/>
      <c r="D714" s="345"/>
      <c r="E714" s="345"/>
      <c r="F714" s="345"/>
      <c r="G714" s="345"/>
      <c r="H714" s="345"/>
      <c r="I714" s="345"/>
      <c r="J714" s="345"/>
      <c r="K714" s="345"/>
      <c r="L714" s="345"/>
      <c r="M714" s="345"/>
      <c r="N714" s="345"/>
      <c r="O714" s="346"/>
      <c r="P714" s="266"/>
    </row>
    <row r="715" spans="2:16">
      <c r="B715" s="241"/>
      <c r="C715" s="350" t="s">
        <v>290</v>
      </c>
      <c r="D715" s="345"/>
      <c r="E715" s="345"/>
      <c r="F715" s="345"/>
      <c r="G715" s="345"/>
      <c r="H715" s="345"/>
      <c r="I715" s="345"/>
      <c r="J715" s="345"/>
      <c r="K715" s="345"/>
      <c r="L715" s="345"/>
      <c r="M715" s="345"/>
      <c r="N715" s="345"/>
      <c r="O715" s="346"/>
      <c r="P715" s="266"/>
    </row>
    <row r="716" spans="2:16">
      <c r="B716" s="241"/>
      <c r="C716" s="735" t="s">
        <v>291</v>
      </c>
      <c r="D716" s="736"/>
      <c r="E716" s="736"/>
      <c r="F716" s="736"/>
      <c r="G716" s="736"/>
      <c r="H716" s="736"/>
      <c r="I716" s="736"/>
      <c r="J716" s="736"/>
      <c r="K716" s="736"/>
      <c r="L716" s="736"/>
      <c r="M716" s="736"/>
      <c r="N716" s="736"/>
      <c r="O716" s="737"/>
      <c r="P716" s="351"/>
    </row>
    <row r="717" spans="2:16">
      <c r="B717" s="241"/>
      <c r="C717" s="735"/>
      <c r="D717" s="736"/>
      <c r="E717" s="736"/>
      <c r="F717" s="736"/>
      <c r="G717" s="736"/>
      <c r="H717" s="736"/>
      <c r="I717" s="736"/>
      <c r="J717" s="736"/>
      <c r="K717" s="736"/>
      <c r="L717" s="736"/>
      <c r="M717" s="736"/>
      <c r="N717" s="736"/>
      <c r="O717" s="737"/>
      <c r="P717" s="351"/>
    </row>
    <row r="718" spans="2:16">
      <c r="B718" s="241"/>
      <c r="C718" s="738" t="s">
        <v>292</v>
      </c>
      <c r="D718" s="739"/>
      <c r="E718" s="739"/>
      <c r="F718" s="739"/>
      <c r="G718" s="739"/>
      <c r="H718" s="739"/>
      <c r="I718" s="739"/>
      <c r="J718" s="739"/>
      <c r="K718" s="739"/>
      <c r="L718" s="739"/>
      <c r="M718" s="739"/>
      <c r="N718" s="739"/>
      <c r="O718" s="740"/>
      <c r="P718" s="351"/>
    </row>
    <row r="719" spans="2:16">
      <c r="B719" s="241"/>
      <c r="C719" s="738"/>
      <c r="D719" s="739"/>
      <c r="E719" s="739"/>
      <c r="F719" s="739"/>
      <c r="G719" s="739"/>
      <c r="H719" s="739"/>
      <c r="I719" s="739"/>
      <c r="J719" s="739"/>
      <c r="K719" s="739"/>
      <c r="L719" s="739"/>
      <c r="M719" s="739"/>
      <c r="N719" s="739"/>
      <c r="O719" s="740"/>
      <c r="P719" s="351"/>
    </row>
    <row r="720" spans="2:16">
      <c r="B720" s="241"/>
      <c r="C720" s="256"/>
      <c r="D720" s="345"/>
      <c r="E720" s="345"/>
      <c r="F720" s="345"/>
      <c r="G720" s="345"/>
      <c r="H720" s="345"/>
      <c r="I720" s="345"/>
      <c r="J720" s="345"/>
      <c r="K720" s="345"/>
      <c r="L720" s="345"/>
      <c r="M720" s="345"/>
      <c r="N720" s="345"/>
      <c r="O720" s="346"/>
      <c r="P720" s="266"/>
    </row>
    <row r="721" spans="2:16">
      <c r="B721" s="241"/>
      <c r="C721" s="274"/>
      <c r="H721" s="344" t="s">
        <v>284</v>
      </c>
      <c r="O721" s="275"/>
      <c r="P721" s="243"/>
    </row>
    <row r="722" spans="2:16">
      <c r="B722" s="241"/>
      <c r="C722" s="274"/>
      <c r="H722" s="236" t="s">
        <v>285</v>
      </c>
      <c r="I722" s="289"/>
      <c r="J722" s="289"/>
      <c r="K722" s="289"/>
      <c r="O722" s="275"/>
      <c r="P722" s="243"/>
    </row>
    <row r="723" spans="2:16">
      <c r="B723" s="241"/>
      <c r="C723" s="274"/>
      <c r="H723" s="236" t="s">
        <v>293</v>
      </c>
      <c r="I723" s="352"/>
      <c r="J723" s="352"/>
      <c r="K723" s="352"/>
      <c r="O723" s="275"/>
      <c r="P723" s="243"/>
    </row>
    <row r="724" spans="2:16">
      <c r="B724" s="241"/>
      <c r="C724" s="353"/>
      <c r="D724" s="345"/>
      <c r="E724" s="345"/>
      <c r="F724" s="345"/>
      <c r="G724" s="345"/>
      <c r="H724" s="236" t="s">
        <v>287</v>
      </c>
      <c r="L724" s="345"/>
      <c r="M724" s="345"/>
      <c r="N724" s="345"/>
      <c r="O724" s="346"/>
      <c r="P724" s="266"/>
    </row>
    <row r="725" spans="2:16">
      <c r="B725" s="241"/>
      <c r="C725" s="353"/>
      <c r="D725" s="352"/>
      <c r="E725" s="352"/>
      <c r="K725" s="741"/>
      <c r="L725" s="741"/>
      <c r="M725" s="741"/>
      <c r="N725" s="741"/>
      <c r="O725" s="742"/>
      <c r="P725" s="354"/>
    </row>
    <row r="726" spans="2:16" ht="15" thickBot="1">
      <c r="B726" s="241"/>
      <c r="C726" s="745"/>
      <c r="D726" s="746"/>
      <c r="E726" s="746"/>
      <c r="F726" s="309"/>
      <c r="G726" s="309"/>
      <c r="H726" s="309"/>
      <c r="I726" s="309"/>
      <c r="J726" s="309"/>
      <c r="K726" s="743"/>
      <c r="L726" s="743"/>
      <c r="M726" s="743"/>
      <c r="N726" s="743"/>
      <c r="O726" s="744"/>
      <c r="P726" s="354"/>
    </row>
    <row r="727" spans="2:16" ht="15" thickBot="1">
      <c r="B727" s="355"/>
      <c r="C727" s="356"/>
      <c r="D727" s="356"/>
      <c r="E727" s="356"/>
      <c r="F727" s="356"/>
      <c r="G727" s="356"/>
      <c r="H727" s="356"/>
      <c r="I727" s="356"/>
      <c r="J727" s="356"/>
      <c r="K727" s="356"/>
      <c r="L727" s="356"/>
      <c r="M727" s="356"/>
      <c r="N727" s="356"/>
      <c r="O727" s="356"/>
      <c r="P727" s="357"/>
    </row>
    <row r="728" spans="2:16" ht="15" thickTop="1"/>
    <row r="729" spans="2:16" ht="15" thickBot="1"/>
    <row r="730" spans="2:16">
      <c r="B730" s="241"/>
      <c r="C730" s="251"/>
      <c r="D730" s="252"/>
      <c r="E730" s="252"/>
      <c r="F730" s="252"/>
      <c r="G730" s="252"/>
      <c r="H730" s="252"/>
      <c r="I730" s="252"/>
      <c r="J730" s="252"/>
      <c r="K730" s="252"/>
      <c r="L730" s="253" t="s">
        <v>241</v>
      </c>
      <c r="M730" s="254" t="s">
        <v>242</v>
      </c>
      <c r="N730" s="254" t="s">
        <v>243</v>
      </c>
      <c r="O730" s="255" t="s">
        <v>244</v>
      </c>
      <c r="P730" s="245"/>
    </row>
    <row r="731" spans="2:16">
      <c r="B731" s="241"/>
      <c r="C731" s="256"/>
      <c r="D731" s="257"/>
      <c r="E731" s="257"/>
      <c r="F731" s="257"/>
      <c r="G731" s="257"/>
      <c r="H731" s="257"/>
      <c r="I731" s="257"/>
      <c r="J731" s="257"/>
      <c r="K731" s="257"/>
      <c r="L731" s="258"/>
      <c r="M731" s="259"/>
      <c r="N731" s="259"/>
      <c r="O731" s="260"/>
      <c r="P731" s="261"/>
    </row>
    <row r="732" spans="2:16">
      <c r="B732" s="241"/>
      <c r="C732" s="826" t="s">
        <v>245</v>
      </c>
      <c r="D732" s="827"/>
      <c r="E732" s="827"/>
      <c r="F732" s="827"/>
      <c r="G732" s="257"/>
      <c r="H732" s="257"/>
      <c r="I732" s="257" t="s">
        <v>246</v>
      </c>
      <c r="K732" s="257"/>
      <c r="L732" s="258"/>
      <c r="O732" s="262"/>
      <c r="P732" s="261"/>
    </row>
    <row r="733" spans="2:16">
      <c r="B733" s="241"/>
      <c r="C733" s="263"/>
      <c r="D733" s="264"/>
      <c r="E733" s="264"/>
      <c r="F733" s="264"/>
      <c r="G733" s="264"/>
      <c r="H733" s="264"/>
      <c r="I733" s="264"/>
      <c r="J733" s="264"/>
      <c r="K733" s="264"/>
      <c r="L733" s="264"/>
      <c r="M733" s="264"/>
      <c r="N733" s="264"/>
      <c r="O733" s="265"/>
      <c r="P733" s="266"/>
    </row>
    <row r="734" spans="2:16" ht="15" thickBot="1">
      <c r="B734" s="241"/>
      <c r="C734" s="267"/>
      <c r="D734" s="268"/>
      <c r="E734" s="268"/>
      <c r="F734" s="268"/>
      <c r="G734" s="268"/>
      <c r="H734" s="268"/>
      <c r="I734" s="268"/>
      <c r="J734" s="268"/>
      <c r="K734" s="268"/>
      <c r="L734" s="268"/>
      <c r="M734" s="268"/>
      <c r="N734" s="268"/>
      <c r="O734" s="269"/>
      <c r="P734" s="243"/>
    </row>
    <row r="735" spans="2:16" ht="15" thickBot="1">
      <c r="B735" s="241"/>
      <c r="C735" s="270"/>
      <c r="D735" s="271"/>
      <c r="E735" s="271"/>
      <c r="F735" s="271"/>
      <c r="G735" s="271"/>
      <c r="H735" s="271"/>
      <c r="K735" s="271"/>
      <c r="L735" s="271"/>
      <c r="M735" s="271"/>
      <c r="N735" s="271"/>
      <c r="O735" s="272"/>
      <c r="P735" s="243"/>
    </row>
    <row r="736" spans="2:16">
      <c r="B736" s="241"/>
      <c r="C736" s="828" t="s">
        <v>247</v>
      </c>
      <c r="D736" s="829"/>
      <c r="E736" s="829"/>
      <c r="F736" s="829"/>
      <c r="G736" s="829"/>
      <c r="H736" s="829"/>
      <c r="I736" s="829"/>
      <c r="J736" s="829"/>
      <c r="K736" s="829"/>
      <c r="L736" s="829"/>
      <c r="M736" s="829"/>
      <c r="N736" s="829"/>
      <c r="O736" s="830"/>
      <c r="P736" s="273"/>
    </row>
    <row r="737" spans="2:21" ht="15" thickBot="1">
      <c r="B737" s="241"/>
      <c r="C737" s="274"/>
      <c r="O737" s="275"/>
      <c r="P737" s="243"/>
    </row>
    <row r="738" spans="2:21">
      <c r="B738" s="241"/>
      <c r="C738" s="276" t="s">
        <v>248</v>
      </c>
      <c r="D738" s="814" t="s">
        <v>9</v>
      </c>
      <c r="E738" s="815"/>
      <c r="F738" s="815"/>
      <c r="G738" s="815"/>
      <c r="H738" s="815"/>
      <c r="I738" s="815"/>
      <c r="J738" s="815"/>
      <c r="K738" s="815"/>
      <c r="L738" s="816"/>
      <c r="M738" s="817" t="s">
        <v>249</v>
      </c>
      <c r="N738" s="818"/>
      <c r="O738" s="276" t="s">
        <v>11</v>
      </c>
      <c r="P738" s="277"/>
    </row>
    <row r="739" spans="2:21" ht="15" thickBot="1">
      <c r="B739" s="241"/>
      <c r="C739" s="278">
        <v>3.2</v>
      </c>
      <c r="D739" s="819" t="s">
        <v>26</v>
      </c>
      <c r="E739" s="820"/>
      <c r="F739" s="820"/>
      <c r="G739" s="820"/>
      <c r="H739" s="820"/>
      <c r="I739" s="820"/>
      <c r="J739" s="820"/>
      <c r="K739" s="820"/>
      <c r="L739" s="821"/>
      <c r="M739" s="819" t="s">
        <v>27</v>
      </c>
      <c r="N739" s="821"/>
      <c r="O739" s="279">
        <f>'[23]PRESUPUESTO OFICIAL (Entidad)'!I26</f>
        <v>0.47</v>
      </c>
      <c r="P739" s="280"/>
    </row>
    <row r="740" spans="2:21">
      <c r="B740" s="241"/>
      <c r="C740" s="760" t="s">
        <v>250</v>
      </c>
      <c r="D740" s="761"/>
      <c r="E740" s="761"/>
      <c r="F740" s="761"/>
      <c r="G740" s="761"/>
      <c r="H740" s="761"/>
      <c r="I740" s="761"/>
      <c r="J740" s="761"/>
      <c r="K740" s="761"/>
      <c r="L740" s="761"/>
      <c r="M740" s="761"/>
      <c r="N740" s="761"/>
      <c r="O740" s="762"/>
      <c r="P740" s="281"/>
    </row>
    <row r="741" spans="2:21">
      <c r="B741" s="241"/>
      <c r="C741" s="763"/>
      <c r="D741" s="764"/>
      <c r="E741" s="764"/>
      <c r="F741" s="764"/>
      <c r="G741" s="764"/>
      <c r="H741" s="764"/>
      <c r="I741" s="764"/>
      <c r="J741" s="764"/>
      <c r="K741" s="764"/>
      <c r="L741" s="764"/>
      <c r="M741" s="764"/>
      <c r="N741" s="764"/>
      <c r="O741" s="765"/>
      <c r="P741" s="281"/>
    </row>
    <row r="742" spans="2:21" ht="15" thickBot="1">
      <c r="B742" s="241"/>
      <c r="C742" s="766"/>
      <c r="D742" s="767"/>
      <c r="E742" s="767"/>
      <c r="F742" s="767"/>
      <c r="G742" s="767"/>
      <c r="H742" s="767"/>
      <c r="I742" s="767"/>
      <c r="J742" s="767"/>
      <c r="K742" s="767"/>
      <c r="L742" s="767"/>
      <c r="M742" s="767"/>
      <c r="N742" s="767"/>
      <c r="O742" s="768"/>
      <c r="P742" s="281"/>
    </row>
    <row r="743" spans="2:21">
      <c r="B743" s="241"/>
      <c r="C743" s="769" t="s">
        <v>9</v>
      </c>
      <c r="D743" s="822"/>
      <c r="E743" s="822"/>
      <c r="F743" s="822"/>
      <c r="G743" s="823"/>
      <c r="H743" s="785" t="s">
        <v>251</v>
      </c>
      <c r="I743" s="822"/>
      <c r="J743" s="824" t="s">
        <v>252</v>
      </c>
      <c r="K743" s="825"/>
      <c r="L743" s="282" t="s">
        <v>253</v>
      </c>
      <c r="M743" s="785" t="s">
        <v>254</v>
      </c>
      <c r="N743" s="786"/>
      <c r="O743" s="283" t="s">
        <v>255</v>
      </c>
      <c r="P743" s="284"/>
    </row>
    <row r="744" spans="2:21">
      <c r="B744" s="241"/>
      <c r="C744" s="787" t="s">
        <v>257</v>
      </c>
      <c r="D744" s="774"/>
      <c r="E744" s="774"/>
      <c r="F744" s="774"/>
      <c r="G744" s="810"/>
      <c r="H744" s="811"/>
      <c r="I744" s="810"/>
      <c r="J744" s="812" t="s">
        <v>20</v>
      </c>
      <c r="K744" s="776"/>
      <c r="L744" s="315">
        <f>O775*0.05</f>
        <v>9541.2105886666686</v>
      </c>
      <c r="M744" s="812">
        <v>1</v>
      </c>
      <c r="N744" s="776"/>
      <c r="O744" s="286">
        <f>L744*M744</f>
        <v>9541.2105886666686</v>
      </c>
      <c r="P744" s="287"/>
    </row>
    <row r="745" spans="2:21" ht="16.5">
      <c r="B745" s="241"/>
      <c r="C745" s="792" t="s">
        <v>328</v>
      </c>
      <c r="D745" s="793"/>
      <c r="E745" s="793"/>
      <c r="F745" s="793"/>
      <c r="G745" s="794"/>
      <c r="H745" s="291"/>
      <c r="I745" s="290"/>
      <c r="J745" s="812" t="s">
        <v>317</v>
      </c>
      <c r="K745" s="776"/>
      <c r="L745" s="292">
        <v>39900</v>
      </c>
      <c r="M745" s="812">
        <v>0.5</v>
      </c>
      <c r="N745" s="776"/>
      <c r="O745" s="286">
        <f t="shared" ref="O745" si="5">L745*M745</f>
        <v>19950</v>
      </c>
      <c r="P745" s="287"/>
      <c r="S745" s="394"/>
      <c r="T745" s="394"/>
      <c r="U745" s="394"/>
    </row>
    <row r="746" spans="2:21" ht="15" thickBot="1">
      <c r="B746" s="241"/>
      <c r="C746" s="805"/>
      <c r="D746" s="791"/>
      <c r="E746" s="791"/>
      <c r="F746" s="791"/>
      <c r="G746" s="806"/>
      <c r="H746" s="807"/>
      <c r="I746" s="806"/>
      <c r="J746" s="779"/>
      <c r="K746" s="780"/>
      <c r="L746" s="393"/>
      <c r="M746" s="808"/>
      <c r="N746" s="809"/>
      <c r="O746" s="286"/>
      <c r="P746" s="287"/>
      <c r="S746" s="382">
        <v>0.17</v>
      </c>
      <c r="T746" s="132"/>
      <c r="U746" s="132"/>
    </row>
    <row r="747" spans="2:21" ht="15" thickBot="1">
      <c r="B747" s="241"/>
      <c r="C747" s="751" t="s">
        <v>258</v>
      </c>
      <c r="D747" s="752"/>
      <c r="E747" s="752"/>
      <c r="F747" s="752"/>
      <c r="G747" s="752"/>
      <c r="H747" s="752"/>
      <c r="I747" s="752"/>
      <c r="J747" s="752"/>
      <c r="K747" s="752"/>
      <c r="L747" s="752"/>
      <c r="M747" s="752"/>
      <c r="N747" s="753"/>
      <c r="O747" s="295">
        <f>SUM(O744:O746)</f>
        <v>29491.210588666669</v>
      </c>
      <c r="P747" s="296"/>
      <c r="S747" s="382"/>
      <c r="T747" s="382">
        <f>S746*S748</f>
        <v>0.4148</v>
      </c>
      <c r="U747" s="133" t="s">
        <v>329</v>
      </c>
    </row>
    <row r="748" spans="2:21">
      <c r="B748" s="241"/>
      <c r="C748" s="760" t="s">
        <v>259</v>
      </c>
      <c r="D748" s="761"/>
      <c r="E748" s="761"/>
      <c r="F748" s="761"/>
      <c r="G748" s="761"/>
      <c r="H748" s="761"/>
      <c r="I748" s="761"/>
      <c r="J748" s="761"/>
      <c r="K748" s="761"/>
      <c r="L748" s="761"/>
      <c r="M748" s="761"/>
      <c r="N748" s="761"/>
      <c r="O748" s="762"/>
      <c r="P748" s="281"/>
      <c r="S748" s="382">
        <v>2.44</v>
      </c>
      <c r="T748" s="132"/>
      <c r="U748" s="132"/>
    </row>
    <row r="749" spans="2:21">
      <c r="B749" s="241"/>
      <c r="C749" s="763"/>
      <c r="D749" s="764"/>
      <c r="E749" s="764"/>
      <c r="F749" s="764"/>
      <c r="G749" s="764"/>
      <c r="H749" s="764"/>
      <c r="I749" s="764"/>
      <c r="J749" s="764"/>
      <c r="K749" s="764"/>
      <c r="L749" s="764"/>
      <c r="M749" s="764"/>
      <c r="N749" s="764"/>
      <c r="O749" s="765"/>
      <c r="P749" s="281"/>
      <c r="S749" s="132"/>
      <c r="T749" s="132"/>
      <c r="U749" s="132"/>
    </row>
    <row r="750" spans="2:21" ht="15" thickBot="1">
      <c r="B750" s="241"/>
      <c r="C750" s="766"/>
      <c r="D750" s="767"/>
      <c r="E750" s="767"/>
      <c r="F750" s="767"/>
      <c r="G750" s="767"/>
      <c r="H750" s="767"/>
      <c r="I750" s="767"/>
      <c r="J750" s="767"/>
      <c r="K750" s="767"/>
      <c r="L750" s="767"/>
      <c r="M750" s="767"/>
      <c r="N750" s="767"/>
      <c r="O750" s="768"/>
      <c r="P750" s="281"/>
    </row>
    <row r="751" spans="2:21">
      <c r="B751" s="241"/>
      <c r="C751" s="769" t="s">
        <v>9</v>
      </c>
      <c r="D751" s="770"/>
      <c r="E751" s="770"/>
      <c r="F751" s="770"/>
      <c r="G751" s="770"/>
      <c r="H751" s="770"/>
      <c r="I751" s="770"/>
      <c r="J751" s="786"/>
      <c r="K751" s="297" t="s">
        <v>249</v>
      </c>
      <c r="L751" s="298" t="s">
        <v>11</v>
      </c>
      <c r="M751" s="785" t="s">
        <v>260</v>
      </c>
      <c r="N751" s="786"/>
      <c r="O751" s="283" t="s">
        <v>255</v>
      </c>
      <c r="P751" s="284"/>
    </row>
    <row r="752" spans="2:21">
      <c r="B752" s="241"/>
      <c r="C752" s="802" t="s">
        <v>330</v>
      </c>
      <c r="D752" s="803"/>
      <c r="E752" s="803"/>
      <c r="F752" s="803"/>
      <c r="G752" s="803"/>
      <c r="H752" s="803"/>
      <c r="I752" s="803"/>
      <c r="J752" s="804"/>
      <c r="K752" s="395" t="s">
        <v>331</v>
      </c>
      <c r="L752" s="396">
        <v>170</v>
      </c>
      <c r="M752" s="795">
        <v>50</v>
      </c>
      <c r="N752" s="796"/>
      <c r="O752" s="397">
        <f>L752*M752</f>
        <v>8500</v>
      </c>
      <c r="P752" s="284"/>
      <c r="R752" s="132"/>
      <c r="S752" s="382">
        <v>1</v>
      </c>
      <c r="T752" s="382">
        <f>T747</f>
        <v>0.4148</v>
      </c>
      <c r="U752" s="132"/>
    </row>
    <row r="753" spans="2:22">
      <c r="B753" s="241"/>
      <c r="C753" s="792" t="s">
        <v>332</v>
      </c>
      <c r="D753" s="793"/>
      <c r="E753" s="793"/>
      <c r="F753" s="793"/>
      <c r="G753" s="793"/>
      <c r="H753" s="793"/>
      <c r="I753" s="793"/>
      <c r="J753" s="794"/>
      <c r="K753" s="398" t="s">
        <v>333</v>
      </c>
      <c r="L753" s="399">
        <v>0.52</v>
      </c>
      <c r="M753" s="837">
        <v>71400</v>
      </c>
      <c r="N753" s="838"/>
      <c r="O753" s="397">
        <f t="shared" ref="O753:O758" si="6">L753*M753</f>
        <v>37128</v>
      </c>
      <c r="P753" s="287"/>
      <c r="R753" s="132"/>
      <c r="S753" s="400">
        <f>S752/T752</f>
        <v>2.4108003857280615</v>
      </c>
      <c r="T753" s="382">
        <v>1</v>
      </c>
      <c r="U753" s="132"/>
    </row>
    <row r="754" spans="2:22">
      <c r="B754" s="241"/>
      <c r="C754" s="792" t="s">
        <v>334</v>
      </c>
      <c r="D754" s="793"/>
      <c r="E754" s="793"/>
      <c r="F754" s="793"/>
      <c r="G754" s="793"/>
      <c r="H754" s="793"/>
      <c r="I754" s="793"/>
      <c r="J754" s="794"/>
      <c r="K754" s="401" t="s">
        <v>333</v>
      </c>
      <c r="L754" s="402">
        <v>0.9</v>
      </c>
      <c r="M754" s="795">
        <v>89250</v>
      </c>
      <c r="N754" s="796"/>
      <c r="O754" s="397">
        <f t="shared" si="6"/>
        <v>80325</v>
      </c>
      <c r="P754" s="287"/>
      <c r="R754" s="132"/>
      <c r="S754" s="132"/>
      <c r="T754" s="132"/>
      <c r="U754" s="132"/>
    </row>
    <row r="755" spans="2:22">
      <c r="B755" s="241"/>
      <c r="C755" s="792" t="s">
        <v>335</v>
      </c>
      <c r="D755" s="793"/>
      <c r="E755" s="793"/>
      <c r="F755" s="793"/>
      <c r="G755" s="793"/>
      <c r="H755" s="793"/>
      <c r="I755" s="793"/>
      <c r="J755" s="794"/>
      <c r="K755" s="401" t="s">
        <v>314</v>
      </c>
      <c r="L755" s="403">
        <v>320</v>
      </c>
      <c r="M755" s="795">
        <v>540</v>
      </c>
      <c r="N755" s="796"/>
      <c r="O755" s="397">
        <f t="shared" si="6"/>
        <v>172800</v>
      </c>
      <c r="P755" s="287"/>
      <c r="R755" s="132"/>
      <c r="S755" s="132"/>
      <c r="T755" s="132"/>
      <c r="U755" s="132"/>
    </row>
    <row r="756" spans="2:22">
      <c r="B756" s="241"/>
      <c r="C756" s="792" t="s">
        <v>336</v>
      </c>
      <c r="D756" s="793"/>
      <c r="E756" s="793"/>
      <c r="F756" s="793"/>
      <c r="G756" s="793"/>
      <c r="H756" s="793"/>
      <c r="I756" s="793"/>
      <c r="J756" s="794"/>
      <c r="K756" s="401" t="s">
        <v>43</v>
      </c>
      <c r="L756" s="402">
        <f>S753</f>
        <v>2.4108003857280615</v>
      </c>
      <c r="M756" s="795">
        <v>26900</v>
      </c>
      <c r="N756" s="796"/>
      <c r="O756" s="397">
        <f t="shared" si="6"/>
        <v>64850.530376084855</v>
      </c>
      <c r="P756" s="287"/>
    </row>
    <row r="757" spans="2:22">
      <c r="B757" s="241"/>
      <c r="C757" s="792" t="s">
        <v>337</v>
      </c>
      <c r="D757" s="793"/>
      <c r="E757" s="793"/>
      <c r="F757" s="793"/>
      <c r="G757" s="793"/>
      <c r="H757" s="793"/>
      <c r="I757" s="793"/>
      <c r="J757" s="794"/>
      <c r="K757" s="401" t="s">
        <v>43</v>
      </c>
      <c r="L757" s="403">
        <f>U763</f>
        <v>3.5738396624472575</v>
      </c>
      <c r="M757" s="795">
        <v>27900</v>
      </c>
      <c r="N757" s="796"/>
      <c r="O757" s="397">
        <f t="shared" si="6"/>
        <v>99710.126582278477</v>
      </c>
      <c r="P757" s="287"/>
    </row>
    <row r="758" spans="2:22" ht="15" thickBot="1">
      <c r="B758" s="241"/>
      <c r="C758" s="790" t="s">
        <v>338</v>
      </c>
      <c r="D758" s="797"/>
      <c r="E758" s="797"/>
      <c r="F758" s="797"/>
      <c r="G758" s="797"/>
      <c r="H758" s="797"/>
      <c r="I758" s="797"/>
      <c r="J758" s="798"/>
      <c r="K758" s="401" t="s">
        <v>314</v>
      </c>
      <c r="L758" s="404">
        <f>T770</f>
        <v>0.22278481012658227</v>
      </c>
      <c r="M758" s="799">
        <v>5556</v>
      </c>
      <c r="N758" s="800"/>
      <c r="O758" s="397">
        <f t="shared" si="6"/>
        <v>1237.7924050632912</v>
      </c>
      <c r="P758" s="287"/>
      <c r="S758" s="382"/>
      <c r="T758" s="132"/>
      <c r="U758" s="132"/>
      <c r="V758" s="132"/>
    </row>
    <row r="759" spans="2:22" ht="15" thickBot="1">
      <c r="B759" s="241"/>
      <c r="C759" s="751" t="s">
        <v>258</v>
      </c>
      <c r="D759" s="752"/>
      <c r="E759" s="752"/>
      <c r="F759" s="752"/>
      <c r="G759" s="752"/>
      <c r="H759" s="752"/>
      <c r="I759" s="752"/>
      <c r="J759" s="752"/>
      <c r="K759" s="752"/>
      <c r="L759" s="752"/>
      <c r="M759" s="752"/>
      <c r="N759" s="753"/>
      <c r="O759" s="295">
        <f>SUM(O752:O758)</f>
        <v>464551.4493634266</v>
      </c>
      <c r="P759" s="287"/>
      <c r="S759" s="382"/>
      <c r="T759" s="132" t="s">
        <v>339</v>
      </c>
      <c r="U759" s="132"/>
      <c r="V759" s="132"/>
    </row>
    <row r="760" spans="2:22">
      <c r="B760" s="241"/>
      <c r="C760" s="801" t="s">
        <v>263</v>
      </c>
      <c r="D760" s="761"/>
      <c r="E760" s="761"/>
      <c r="F760" s="761"/>
      <c r="G760" s="761"/>
      <c r="H760" s="761"/>
      <c r="I760" s="761"/>
      <c r="J760" s="761"/>
      <c r="K760" s="761"/>
      <c r="L760" s="761"/>
      <c r="M760" s="761"/>
      <c r="N760" s="761"/>
      <c r="O760" s="762"/>
      <c r="P760" s="281"/>
      <c r="S760" s="382"/>
      <c r="T760" s="132" t="s">
        <v>340</v>
      </c>
      <c r="U760" s="132"/>
      <c r="V760" s="132"/>
    </row>
    <row r="761" spans="2:22" ht="16.5">
      <c r="B761" s="241"/>
      <c r="C761" s="763"/>
      <c r="D761" s="764"/>
      <c r="E761" s="764"/>
      <c r="F761" s="764"/>
      <c r="G761" s="764"/>
      <c r="H761" s="764"/>
      <c r="I761" s="764"/>
      <c r="J761" s="764"/>
      <c r="K761" s="764"/>
      <c r="L761" s="764"/>
      <c r="M761" s="764"/>
      <c r="N761" s="764"/>
      <c r="O761" s="765"/>
      <c r="P761" s="281"/>
      <c r="S761" s="405"/>
      <c r="T761" s="406"/>
      <c r="U761" s="406" t="s">
        <v>341</v>
      </c>
      <c r="V761" s="406"/>
    </row>
    <row r="762" spans="2:22" ht="17.25" thickBot="1">
      <c r="B762" s="241"/>
      <c r="C762" s="766"/>
      <c r="D762" s="767"/>
      <c r="E762" s="767"/>
      <c r="F762" s="767"/>
      <c r="G762" s="767"/>
      <c r="H762" s="767"/>
      <c r="I762" s="767"/>
      <c r="J762" s="767"/>
      <c r="K762" s="767"/>
      <c r="L762" s="767"/>
      <c r="M762" s="767"/>
      <c r="N762" s="767"/>
      <c r="O762" s="768"/>
      <c r="P762" s="281"/>
      <c r="S762" s="405"/>
      <c r="T762" s="406">
        <f>44.1+40.6</f>
        <v>84.7</v>
      </c>
      <c r="U762" s="407">
        <f>T762/6</f>
        <v>14.116666666666667</v>
      </c>
      <c r="V762" s="407">
        <v>3.95</v>
      </c>
    </row>
    <row r="763" spans="2:22" ht="17.25">
      <c r="B763" s="241"/>
      <c r="C763" s="769" t="s">
        <v>264</v>
      </c>
      <c r="D763" s="770"/>
      <c r="E763" s="770"/>
      <c r="F763" s="770"/>
      <c r="G763" s="770"/>
      <c r="H763" s="770"/>
      <c r="I763" s="770"/>
      <c r="J763" s="303" t="s">
        <v>265</v>
      </c>
      <c r="K763" s="304" t="s">
        <v>266</v>
      </c>
      <c r="L763" s="305" t="s">
        <v>267</v>
      </c>
      <c r="M763" s="785" t="s">
        <v>268</v>
      </c>
      <c r="N763" s="786"/>
      <c r="O763" s="283" t="s">
        <v>255</v>
      </c>
      <c r="P763" s="284"/>
      <c r="S763" s="405"/>
      <c r="T763" s="406"/>
      <c r="U763" s="408">
        <f>U762/V762</f>
        <v>3.5738396624472575</v>
      </c>
      <c r="V763" s="407">
        <v>1</v>
      </c>
    </row>
    <row r="764" spans="2:22">
      <c r="B764" s="241"/>
      <c r="C764" s="773"/>
      <c r="D764" s="774"/>
      <c r="E764" s="774"/>
      <c r="F764" s="774"/>
      <c r="G764" s="774"/>
      <c r="H764" s="774"/>
      <c r="I764" s="774"/>
      <c r="J764" s="306"/>
      <c r="K764" s="374"/>
      <c r="L764" s="306"/>
      <c r="M764" s="788"/>
      <c r="N764" s="789"/>
      <c r="O764" s="294"/>
      <c r="P764" s="287"/>
    </row>
    <row r="765" spans="2:22" ht="15" thickBot="1">
      <c r="B765" s="241"/>
      <c r="C765" s="805"/>
      <c r="D765" s="791"/>
      <c r="E765" s="791"/>
      <c r="F765" s="791"/>
      <c r="G765" s="791"/>
      <c r="H765" s="791"/>
      <c r="I765" s="791"/>
      <c r="J765" s="306"/>
      <c r="K765" s="376"/>
      <c r="L765" s="385"/>
      <c r="M765" s="835"/>
      <c r="N765" s="836"/>
      <c r="O765" s="294"/>
      <c r="P765" s="287"/>
    </row>
    <row r="766" spans="2:22" ht="15" thickBot="1">
      <c r="B766" s="241"/>
      <c r="C766" s="751" t="s">
        <v>258</v>
      </c>
      <c r="D766" s="752"/>
      <c r="E766" s="752"/>
      <c r="F766" s="752"/>
      <c r="G766" s="752"/>
      <c r="H766" s="752"/>
      <c r="I766" s="752"/>
      <c r="J766" s="752"/>
      <c r="K766" s="752"/>
      <c r="L766" s="752"/>
      <c r="M766" s="752"/>
      <c r="N766" s="753"/>
      <c r="O766" s="295">
        <f>SUM(O764:O765)</f>
        <v>0</v>
      </c>
      <c r="P766" s="296"/>
    </row>
    <row r="767" spans="2:22">
      <c r="B767" s="241"/>
      <c r="C767" s="760" t="s">
        <v>269</v>
      </c>
      <c r="D767" s="761"/>
      <c r="E767" s="761"/>
      <c r="F767" s="761"/>
      <c r="G767" s="761"/>
      <c r="H767" s="761"/>
      <c r="I767" s="761"/>
      <c r="J767" s="761"/>
      <c r="K767" s="761"/>
      <c r="L767" s="761"/>
      <c r="M767" s="761"/>
      <c r="N767" s="761"/>
      <c r="O767" s="762"/>
      <c r="P767" s="281"/>
    </row>
    <row r="768" spans="2:22">
      <c r="B768" s="241"/>
      <c r="C768" s="763"/>
      <c r="D768" s="764"/>
      <c r="E768" s="764"/>
      <c r="F768" s="764"/>
      <c r="G768" s="764"/>
      <c r="H768" s="764"/>
      <c r="I768" s="764"/>
      <c r="J768" s="764"/>
      <c r="K768" s="764"/>
      <c r="L768" s="764"/>
      <c r="M768" s="764"/>
      <c r="N768" s="764"/>
      <c r="O768" s="765"/>
      <c r="P768" s="281"/>
      <c r="T768" s="132"/>
      <c r="U768" s="132"/>
      <c r="V768" s="132"/>
    </row>
    <row r="769" spans="2:22" ht="15" thickBot="1">
      <c r="B769" s="241"/>
      <c r="C769" s="766"/>
      <c r="D769" s="767"/>
      <c r="E769" s="767"/>
      <c r="F769" s="767"/>
      <c r="G769" s="767"/>
      <c r="H769" s="767"/>
      <c r="I769" s="764"/>
      <c r="J769" s="767"/>
      <c r="K769" s="767"/>
      <c r="L769" s="767"/>
      <c r="M769" s="767"/>
      <c r="N769" s="767"/>
      <c r="O769" s="768"/>
      <c r="P769" s="281"/>
      <c r="T769" s="132">
        <v>0.88</v>
      </c>
      <c r="U769" s="132" t="s">
        <v>314</v>
      </c>
      <c r="V769" s="409">
        <v>3.95</v>
      </c>
    </row>
    <row r="770" spans="2:22" ht="28.5">
      <c r="B770" s="241"/>
      <c r="C770" s="769" t="s">
        <v>270</v>
      </c>
      <c r="D770" s="770"/>
      <c r="E770" s="770"/>
      <c r="F770" s="770"/>
      <c r="G770" s="770"/>
      <c r="H770" s="770"/>
      <c r="I770" s="378" t="s">
        <v>11</v>
      </c>
      <c r="J770" s="298" t="s">
        <v>271</v>
      </c>
      <c r="K770" s="304" t="s">
        <v>272</v>
      </c>
      <c r="L770" s="303" t="s">
        <v>273</v>
      </c>
      <c r="M770" s="771" t="s">
        <v>254</v>
      </c>
      <c r="N770" s="772"/>
      <c r="O770" s="312" t="s">
        <v>255</v>
      </c>
      <c r="P770" s="313"/>
      <c r="T770" s="132">
        <f>T769/V769</f>
        <v>0.22278481012658227</v>
      </c>
      <c r="U770" s="132" t="s">
        <v>314</v>
      </c>
      <c r="V770" s="410">
        <v>1</v>
      </c>
    </row>
    <row r="771" spans="2:22">
      <c r="B771" s="241"/>
      <c r="C771" s="775" t="s">
        <v>274</v>
      </c>
      <c r="D771" s="782"/>
      <c r="E771" s="782"/>
      <c r="F771" s="782"/>
      <c r="G771" s="782"/>
      <c r="H771" s="782"/>
      <c r="I771" s="379">
        <v>1</v>
      </c>
      <c r="J771" s="315">
        <v>58363.5</v>
      </c>
      <c r="K771" s="316">
        <f>J771*67.52%</f>
        <v>39407.035199999998</v>
      </c>
      <c r="L771" s="317">
        <f>J771+K771</f>
        <v>97770.535199999998</v>
      </c>
      <c r="M771" s="777">
        <v>0.95</v>
      </c>
      <c r="N771" s="778"/>
      <c r="O771" s="318">
        <f>L771*M771*I771</f>
        <v>92882.008439999991</v>
      </c>
      <c r="P771" s="319"/>
      <c r="T771" s="132"/>
      <c r="U771" s="132"/>
      <c r="V771" s="390"/>
    </row>
    <row r="772" spans="2:22">
      <c r="B772" s="241"/>
      <c r="C772" s="757" t="s">
        <v>324</v>
      </c>
      <c r="D772" s="758"/>
      <c r="E772" s="758"/>
      <c r="F772" s="758"/>
      <c r="G772" s="758"/>
      <c r="H772" s="776"/>
      <c r="I772" s="379">
        <v>1</v>
      </c>
      <c r="J772" s="315">
        <v>76666.666666666701</v>
      </c>
      <c r="K772" s="316">
        <f>J772*65.91%</f>
        <v>50531.000000000022</v>
      </c>
      <c r="L772" s="317">
        <f>J772+K772</f>
        <v>127197.66666666672</v>
      </c>
      <c r="M772" s="777">
        <v>0.77</v>
      </c>
      <c r="N772" s="778"/>
      <c r="O772" s="318">
        <f>L772*M772*I772</f>
        <v>97942.203333333367</v>
      </c>
      <c r="P772" s="319"/>
    </row>
    <row r="773" spans="2:22">
      <c r="B773" s="241"/>
      <c r="C773" s="757"/>
      <c r="D773" s="758"/>
      <c r="E773" s="758"/>
      <c r="F773" s="758"/>
      <c r="G773" s="758"/>
      <c r="H773" s="776"/>
      <c r="I773" s="379"/>
      <c r="J773" s="323"/>
      <c r="K773" s="316"/>
      <c r="L773" s="317"/>
      <c r="M773" s="777"/>
      <c r="N773" s="778"/>
      <c r="O773" s="318"/>
      <c r="P773" s="319"/>
    </row>
    <row r="774" spans="2:22" ht="15" thickBot="1">
      <c r="B774" s="241"/>
      <c r="C774" s="267"/>
      <c r="D774" s="268"/>
      <c r="E774" s="268"/>
      <c r="F774" s="268"/>
      <c r="G774" s="268"/>
      <c r="H774" s="268"/>
      <c r="I774" s="326"/>
      <c r="J774" s="308"/>
      <c r="K774" s="309"/>
      <c r="L774" s="308"/>
      <c r="M774" s="779"/>
      <c r="N774" s="780"/>
      <c r="O774" s="310"/>
      <c r="P774" s="287"/>
    </row>
    <row r="775" spans="2:22" ht="15" thickBot="1">
      <c r="B775" s="241"/>
      <c r="C775" s="751" t="s">
        <v>258</v>
      </c>
      <c r="D775" s="752"/>
      <c r="E775" s="752"/>
      <c r="F775" s="752"/>
      <c r="G775" s="752"/>
      <c r="H775" s="752"/>
      <c r="I775" s="781"/>
      <c r="J775" s="752"/>
      <c r="K775" s="752"/>
      <c r="L775" s="752"/>
      <c r="M775" s="752"/>
      <c r="N775" s="753"/>
      <c r="O775" s="295">
        <f>SUM(O771:O773)</f>
        <v>190824.21177333337</v>
      </c>
      <c r="P775" s="287"/>
    </row>
    <row r="776" spans="2:22" ht="15" thickBot="1">
      <c r="B776" s="241"/>
      <c r="C776" s="274"/>
      <c r="O776" s="275"/>
      <c r="P776" s="243"/>
    </row>
    <row r="777" spans="2:22" ht="15" thickBot="1">
      <c r="B777" s="241"/>
      <c r="C777" s="754" t="s">
        <v>275</v>
      </c>
      <c r="D777" s="755"/>
      <c r="E777" s="755"/>
      <c r="F777" s="755"/>
      <c r="G777" s="755"/>
      <c r="H777" s="755"/>
      <c r="I777" s="755"/>
      <c r="J777" s="755"/>
      <c r="K777" s="755"/>
      <c r="L777" s="755"/>
      <c r="M777" s="755"/>
      <c r="N777" s="756"/>
      <c r="O777" s="327">
        <f>SUM(O747+O759+O766+O775)</f>
        <v>684866.87172542664</v>
      </c>
      <c r="P777" s="328"/>
    </row>
    <row r="778" spans="2:22">
      <c r="B778" s="241"/>
      <c r="C778" s="760" t="s">
        <v>276</v>
      </c>
      <c r="D778" s="761"/>
      <c r="E778" s="761"/>
      <c r="F778" s="761"/>
      <c r="G778" s="761"/>
      <c r="H778" s="761"/>
      <c r="I778" s="761"/>
      <c r="J778" s="761"/>
      <c r="K778" s="761"/>
      <c r="L778" s="761"/>
      <c r="M778" s="761"/>
      <c r="N778" s="761"/>
      <c r="O778" s="762"/>
      <c r="P778" s="281"/>
    </row>
    <row r="779" spans="2:22">
      <c r="B779" s="241"/>
      <c r="C779" s="763"/>
      <c r="D779" s="764"/>
      <c r="E779" s="764"/>
      <c r="F779" s="764"/>
      <c r="G779" s="764"/>
      <c r="H779" s="764"/>
      <c r="I779" s="764"/>
      <c r="J779" s="764"/>
      <c r="K779" s="764"/>
      <c r="L779" s="764"/>
      <c r="M779" s="764"/>
      <c r="N779" s="764"/>
      <c r="O779" s="765"/>
      <c r="P779" s="281"/>
    </row>
    <row r="780" spans="2:22" ht="15" thickBot="1">
      <c r="B780" s="241"/>
      <c r="C780" s="766"/>
      <c r="D780" s="767"/>
      <c r="E780" s="767"/>
      <c r="F780" s="767"/>
      <c r="G780" s="767"/>
      <c r="H780" s="767"/>
      <c r="I780" s="767"/>
      <c r="J780" s="767"/>
      <c r="K780" s="767"/>
      <c r="L780" s="767"/>
      <c r="M780" s="767"/>
      <c r="N780" s="767"/>
      <c r="O780" s="768"/>
      <c r="P780" s="281"/>
    </row>
    <row r="781" spans="2:22">
      <c r="B781" s="241"/>
      <c r="C781" s="769" t="s">
        <v>277</v>
      </c>
      <c r="D781" s="770"/>
      <c r="E781" s="770"/>
      <c r="F781" s="770"/>
      <c r="G781" s="770"/>
      <c r="H781" s="770"/>
      <c r="I781" s="770"/>
      <c r="J781" s="329"/>
      <c r="K781" s="330"/>
      <c r="L781" s="303" t="s">
        <v>278</v>
      </c>
      <c r="M781" s="771" t="s">
        <v>279</v>
      </c>
      <c r="N781" s="772"/>
      <c r="O781" s="331"/>
      <c r="P781" s="313"/>
    </row>
    <row r="782" spans="2:22">
      <c r="B782" s="241"/>
      <c r="C782" s="773" t="s">
        <v>280</v>
      </c>
      <c r="D782" s="774"/>
      <c r="E782" s="774"/>
      <c r="F782" s="774"/>
      <c r="G782" s="774"/>
      <c r="H782" s="774"/>
      <c r="I782" s="774"/>
      <c r="J782" s="332"/>
      <c r="K782" s="333"/>
      <c r="L782" s="334">
        <v>0.22</v>
      </c>
      <c r="M782" s="747"/>
      <c r="N782" s="748"/>
      <c r="O782" s="335">
        <f>O777*L782</f>
        <v>150670.71177959387</v>
      </c>
      <c r="P782" s="336"/>
    </row>
    <row r="783" spans="2:22">
      <c r="B783" s="241"/>
      <c r="C783" s="338" t="s">
        <v>281</v>
      </c>
      <c r="D783" s="289"/>
      <c r="E783" s="289"/>
      <c r="F783" s="289"/>
      <c r="G783" s="289"/>
      <c r="H783" s="289"/>
      <c r="I783" s="289"/>
      <c r="J783" s="332"/>
      <c r="K783" s="333"/>
      <c r="L783" s="334">
        <v>0.01</v>
      </c>
      <c r="M783" s="747"/>
      <c r="N783" s="748"/>
      <c r="O783" s="335">
        <f>O777*L783</f>
        <v>6848.6687172542661</v>
      </c>
      <c r="P783" s="336"/>
      <c r="R783" s="337"/>
    </row>
    <row r="784" spans="2:22" ht="15" thickBot="1">
      <c r="B784" s="241"/>
      <c r="C784" s="267" t="s">
        <v>282</v>
      </c>
      <c r="D784" s="268"/>
      <c r="E784" s="268"/>
      <c r="F784" s="268"/>
      <c r="G784" s="268"/>
      <c r="H784" s="268"/>
      <c r="I784" s="268"/>
      <c r="J784" s="339"/>
      <c r="K784" s="340"/>
      <c r="L784" s="334">
        <v>0.03</v>
      </c>
      <c r="M784" s="749"/>
      <c r="N784" s="750"/>
      <c r="O784" s="335">
        <f>O777*L784</f>
        <v>20546.006151762798</v>
      </c>
      <c r="P784" s="336"/>
      <c r="R784" s="337"/>
    </row>
    <row r="785" spans="2:16" ht="15" thickBot="1">
      <c r="B785" s="241"/>
      <c r="C785" s="751" t="s">
        <v>258</v>
      </c>
      <c r="D785" s="752"/>
      <c r="E785" s="752"/>
      <c r="F785" s="752"/>
      <c r="G785" s="752"/>
      <c r="H785" s="752"/>
      <c r="I785" s="752"/>
      <c r="J785" s="752"/>
      <c r="K785" s="752"/>
      <c r="L785" s="752"/>
      <c r="M785" s="752"/>
      <c r="N785" s="753"/>
      <c r="O785" s="341">
        <f>SUM(O782:O784)</f>
        <v>178065.38664861093</v>
      </c>
      <c r="P785" s="342"/>
    </row>
    <row r="786" spans="2:16" ht="15" thickBot="1">
      <c r="B786" s="241"/>
      <c r="C786" s="274"/>
      <c r="O786" s="275"/>
      <c r="P786" s="243"/>
    </row>
    <row r="787" spans="2:16" ht="15" thickBot="1">
      <c r="B787" s="241"/>
      <c r="C787" s="754" t="s">
        <v>283</v>
      </c>
      <c r="D787" s="755"/>
      <c r="E787" s="755"/>
      <c r="F787" s="755"/>
      <c r="G787" s="755"/>
      <c r="H787" s="755"/>
      <c r="I787" s="755"/>
      <c r="J787" s="755"/>
      <c r="K787" s="755"/>
      <c r="L787" s="755"/>
      <c r="M787" s="755"/>
      <c r="N787" s="756"/>
      <c r="O787" s="343">
        <f>ROUND(O777+O785,0)</f>
        <v>862932</v>
      </c>
      <c r="P787" s="342"/>
    </row>
    <row r="788" spans="2:16">
      <c r="B788" s="241"/>
      <c r="C788" s="270"/>
      <c r="D788" s="271"/>
      <c r="E788" s="271"/>
      <c r="F788" s="271"/>
      <c r="G788" s="271"/>
      <c r="H788" s="271"/>
      <c r="I788" s="271"/>
      <c r="J788" s="271"/>
      <c r="K788" s="271"/>
      <c r="L788" s="271"/>
      <c r="M788" s="271"/>
      <c r="N788" s="271"/>
      <c r="O788" s="272"/>
      <c r="P788" s="243"/>
    </row>
    <row r="789" spans="2:16">
      <c r="B789" s="241"/>
      <c r="C789" s="274"/>
      <c r="O789" s="275"/>
      <c r="P789" s="243"/>
    </row>
    <row r="790" spans="2:16">
      <c r="B790" s="241"/>
      <c r="C790" s="274"/>
      <c r="O790" s="275"/>
      <c r="P790" s="243"/>
    </row>
    <row r="791" spans="2:16">
      <c r="B791" s="241"/>
      <c r="C791" s="274"/>
      <c r="H791" s="344" t="s">
        <v>284</v>
      </c>
      <c r="I791" s="344"/>
      <c r="J791" s="344"/>
      <c r="K791" s="344"/>
      <c r="O791" s="275"/>
      <c r="P791" s="243"/>
    </row>
    <row r="792" spans="2:16">
      <c r="B792" s="241"/>
      <c r="C792" s="274"/>
      <c r="H792" s="344" t="s">
        <v>285</v>
      </c>
      <c r="O792" s="275"/>
      <c r="P792" s="243"/>
    </row>
    <row r="793" spans="2:16">
      <c r="B793" s="241"/>
      <c r="C793" s="274"/>
      <c r="H793" s="344" t="s">
        <v>286</v>
      </c>
      <c r="O793" s="275"/>
      <c r="P793" s="243"/>
    </row>
    <row r="794" spans="2:16">
      <c r="B794" s="241"/>
      <c r="C794" s="256"/>
      <c r="D794" s="345"/>
      <c r="E794" s="345"/>
      <c r="F794" s="345"/>
      <c r="G794" s="345"/>
      <c r="H794" s="344" t="s">
        <v>287</v>
      </c>
      <c r="I794" s="345"/>
      <c r="J794" s="345"/>
      <c r="K794" s="345"/>
      <c r="L794" s="345"/>
      <c r="M794" s="345"/>
      <c r="N794" s="345"/>
      <c r="O794" s="346"/>
      <c r="P794" s="266"/>
    </row>
    <row r="795" spans="2:16">
      <c r="B795" s="241"/>
      <c r="C795" s="274"/>
      <c r="H795" s="236" t="s">
        <v>288</v>
      </c>
      <c r="O795" s="275"/>
      <c r="P795" s="243"/>
    </row>
    <row r="796" spans="2:16">
      <c r="B796" s="241"/>
      <c r="C796" s="347" t="s">
        <v>289</v>
      </c>
      <c r="D796" s="348"/>
      <c r="E796" s="348"/>
      <c r="F796" s="348"/>
      <c r="G796" s="348"/>
      <c r="H796" s="348"/>
      <c r="I796" s="348"/>
      <c r="J796" s="348"/>
      <c r="K796" s="348"/>
      <c r="L796" s="348"/>
      <c r="M796" s="348"/>
      <c r="N796" s="348"/>
      <c r="O796" s="349"/>
      <c r="P796" s="243"/>
    </row>
    <row r="797" spans="2:16">
      <c r="B797" s="241"/>
      <c r="C797" s="757"/>
      <c r="D797" s="758"/>
      <c r="E797" s="758"/>
      <c r="F797" s="758"/>
      <c r="G797" s="758"/>
      <c r="H797" s="758"/>
      <c r="I797" s="758"/>
      <c r="J797" s="758"/>
      <c r="K797" s="758"/>
      <c r="L797" s="758"/>
      <c r="M797" s="758"/>
      <c r="N797" s="758"/>
      <c r="O797" s="759"/>
      <c r="P797" s="266"/>
    </row>
    <row r="798" spans="2:16">
      <c r="B798" s="241"/>
      <c r="C798" s="757"/>
      <c r="D798" s="758"/>
      <c r="E798" s="758"/>
      <c r="F798" s="758"/>
      <c r="G798" s="758"/>
      <c r="H798" s="758"/>
      <c r="I798" s="758"/>
      <c r="J798" s="758"/>
      <c r="K798" s="758"/>
      <c r="L798" s="758"/>
      <c r="M798" s="758"/>
      <c r="N798" s="758"/>
      <c r="O798" s="759"/>
      <c r="P798" s="266"/>
    </row>
    <row r="799" spans="2:16">
      <c r="B799" s="241"/>
      <c r="C799" s="256"/>
      <c r="D799" s="345"/>
      <c r="E799" s="345"/>
      <c r="F799" s="345"/>
      <c r="G799" s="345"/>
      <c r="H799" s="345"/>
      <c r="I799" s="345"/>
      <c r="J799" s="345"/>
      <c r="K799" s="345"/>
      <c r="L799" s="345"/>
      <c r="M799" s="345"/>
      <c r="N799" s="345"/>
      <c r="O799" s="346"/>
      <c r="P799" s="266"/>
    </row>
    <row r="800" spans="2:16">
      <c r="B800" s="241"/>
      <c r="C800" s="350" t="s">
        <v>290</v>
      </c>
      <c r="D800" s="345"/>
      <c r="E800" s="345"/>
      <c r="F800" s="345"/>
      <c r="G800" s="345"/>
      <c r="H800" s="345"/>
      <c r="I800" s="345"/>
      <c r="J800" s="345"/>
      <c r="K800" s="345"/>
      <c r="L800" s="345"/>
      <c r="M800" s="345"/>
      <c r="N800" s="345"/>
      <c r="O800" s="346"/>
      <c r="P800" s="266"/>
    </row>
    <row r="801" spans="2:16">
      <c r="B801" s="241"/>
      <c r="C801" s="735" t="s">
        <v>291</v>
      </c>
      <c r="D801" s="736"/>
      <c r="E801" s="736"/>
      <c r="F801" s="736"/>
      <c r="G801" s="736"/>
      <c r="H801" s="736"/>
      <c r="I801" s="736"/>
      <c r="J801" s="736"/>
      <c r="K801" s="736"/>
      <c r="L801" s="736"/>
      <c r="M801" s="736"/>
      <c r="N801" s="736"/>
      <c r="O801" s="737"/>
      <c r="P801" s="351"/>
    </row>
    <row r="802" spans="2:16">
      <c r="B802" s="241"/>
      <c r="C802" s="735"/>
      <c r="D802" s="736"/>
      <c r="E802" s="736"/>
      <c r="F802" s="736"/>
      <c r="G802" s="736"/>
      <c r="H802" s="736"/>
      <c r="I802" s="736"/>
      <c r="J802" s="736"/>
      <c r="K802" s="736"/>
      <c r="L802" s="736"/>
      <c r="M802" s="736"/>
      <c r="N802" s="736"/>
      <c r="O802" s="737"/>
      <c r="P802" s="351"/>
    </row>
    <row r="803" spans="2:16">
      <c r="B803" s="241"/>
      <c r="C803" s="738" t="s">
        <v>292</v>
      </c>
      <c r="D803" s="739"/>
      <c r="E803" s="739"/>
      <c r="F803" s="739"/>
      <c r="G803" s="739"/>
      <c r="H803" s="739"/>
      <c r="I803" s="739"/>
      <c r="J803" s="739"/>
      <c r="K803" s="739"/>
      <c r="L803" s="739"/>
      <c r="M803" s="739"/>
      <c r="N803" s="739"/>
      <c r="O803" s="740"/>
      <c r="P803" s="351"/>
    </row>
    <row r="804" spans="2:16">
      <c r="B804" s="241"/>
      <c r="C804" s="738"/>
      <c r="D804" s="739"/>
      <c r="E804" s="739"/>
      <c r="F804" s="739"/>
      <c r="G804" s="739"/>
      <c r="H804" s="739"/>
      <c r="I804" s="739"/>
      <c r="J804" s="739"/>
      <c r="K804" s="739"/>
      <c r="L804" s="739"/>
      <c r="M804" s="739"/>
      <c r="N804" s="739"/>
      <c r="O804" s="740"/>
      <c r="P804" s="351"/>
    </row>
    <row r="805" spans="2:16">
      <c r="B805" s="241"/>
      <c r="C805" s="256"/>
      <c r="D805" s="345"/>
      <c r="E805" s="345"/>
      <c r="F805" s="345"/>
      <c r="G805" s="345"/>
      <c r="H805" s="345"/>
      <c r="I805" s="345"/>
      <c r="J805" s="345"/>
      <c r="K805" s="345"/>
      <c r="L805" s="345"/>
      <c r="M805" s="345"/>
      <c r="N805" s="345"/>
      <c r="O805" s="346"/>
      <c r="P805" s="266"/>
    </row>
    <row r="806" spans="2:16">
      <c r="B806" s="241"/>
      <c r="C806" s="274"/>
      <c r="H806" s="344" t="s">
        <v>284</v>
      </c>
      <c r="O806" s="275"/>
      <c r="P806" s="243"/>
    </row>
    <row r="807" spans="2:16">
      <c r="B807" s="241"/>
      <c r="C807" s="274"/>
      <c r="H807" s="236" t="s">
        <v>285</v>
      </c>
      <c r="I807" s="289"/>
      <c r="J807" s="289"/>
      <c r="K807" s="289"/>
      <c r="O807" s="275"/>
      <c r="P807" s="243"/>
    </row>
    <row r="808" spans="2:16">
      <c r="B808" s="241"/>
      <c r="C808" s="274"/>
      <c r="H808" s="236" t="s">
        <v>293</v>
      </c>
      <c r="I808" s="352"/>
      <c r="J808" s="352"/>
      <c r="K808" s="352"/>
      <c r="O808" s="275"/>
      <c r="P808" s="243"/>
    </row>
    <row r="809" spans="2:16">
      <c r="B809" s="241"/>
      <c r="C809" s="353"/>
      <c r="D809" s="345"/>
      <c r="E809" s="345"/>
      <c r="F809" s="345"/>
      <c r="G809" s="345"/>
      <c r="H809" s="236" t="s">
        <v>287</v>
      </c>
      <c r="L809" s="345"/>
      <c r="M809" s="345"/>
      <c r="N809" s="345"/>
      <c r="O809" s="346"/>
      <c r="P809" s="266"/>
    </row>
    <row r="810" spans="2:16">
      <c r="B810" s="241"/>
      <c r="C810" s="353"/>
      <c r="D810" s="352"/>
      <c r="E810" s="352"/>
      <c r="K810" s="741"/>
      <c r="L810" s="741"/>
      <c r="M810" s="741"/>
      <c r="N810" s="741"/>
      <c r="O810" s="742"/>
      <c r="P810" s="354"/>
    </row>
    <row r="811" spans="2:16" ht="15" thickBot="1">
      <c r="B811" s="241"/>
      <c r="C811" s="745"/>
      <c r="D811" s="746"/>
      <c r="E811" s="746"/>
      <c r="F811" s="309"/>
      <c r="G811" s="309"/>
      <c r="H811" s="309"/>
      <c r="I811" s="309"/>
      <c r="J811" s="309"/>
      <c r="K811" s="743"/>
      <c r="L811" s="743"/>
      <c r="M811" s="743"/>
      <c r="N811" s="743"/>
      <c r="O811" s="744"/>
      <c r="P811" s="354"/>
    </row>
    <row r="812" spans="2:16" ht="15" thickBot="1">
      <c r="B812" s="355"/>
      <c r="C812" s="356"/>
      <c r="D812" s="356"/>
      <c r="E812" s="356"/>
      <c r="F812" s="356"/>
      <c r="G812" s="356"/>
      <c r="H812" s="356"/>
      <c r="I812" s="356"/>
      <c r="J812" s="356"/>
      <c r="K812" s="356"/>
      <c r="L812" s="356"/>
      <c r="M812" s="356"/>
      <c r="N812" s="356"/>
      <c r="O812" s="356"/>
      <c r="P812" s="357"/>
    </row>
    <row r="813" spans="2:16" ht="15" thickTop="1"/>
    <row r="814" spans="2:16" ht="15" thickBot="1"/>
    <row r="815" spans="2:16">
      <c r="B815" s="241"/>
      <c r="C815" s="251"/>
      <c r="D815" s="252"/>
      <c r="E815" s="252"/>
      <c r="F815" s="252"/>
      <c r="G815" s="252"/>
      <c r="H815" s="252"/>
      <c r="I815" s="252"/>
      <c r="J815" s="252"/>
      <c r="K815" s="252"/>
      <c r="L815" s="253" t="s">
        <v>241</v>
      </c>
      <c r="M815" s="254" t="s">
        <v>242</v>
      </c>
      <c r="N815" s="254" t="s">
        <v>243</v>
      </c>
      <c r="O815" s="255" t="s">
        <v>244</v>
      </c>
      <c r="P815" s="245"/>
    </row>
    <row r="816" spans="2:16">
      <c r="B816" s="241"/>
      <c r="C816" s="256"/>
      <c r="D816" s="257"/>
      <c r="E816" s="257"/>
      <c r="F816" s="257"/>
      <c r="G816" s="257"/>
      <c r="H816" s="257"/>
      <c r="I816" s="257"/>
      <c r="J816" s="257"/>
      <c r="K816" s="257"/>
      <c r="L816" s="258"/>
      <c r="M816" s="259"/>
      <c r="N816" s="259"/>
      <c r="O816" s="260"/>
      <c r="P816" s="261"/>
    </row>
    <row r="817" spans="2:16">
      <c r="B817" s="241"/>
      <c r="C817" s="826" t="s">
        <v>245</v>
      </c>
      <c r="D817" s="827"/>
      <c r="E817" s="827"/>
      <c r="F817" s="827"/>
      <c r="G817" s="257"/>
      <c r="H817" s="257"/>
      <c r="I817" s="257" t="s">
        <v>246</v>
      </c>
      <c r="K817" s="257"/>
      <c r="L817" s="258"/>
      <c r="O817" s="262"/>
      <c r="P817" s="261"/>
    </row>
    <row r="818" spans="2:16">
      <c r="B818" s="241"/>
      <c r="C818" s="263"/>
      <c r="D818" s="264"/>
      <c r="E818" s="264"/>
      <c r="F818" s="264"/>
      <c r="G818" s="264"/>
      <c r="H818" s="264"/>
      <c r="I818" s="264"/>
      <c r="J818" s="264"/>
      <c r="K818" s="264"/>
      <c r="L818" s="264"/>
      <c r="M818" s="264"/>
      <c r="N818" s="264"/>
      <c r="O818" s="265"/>
      <c r="P818" s="266"/>
    </row>
    <row r="819" spans="2:16" ht="15" thickBot="1">
      <c r="B819" s="241"/>
      <c r="C819" s="267"/>
      <c r="D819" s="268"/>
      <c r="E819" s="268"/>
      <c r="F819" s="268"/>
      <c r="G819" s="268"/>
      <c r="H819" s="268"/>
      <c r="I819" s="268"/>
      <c r="J819" s="268"/>
      <c r="K819" s="268"/>
      <c r="L819" s="268"/>
      <c r="M819" s="268"/>
      <c r="N819" s="268"/>
      <c r="O819" s="269"/>
      <c r="P819" s="243"/>
    </row>
    <row r="820" spans="2:16" ht="15" thickBot="1">
      <c r="B820" s="241"/>
      <c r="C820" s="270"/>
      <c r="D820" s="271"/>
      <c r="E820" s="271"/>
      <c r="F820" s="271"/>
      <c r="G820" s="271"/>
      <c r="H820" s="271"/>
      <c r="K820" s="271"/>
      <c r="L820" s="271"/>
      <c r="M820" s="271"/>
      <c r="N820" s="271"/>
      <c r="O820" s="272"/>
      <c r="P820" s="243"/>
    </row>
    <row r="821" spans="2:16">
      <c r="B821" s="241"/>
      <c r="C821" s="828" t="s">
        <v>247</v>
      </c>
      <c r="D821" s="829"/>
      <c r="E821" s="829"/>
      <c r="F821" s="829"/>
      <c r="G821" s="829"/>
      <c r="H821" s="829"/>
      <c r="I821" s="829"/>
      <c r="J821" s="829"/>
      <c r="K821" s="829"/>
      <c r="L821" s="829"/>
      <c r="M821" s="829"/>
      <c r="N821" s="829"/>
      <c r="O821" s="830"/>
      <c r="P821" s="273"/>
    </row>
    <row r="822" spans="2:16" ht="15" thickBot="1">
      <c r="B822" s="241"/>
      <c r="C822" s="274"/>
      <c r="O822" s="275"/>
      <c r="P822" s="243"/>
    </row>
    <row r="823" spans="2:16">
      <c r="B823" s="241"/>
      <c r="C823" s="276" t="s">
        <v>248</v>
      </c>
      <c r="D823" s="814" t="s">
        <v>9</v>
      </c>
      <c r="E823" s="815"/>
      <c r="F823" s="815"/>
      <c r="G823" s="815"/>
      <c r="H823" s="815"/>
      <c r="I823" s="815"/>
      <c r="J823" s="815"/>
      <c r="K823" s="815"/>
      <c r="L823" s="816"/>
      <c r="M823" s="817" t="s">
        <v>249</v>
      </c>
      <c r="N823" s="818"/>
      <c r="O823" s="276" t="s">
        <v>11</v>
      </c>
      <c r="P823" s="277"/>
    </row>
    <row r="824" spans="2:16" ht="15" thickBot="1">
      <c r="B824" s="241"/>
      <c r="C824" s="278">
        <v>4.0999999999999996</v>
      </c>
      <c r="D824" s="819" t="s">
        <v>29</v>
      </c>
      <c r="E824" s="820"/>
      <c r="F824" s="820"/>
      <c r="G824" s="820"/>
      <c r="H824" s="820"/>
      <c r="I824" s="820"/>
      <c r="J824" s="820"/>
      <c r="K824" s="820"/>
      <c r="L824" s="821"/>
      <c r="M824" s="819" t="s">
        <v>329</v>
      </c>
      <c r="N824" s="821"/>
      <c r="O824" s="279">
        <f>'[23]PRESUPUESTO OFICIAL (Entidad)'!I29</f>
        <v>59.57</v>
      </c>
      <c r="P824" s="280"/>
    </row>
    <row r="825" spans="2:16">
      <c r="B825" s="241"/>
      <c r="C825" s="760" t="s">
        <v>250</v>
      </c>
      <c r="D825" s="761"/>
      <c r="E825" s="761"/>
      <c r="F825" s="761"/>
      <c r="G825" s="761"/>
      <c r="H825" s="761"/>
      <c r="I825" s="761"/>
      <c r="J825" s="761"/>
      <c r="K825" s="761"/>
      <c r="L825" s="761"/>
      <c r="M825" s="761"/>
      <c r="N825" s="761"/>
      <c r="O825" s="762"/>
      <c r="P825" s="281"/>
    </row>
    <row r="826" spans="2:16">
      <c r="B826" s="241"/>
      <c r="C826" s="763"/>
      <c r="D826" s="764"/>
      <c r="E826" s="764"/>
      <c r="F826" s="764"/>
      <c r="G826" s="764"/>
      <c r="H826" s="764"/>
      <c r="I826" s="764"/>
      <c r="J826" s="764"/>
      <c r="K826" s="764"/>
      <c r="L826" s="764"/>
      <c r="M826" s="764"/>
      <c r="N826" s="764"/>
      <c r="O826" s="765"/>
      <c r="P826" s="281"/>
    </row>
    <row r="827" spans="2:16" ht="15" thickBot="1">
      <c r="B827" s="241"/>
      <c r="C827" s="766"/>
      <c r="D827" s="767"/>
      <c r="E827" s="767"/>
      <c r="F827" s="767"/>
      <c r="G827" s="767"/>
      <c r="H827" s="767"/>
      <c r="I827" s="767"/>
      <c r="J827" s="767"/>
      <c r="K827" s="767"/>
      <c r="L827" s="767"/>
      <c r="M827" s="767"/>
      <c r="N827" s="767"/>
      <c r="O827" s="768"/>
      <c r="P827" s="281"/>
    </row>
    <row r="828" spans="2:16">
      <c r="B828" s="241"/>
      <c r="C828" s="769" t="s">
        <v>9</v>
      </c>
      <c r="D828" s="822"/>
      <c r="E828" s="822"/>
      <c r="F828" s="822"/>
      <c r="G828" s="823"/>
      <c r="H828" s="785" t="s">
        <v>251</v>
      </c>
      <c r="I828" s="822"/>
      <c r="J828" s="824" t="s">
        <v>252</v>
      </c>
      <c r="K828" s="825"/>
      <c r="L828" s="282" t="s">
        <v>253</v>
      </c>
      <c r="M828" s="785" t="s">
        <v>254</v>
      </c>
      <c r="N828" s="786"/>
      <c r="O828" s="283" t="s">
        <v>255</v>
      </c>
      <c r="P828" s="284"/>
    </row>
    <row r="829" spans="2:16">
      <c r="B829" s="241"/>
      <c r="C829" s="787" t="s">
        <v>257</v>
      </c>
      <c r="D829" s="774"/>
      <c r="E829" s="774"/>
      <c r="F829" s="774"/>
      <c r="G829" s="810"/>
      <c r="H829" s="811"/>
      <c r="I829" s="810"/>
      <c r="J829" s="812" t="s">
        <v>20</v>
      </c>
      <c r="K829" s="776"/>
      <c r="L829" s="315">
        <f>O860*0.05</f>
        <v>293.31160560000001</v>
      </c>
      <c r="M829" s="812">
        <v>1</v>
      </c>
      <c r="N829" s="776"/>
      <c r="O829" s="286">
        <f>L829*M829</f>
        <v>293.31160560000001</v>
      </c>
      <c r="P829" s="287"/>
    </row>
    <row r="830" spans="2:16">
      <c r="B830" s="241"/>
      <c r="C830" s="792"/>
      <c r="D830" s="793"/>
      <c r="E830" s="793"/>
      <c r="F830" s="793"/>
      <c r="G830" s="794"/>
      <c r="H830" s="291"/>
      <c r="I830" s="290"/>
      <c r="J830" s="812"/>
      <c r="K830" s="776"/>
      <c r="L830" s="292"/>
      <c r="M830" s="812"/>
      <c r="N830" s="776"/>
      <c r="O830" s="286"/>
      <c r="P830" s="287"/>
    </row>
    <row r="831" spans="2:16" ht="15" thickBot="1">
      <c r="B831" s="241"/>
      <c r="C831" s="805"/>
      <c r="D831" s="791"/>
      <c r="E831" s="791"/>
      <c r="F831" s="791"/>
      <c r="G831" s="806"/>
      <c r="H831" s="807"/>
      <c r="I831" s="806"/>
      <c r="J831" s="779"/>
      <c r="K831" s="780"/>
      <c r="L831" s="393"/>
      <c r="M831" s="808"/>
      <c r="N831" s="809"/>
      <c r="O831" s="286"/>
      <c r="P831" s="287"/>
    </row>
    <row r="832" spans="2:16" ht="15" thickBot="1">
      <c r="B832" s="241"/>
      <c r="C832" s="751" t="s">
        <v>258</v>
      </c>
      <c r="D832" s="752"/>
      <c r="E832" s="752"/>
      <c r="F832" s="752"/>
      <c r="G832" s="752"/>
      <c r="H832" s="752"/>
      <c r="I832" s="752"/>
      <c r="J832" s="752"/>
      <c r="K832" s="752"/>
      <c r="L832" s="752"/>
      <c r="M832" s="752"/>
      <c r="N832" s="753"/>
      <c r="O832" s="295">
        <f>SUM(O829:O831)</f>
        <v>293.31160560000001</v>
      </c>
      <c r="P832" s="296"/>
    </row>
    <row r="833" spans="2:16">
      <c r="B833" s="241"/>
      <c r="C833" s="760" t="s">
        <v>259</v>
      </c>
      <c r="D833" s="761"/>
      <c r="E833" s="761"/>
      <c r="F833" s="761"/>
      <c r="G833" s="761"/>
      <c r="H833" s="761"/>
      <c r="I833" s="761"/>
      <c r="J833" s="761"/>
      <c r="K833" s="761"/>
      <c r="L833" s="761"/>
      <c r="M833" s="761"/>
      <c r="N833" s="761"/>
      <c r="O833" s="762"/>
      <c r="P833" s="281"/>
    </row>
    <row r="834" spans="2:16">
      <c r="B834" s="241"/>
      <c r="C834" s="763"/>
      <c r="D834" s="764"/>
      <c r="E834" s="764"/>
      <c r="F834" s="764"/>
      <c r="G834" s="764"/>
      <c r="H834" s="764"/>
      <c r="I834" s="764"/>
      <c r="J834" s="764"/>
      <c r="K834" s="764"/>
      <c r="L834" s="764"/>
      <c r="M834" s="764"/>
      <c r="N834" s="764"/>
      <c r="O834" s="765"/>
      <c r="P834" s="281"/>
    </row>
    <row r="835" spans="2:16" ht="15" thickBot="1">
      <c r="B835" s="241"/>
      <c r="C835" s="766"/>
      <c r="D835" s="767"/>
      <c r="E835" s="767"/>
      <c r="F835" s="767"/>
      <c r="G835" s="767"/>
      <c r="H835" s="767"/>
      <c r="I835" s="767"/>
      <c r="J835" s="767"/>
      <c r="K835" s="767"/>
      <c r="L835" s="767"/>
      <c r="M835" s="767"/>
      <c r="N835" s="767"/>
      <c r="O835" s="768"/>
      <c r="P835" s="281"/>
    </row>
    <row r="836" spans="2:16">
      <c r="B836" s="241"/>
      <c r="C836" s="769" t="s">
        <v>9</v>
      </c>
      <c r="D836" s="770"/>
      <c r="E836" s="770"/>
      <c r="F836" s="770"/>
      <c r="G836" s="770"/>
      <c r="H836" s="770"/>
      <c r="I836" s="770"/>
      <c r="J836" s="786"/>
      <c r="K836" s="297" t="s">
        <v>249</v>
      </c>
      <c r="L836" s="298" t="s">
        <v>11</v>
      </c>
      <c r="M836" s="785" t="s">
        <v>260</v>
      </c>
      <c r="N836" s="786"/>
      <c r="O836" s="283" t="s">
        <v>255</v>
      </c>
      <c r="P836" s="284"/>
    </row>
    <row r="837" spans="2:16">
      <c r="B837" s="241"/>
      <c r="C837" s="802" t="s">
        <v>342</v>
      </c>
      <c r="D837" s="803"/>
      <c r="E837" s="803"/>
      <c r="F837" s="803"/>
      <c r="G837" s="803"/>
      <c r="H837" s="803"/>
      <c r="I837" s="803"/>
      <c r="J837" s="804"/>
      <c r="K837" s="395" t="s">
        <v>343</v>
      </c>
      <c r="L837" s="411">
        <v>0.02</v>
      </c>
      <c r="M837" s="795">
        <v>63980</v>
      </c>
      <c r="N837" s="796"/>
      <c r="O837" s="397">
        <f>L837*M837</f>
        <v>1279.6000000000001</v>
      </c>
      <c r="P837" s="284"/>
    </row>
    <row r="838" spans="2:16">
      <c r="B838" s="241"/>
      <c r="C838" s="792" t="s">
        <v>304</v>
      </c>
      <c r="D838" s="793"/>
      <c r="E838" s="793"/>
      <c r="F838" s="793"/>
      <c r="G838" s="793"/>
      <c r="H838" s="793"/>
      <c r="I838" s="793"/>
      <c r="J838" s="794"/>
      <c r="K838" s="398" t="s">
        <v>43</v>
      </c>
      <c r="L838" s="412">
        <v>7.0000000000000001E-3</v>
      </c>
      <c r="M838" s="837">
        <v>15900</v>
      </c>
      <c r="N838" s="838"/>
      <c r="O838" s="397">
        <f t="shared" ref="O838:O839" si="7">L838*M838</f>
        <v>111.3</v>
      </c>
      <c r="P838" s="287"/>
    </row>
    <row r="839" spans="2:16">
      <c r="B839" s="241"/>
      <c r="C839" s="792" t="s">
        <v>305</v>
      </c>
      <c r="D839" s="793"/>
      <c r="E839" s="793"/>
      <c r="F839" s="793"/>
      <c r="G839" s="793"/>
      <c r="H839" s="793"/>
      <c r="I839" s="793"/>
      <c r="J839" s="794"/>
      <c r="K839" s="401" t="s">
        <v>43</v>
      </c>
      <c r="L839" s="413">
        <v>1.2999999999999999E-2</v>
      </c>
      <c r="M839" s="837">
        <v>13900</v>
      </c>
      <c r="N839" s="838"/>
      <c r="O839" s="397">
        <f t="shared" si="7"/>
        <v>180.7</v>
      </c>
      <c r="P839" s="287"/>
    </row>
    <row r="840" spans="2:16">
      <c r="B840" s="241"/>
      <c r="C840" s="792"/>
      <c r="D840" s="793"/>
      <c r="E840" s="793"/>
      <c r="F840" s="793"/>
      <c r="G840" s="793"/>
      <c r="H840" s="793"/>
      <c r="I840" s="793"/>
      <c r="J840" s="794"/>
      <c r="K840" s="401"/>
      <c r="L840" s="403"/>
      <c r="M840" s="837"/>
      <c r="N840" s="838"/>
      <c r="O840" s="397"/>
      <c r="P840" s="287"/>
    </row>
    <row r="841" spans="2:16">
      <c r="B841" s="241"/>
      <c r="C841" s="792"/>
      <c r="D841" s="793"/>
      <c r="E841" s="793"/>
      <c r="F841" s="793"/>
      <c r="G841" s="793"/>
      <c r="H841" s="793"/>
      <c r="I841" s="793"/>
      <c r="J841" s="794"/>
      <c r="K841" s="401"/>
      <c r="L841" s="402"/>
      <c r="M841" s="837"/>
      <c r="N841" s="838"/>
      <c r="O841" s="397"/>
      <c r="P841" s="287"/>
    </row>
    <row r="842" spans="2:16">
      <c r="B842" s="241"/>
      <c r="C842" s="792"/>
      <c r="D842" s="793"/>
      <c r="E842" s="793"/>
      <c r="F842" s="793"/>
      <c r="G842" s="793"/>
      <c r="H842" s="793"/>
      <c r="I842" s="793"/>
      <c r="J842" s="794"/>
      <c r="K842" s="401"/>
      <c r="L842" s="403"/>
      <c r="M842" s="837"/>
      <c r="N842" s="838"/>
      <c r="O842" s="397"/>
      <c r="P842" s="287"/>
    </row>
    <row r="843" spans="2:16" ht="15" thickBot="1">
      <c r="B843" s="241"/>
      <c r="C843" s="790"/>
      <c r="D843" s="797"/>
      <c r="E843" s="797"/>
      <c r="F843" s="797"/>
      <c r="G843" s="797"/>
      <c r="H843" s="797"/>
      <c r="I843" s="797"/>
      <c r="J843" s="798"/>
      <c r="K843" s="401"/>
      <c r="L843" s="404"/>
      <c r="M843" s="799"/>
      <c r="N843" s="800"/>
      <c r="O843" s="397"/>
      <c r="P843" s="287"/>
    </row>
    <row r="844" spans="2:16" ht="15" thickBot="1">
      <c r="B844" s="241"/>
      <c r="C844" s="751" t="s">
        <v>258</v>
      </c>
      <c r="D844" s="752"/>
      <c r="E844" s="752"/>
      <c r="F844" s="752"/>
      <c r="G844" s="752"/>
      <c r="H844" s="752"/>
      <c r="I844" s="752"/>
      <c r="J844" s="752"/>
      <c r="K844" s="752"/>
      <c r="L844" s="752"/>
      <c r="M844" s="752"/>
      <c r="N844" s="753"/>
      <c r="O844" s="295">
        <f>SUM(O837:O843)</f>
        <v>1571.6000000000001</v>
      </c>
      <c r="P844" s="287"/>
    </row>
    <row r="845" spans="2:16">
      <c r="B845" s="241"/>
      <c r="C845" s="801" t="s">
        <v>263</v>
      </c>
      <c r="D845" s="761"/>
      <c r="E845" s="761"/>
      <c r="F845" s="761"/>
      <c r="G845" s="761"/>
      <c r="H845" s="761"/>
      <c r="I845" s="761"/>
      <c r="J845" s="761"/>
      <c r="K845" s="761"/>
      <c r="L845" s="761"/>
      <c r="M845" s="761"/>
      <c r="N845" s="761"/>
      <c r="O845" s="762"/>
      <c r="P845" s="281"/>
    </row>
    <row r="846" spans="2:16">
      <c r="B846" s="241"/>
      <c r="C846" s="763"/>
      <c r="D846" s="764"/>
      <c r="E846" s="764"/>
      <c r="F846" s="764"/>
      <c r="G846" s="764"/>
      <c r="H846" s="764"/>
      <c r="I846" s="764"/>
      <c r="J846" s="764"/>
      <c r="K846" s="764"/>
      <c r="L846" s="764"/>
      <c r="M846" s="764"/>
      <c r="N846" s="764"/>
      <c r="O846" s="765"/>
      <c r="P846" s="281"/>
    </row>
    <row r="847" spans="2:16" ht="15" thickBot="1">
      <c r="B847" s="241"/>
      <c r="C847" s="766"/>
      <c r="D847" s="767"/>
      <c r="E847" s="767"/>
      <c r="F847" s="767"/>
      <c r="G847" s="767"/>
      <c r="H847" s="767"/>
      <c r="I847" s="767"/>
      <c r="J847" s="767"/>
      <c r="K847" s="767"/>
      <c r="L847" s="767"/>
      <c r="M847" s="767"/>
      <c r="N847" s="767"/>
      <c r="O847" s="768"/>
      <c r="P847" s="281"/>
    </row>
    <row r="848" spans="2:16" ht="15.75">
      <c r="B848" s="241"/>
      <c r="C848" s="769" t="s">
        <v>264</v>
      </c>
      <c r="D848" s="770"/>
      <c r="E848" s="770"/>
      <c r="F848" s="770"/>
      <c r="G848" s="770"/>
      <c r="H848" s="770"/>
      <c r="I848" s="770"/>
      <c r="J848" s="303" t="s">
        <v>265</v>
      </c>
      <c r="K848" s="304" t="s">
        <v>266</v>
      </c>
      <c r="L848" s="305" t="s">
        <v>267</v>
      </c>
      <c r="M848" s="785" t="s">
        <v>268</v>
      </c>
      <c r="N848" s="786"/>
      <c r="O848" s="283" t="s">
        <v>255</v>
      </c>
      <c r="P848" s="284"/>
    </row>
    <row r="849" spans="2:16">
      <c r="B849" s="241"/>
      <c r="C849" s="773"/>
      <c r="D849" s="774"/>
      <c r="E849" s="774"/>
      <c r="F849" s="774"/>
      <c r="G849" s="774"/>
      <c r="H849" s="774"/>
      <c r="I849" s="774"/>
      <c r="J849" s="306"/>
      <c r="K849" s="374"/>
      <c r="L849" s="306"/>
      <c r="M849" s="788"/>
      <c r="N849" s="789"/>
      <c r="O849" s="294"/>
      <c r="P849" s="287"/>
    </row>
    <row r="850" spans="2:16" ht="15" thickBot="1">
      <c r="B850" s="241"/>
      <c r="C850" s="805"/>
      <c r="D850" s="791"/>
      <c r="E850" s="791"/>
      <c r="F850" s="791"/>
      <c r="G850" s="791"/>
      <c r="H850" s="791"/>
      <c r="I850" s="791"/>
      <c r="J850" s="306"/>
      <c r="K850" s="376"/>
      <c r="L850" s="385"/>
      <c r="M850" s="835"/>
      <c r="N850" s="836"/>
      <c r="O850" s="294"/>
      <c r="P850" s="287"/>
    </row>
    <row r="851" spans="2:16" ht="15" thickBot="1">
      <c r="B851" s="241"/>
      <c r="C851" s="751" t="s">
        <v>258</v>
      </c>
      <c r="D851" s="752"/>
      <c r="E851" s="752"/>
      <c r="F851" s="752"/>
      <c r="G851" s="752"/>
      <c r="H851" s="752"/>
      <c r="I851" s="752"/>
      <c r="J851" s="752"/>
      <c r="K851" s="752"/>
      <c r="L851" s="752"/>
      <c r="M851" s="752"/>
      <c r="N851" s="753"/>
      <c r="O851" s="295">
        <f>SUM(O849:O850)</f>
        <v>0</v>
      </c>
      <c r="P851" s="296"/>
    </row>
    <row r="852" spans="2:16">
      <c r="B852" s="241"/>
      <c r="C852" s="760" t="s">
        <v>269</v>
      </c>
      <c r="D852" s="761"/>
      <c r="E852" s="761"/>
      <c r="F852" s="761"/>
      <c r="G852" s="761"/>
      <c r="H852" s="761"/>
      <c r="I852" s="761"/>
      <c r="J852" s="761"/>
      <c r="K852" s="761"/>
      <c r="L852" s="761"/>
      <c r="M852" s="761"/>
      <c r="N852" s="761"/>
      <c r="O852" s="762"/>
      <c r="P852" s="281"/>
    </row>
    <row r="853" spans="2:16">
      <c r="B853" s="241"/>
      <c r="C853" s="763"/>
      <c r="D853" s="764"/>
      <c r="E853" s="764"/>
      <c r="F853" s="764"/>
      <c r="G853" s="764"/>
      <c r="H853" s="764"/>
      <c r="I853" s="764"/>
      <c r="J853" s="764"/>
      <c r="K853" s="764"/>
      <c r="L853" s="764"/>
      <c r="M853" s="764"/>
      <c r="N853" s="764"/>
      <c r="O853" s="765"/>
      <c r="P853" s="281"/>
    </row>
    <row r="854" spans="2:16" ht="15" thickBot="1">
      <c r="B854" s="241"/>
      <c r="C854" s="766"/>
      <c r="D854" s="767"/>
      <c r="E854" s="767"/>
      <c r="F854" s="767"/>
      <c r="G854" s="767"/>
      <c r="H854" s="767"/>
      <c r="I854" s="764"/>
      <c r="J854" s="767"/>
      <c r="K854" s="767"/>
      <c r="L854" s="767"/>
      <c r="M854" s="767"/>
      <c r="N854" s="767"/>
      <c r="O854" s="768"/>
      <c r="P854" s="281"/>
    </row>
    <row r="855" spans="2:16" ht="28.5">
      <c r="B855" s="241"/>
      <c r="C855" s="769" t="s">
        <v>270</v>
      </c>
      <c r="D855" s="770"/>
      <c r="E855" s="770"/>
      <c r="F855" s="770"/>
      <c r="G855" s="770"/>
      <c r="H855" s="770"/>
      <c r="I855" s="378" t="s">
        <v>11</v>
      </c>
      <c r="J855" s="298" t="s">
        <v>271</v>
      </c>
      <c r="K855" s="304" t="s">
        <v>272</v>
      </c>
      <c r="L855" s="303" t="s">
        <v>273</v>
      </c>
      <c r="M855" s="771" t="s">
        <v>254</v>
      </c>
      <c r="N855" s="772"/>
      <c r="O855" s="312" t="s">
        <v>255</v>
      </c>
      <c r="P855" s="313"/>
    </row>
    <row r="856" spans="2:16">
      <c r="B856" s="241"/>
      <c r="C856" s="775" t="s">
        <v>274</v>
      </c>
      <c r="D856" s="782"/>
      <c r="E856" s="782"/>
      <c r="F856" s="782"/>
      <c r="G856" s="782"/>
      <c r="H856" s="782"/>
      <c r="I856" s="379">
        <v>1</v>
      </c>
      <c r="J856" s="315">
        <v>58363.5</v>
      </c>
      <c r="K856" s="316">
        <f>J856*67.52%</f>
        <v>39407.035199999998</v>
      </c>
      <c r="L856" s="317">
        <f>J856+K856</f>
        <v>97770.535199999998</v>
      </c>
      <c r="M856" s="777">
        <v>0.06</v>
      </c>
      <c r="N856" s="778"/>
      <c r="O856" s="318">
        <f>L856*M856*I856</f>
        <v>5866.2321119999997</v>
      </c>
      <c r="P856" s="319"/>
    </row>
    <row r="857" spans="2:16">
      <c r="B857" s="241"/>
      <c r="C857" s="757"/>
      <c r="D857" s="758"/>
      <c r="E857" s="758"/>
      <c r="F857" s="758"/>
      <c r="G857" s="758"/>
      <c r="H857" s="776"/>
      <c r="I857" s="379"/>
      <c r="J857" s="315"/>
      <c r="K857" s="316"/>
      <c r="L857" s="317"/>
      <c r="M857" s="777"/>
      <c r="N857" s="778"/>
      <c r="O857" s="318"/>
      <c r="P857" s="319"/>
    </row>
    <row r="858" spans="2:16">
      <c r="B858" s="241"/>
      <c r="C858" s="757"/>
      <c r="D858" s="758"/>
      <c r="E858" s="758"/>
      <c r="F858" s="758"/>
      <c r="G858" s="758"/>
      <c r="H858" s="776"/>
      <c r="I858" s="379"/>
      <c r="J858" s="323"/>
      <c r="K858" s="316"/>
      <c r="L858" s="317"/>
      <c r="M858" s="777"/>
      <c r="N858" s="778"/>
      <c r="O858" s="318"/>
      <c r="P858" s="319"/>
    </row>
    <row r="859" spans="2:16" ht="15" thickBot="1">
      <c r="B859" s="241"/>
      <c r="C859" s="267"/>
      <c r="D859" s="268"/>
      <c r="E859" s="268"/>
      <c r="F859" s="268"/>
      <c r="G859" s="268"/>
      <c r="H859" s="268"/>
      <c r="I859" s="326"/>
      <c r="J859" s="308"/>
      <c r="K859" s="309"/>
      <c r="L859" s="308"/>
      <c r="M859" s="779"/>
      <c r="N859" s="780"/>
      <c r="O859" s="310"/>
      <c r="P859" s="287"/>
    </row>
    <row r="860" spans="2:16" ht="15" thickBot="1">
      <c r="B860" s="241"/>
      <c r="C860" s="751" t="s">
        <v>258</v>
      </c>
      <c r="D860" s="752"/>
      <c r="E860" s="752"/>
      <c r="F860" s="752"/>
      <c r="G860" s="752"/>
      <c r="H860" s="752"/>
      <c r="I860" s="781"/>
      <c r="J860" s="752"/>
      <c r="K860" s="752"/>
      <c r="L860" s="752"/>
      <c r="M860" s="752"/>
      <c r="N860" s="753"/>
      <c r="O860" s="295">
        <f>SUM(O856:O858)</f>
        <v>5866.2321119999997</v>
      </c>
      <c r="P860" s="287"/>
    </row>
    <row r="861" spans="2:16" ht="15" thickBot="1">
      <c r="B861" s="241"/>
      <c r="C861" s="274"/>
      <c r="O861" s="275"/>
      <c r="P861" s="243"/>
    </row>
    <row r="862" spans="2:16" ht="15" thickBot="1">
      <c r="B862" s="241"/>
      <c r="C862" s="754" t="s">
        <v>275</v>
      </c>
      <c r="D862" s="755"/>
      <c r="E862" s="755"/>
      <c r="F862" s="755"/>
      <c r="G862" s="755"/>
      <c r="H862" s="755"/>
      <c r="I862" s="755"/>
      <c r="J862" s="755"/>
      <c r="K862" s="755"/>
      <c r="L862" s="755"/>
      <c r="M862" s="755"/>
      <c r="N862" s="756"/>
      <c r="O862" s="327">
        <f>SUM(O832+O844+O851+O860)</f>
        <v>7731.1437175999999</v>
      </c>
      <c r="P862" s="328"/>
    </row>
    <row r="863" spans="2:16">
      <c r="B863" s="241"/>
      <c r="C863" s="760" t="s">
        <v>276</v>
      </c>
      <c r="D863" s="761"/>
      <c r="E863" s="761"/>
      <c r="F863" s="761"/>
      <c r="G863" s="761"/>
      <c r="H863" s="761"/>
      <c r="I863" s="761"/>
      <c r="J863" s="761"/>
      <c r="K863" s="761"/>
      <c r="L863" s="761"/>
      <c r="M863" s="761"/>
      <c r="N863" s="761"/>
      <c r="O863" s="762"/>
      <c r="P863" s="281"/>
    </row>
    <row r="864" spans="2:16">
      <c r="B864" s="241"/>
      <c r="C864" s="763"/>
      <c r="D864" s="764"/>
      <c r="E864" s="764"/>
      <c r="F864" s="764"/>
      <c r="G864" s="764"/>
      <c r="H864" s="764"/>
      <c r="I864" s="764"/>
      <c r="J864" s="764"/>
      <c r="K864" s="764"/>
      <c r="L864" s="764"/>
      <c r="M864" s="764"/>
      <c r="N864" s="764"/>
      <c r="O864" s="765"/>
      <c r="P864" s="281"/>
    </row>
    <row r="865" spans="2:18" ht="15" thickBot="1">
      <c r="B865" s="241"/>
      <c r="C865" s="766"/>
      <c r="D865" s="767"/>
      <c r="E865" s="767"/>
      <c r="F865" s="767"/>
      <c r="G865" s="767"/>
      <c r="H865" s="767"/>
      <c r="I865" s="767"/>
      <c r="J865" s="767"/>
      <c r="K865" s="767"/>
      <c r="L865" s="767"/>
      <c r="M865" s="767"/>
      <c r="N865" s="767"/>
      <c r="O865" s="768"/>
      <c r="P865" s="281"/>
    </row>
    <row r="866" spans="2:18">
      <c r="B866" s="241"/>
      <c r="C866" s="769" t="s">
        <v>277</v>
      </c>
      <c r="D866" s="770"/>
      <c r="E866" s="770"/>
      <c r="F866" s="770"/>
      <c r="G866" s="770"/>
      <c r="H866" s="770"/>
      <c r="I866" s="770"/>
      <c r="J866" s="329"/>
      <c r="K866" s="330"/>
      <c r="L866" s="303" t="s">
        <v>278</v>
      </c>
      <c r="M866" s="771" t="s">
        <v>279</v>
      </c>
      <c r="N866" s="772"/>
      <c r="O866" s="331"/>
      <c r="P866" s="313"/>
    </row>
    <row r="867" spans="2:18">
      <c r="B867" s="241"/>
      <c r="C867" s="773" t="s">
        <v>280</v>
      </c>
      <c r="D867" s="774"/>
      <c r="E867" s="774"/>
      <c r="F867" s="774"/>
      <c r="G867" s="774"/>
      <c r="H867" s="774"/>
      <c r="I867" s="774"/>
      <c r="J867" s="332"/>
      <c r="K867" s="333"/>
      <c r="L867" s="334">
        <v>0.22</v>
      </c>
      <c r="M867" s="747"/>
      <c r="N867" s="748"/>
      <c r="O867" s="335">
        <f>O862*L867</f>
        <v>1700.8516178719999</v>
      </c>
      <c r="P867" s="336"/>
    </row>
    <row r="868" spans="2:18">
      <c r="B868" s="241"/>
      <c r="C868" s="338" t="s">
        <v>281</v>
      </c>
      <c r="D868" s="289"/>
      <c r="E868" s="289"/>
      <c r="F868" s="289"/>
      <c r="G868" s="289"/>
      <c r="H868" s="289"/>
      <c r="I868" s="289"/>
      <c r="J868" s="332"/>
      <c r="K868" s="333"/>
      <c r="L868" s="334">
        <v>0.01</v>
      </c>
      <c r="M868" s="747"/>
      <c r="N868" s="748"/>
      <c r="O868" s="335">
        <f>O862*L868</f>
        <v>77.311437175999998</v>
      </c>
      <c r="P868" s="336"/>
      <c r="R868" s="337"/>
    </row>
    <row r="869" spans="2:18" ht="15" thickBot="1">
      <c r="B869" s="241"/>
      <c r="C869" s="267" t="s">
        <v>282</v>
      </c>
      <c r="D869" s="268"/>
      <c r="E869" s="268"/>
      <c r="F869" s="268"/>
      <c r="G869" s="268"/>
      <c r="H869" s="268"/>
      <c r="I869" s="268"/>
      <c r="J869" s="339"/>
      <c r="K869" s="340"/>
      <c r="L869" s="334">
        <v>0.03</v>
      </c>
      <c r="M869" s="749"/>
      <c r="N869" s="750"/>
      <c r="O869" s="335">
        <f>O862*L869</f>
        <v>231.93431152799999</v>
      </c>
      <c r="P869" s="336"/>
      <c r="R869" s="337"/>
    </row>
    <row r="870" spans="2:18" ht="15" thickBot="1">
      <c r="B870" s="241"/>
      <c r="C870" s="751" t="s">
        <v>258</v>
      </c>
      <c r="D870" s="752"/>
      <c r="E870" s="752"/>
      <c r="F870" s="752"/>
      <c r="G870" s="752"/>
      <c r="H870" s="752"/>
      <c r="I870" s="752"/>
      <c r="J870" s="752"/>
      <c r="K870" s="752"/>
      <c r="L870" s="752"/>
      <c r="M870" s="752"/>
      <c r="N870" s="753"/>
      <c r="O870" s="341">
        <f>SUM(O867:O869)</f>
        <v>2010.097366576</v>
      </c>
      <c r="P870" s="342"/>
    </row>
    <row r="871" spans="2:18" ht="15" thickBot="1">
      <c r="B871" s="241"/>
      <c r="C871" s="274"/>
      <c r="O871" s="275"/>
      <c r="P871" s="243"/>
    </row>
    <row r="872" spans="2:18" ht="15" thickBot="1">
      <c r="B872" s="241"/>
      <c r="C872" s="754" t="s">
        <v>283</v>
      </c>
      <c r="D872" s="755"/>
      <c r="E872" s="755"/>
      <c r="F872" s="755"/>
      <c r="G872" s="755"/>
      <c r="H872" s="755"/>
      <c r="I872" s="755"/>
      <c r="J872" s="755"/>
      <c r="K872" s="755"/>
      <c r="L872" s="755"/>
      <c r="M872" s="755"/>
      <c r="N872" s="756"/>
      <c r="O872" s="343">
        <f>ROUND(O862+O870,0)</f>
        <v>9741</v>
      </c>
      <c r="P872" s="342"/>
    </row>
    <row r="873" spans="2:18">
      <c r="B873" s="241"/>
      <c r="C873" s="270"/>
      <c r="D873" s="271"/>
      <c r="E873" s="271"/>
      <c r="F873" s="271"/>
      <c r="G873" s="271"/>
      <c r="H873" s="271"/>
      <c r="I873" s="271"/>
      <c r="J873" s="271"/>
      <c r="K873" s="271"/>
      <c r="L873" s="271"/>
      <c r="M873" s="271"/>
      <c r="N873" s="271"/>
      <c r="O873" s="272"/>
      <c r="P873" s="243"/>
    </row>
    <row r="874" spans="2:18">
      <c r="B874" s="241"/>
      <c r="C874" s="274"/>
      <c r="O874" s="275"/>
      <c r="P874" s="243"/>
    </row>
    <row r="875" spans="2:18">
      <c r="B875" s="241"/>
      <c r="C875" s="274"/>
      <c r="O875" s="275"/>
      <c r="P875" s="243"/>
    </row>
    <row r="876" spans="2:18">
      <c r="B876" s="241"/>
      <c r="C876" s="274"/>
      <c r="H876" s="344" t="s">
        <v>284</v>
      </c>
      <c r="I876" s="344"/>
      <c r="J876" s="344"/>
      <c r="K876" s="344"/>
      <c r="O876" s="275"/>
      <c r="P876" s="243"/>
    </row>
    <row r="877" spans="2:18">
      <c r="B877" s="241"/>
      <c r="C877" s="274"/>
      <c r="H877" s="344" t="s">
        <v>285</v>
      </c>
      <c r="O877" s="275"/>
      <c r="P877" s="243"/>
    </row>
    <row r="878" spans="2:18">
      <c r="B878" s="241"/>
      <c r="C878" s="274"/>
      <c r="H878" s="344" t="s">
        <v>286</v>
      </c>
      <c r="O878" s="275"/>
      <c r="P878" s="243"/>
    </row>
    <row r="879" spans="2:18">
      <c r="B879" s="241"/>
      <c r="C879" s="256"/>
      <c r="D879" s="345"/>
      <c r="E879" s="345"/>
      <c r="F879" s="345"/>
      <c r="G879" s="345"/>
      <c r="H879" s="344" t="s">
        <v>287</v>
      </c>
      <c r="I879" s="345"/>
      <c r="J879" s="345"/>
      <c r="K879" s="345"/>
      <c r="L879" s="345"/>
      <c r="M879" s="345"/>
      <c r="N879" s="345"/>
      <c r="O879" s="346"/>
      <c r="P879" s="266"/>
    </row>
    <row r="880" spans="2:18">
      <c r="B880" s="241"/>
      <c r="C880" s="274"/>
      <c r="H880" s="236" t="s">
        <v>288</v>
      </c>
      <c r="O880" s="275"/>
      <c r="P880" s="243"/>
    </row>
    <row r="881" spans="2:16">
      <c r="B881" s="241"/>
      <c r="C881" s="347" t="s">
        <v>289</v>
      </c>
      <c r="D881" s="348"/>
      <c r="E881" s="348"/>
      <c r="F881" s="348"/>
      <c r="G881" s="348"/>
      <c r="H881" s="348"/>
      <c r="I881" s="348"/>
      <c r="J881" s="348"/>
      <c r="K881" s="348"/>
      <c r="L881" s="348"/>
      <c r="M881" s="348"/>
      <c r="N881" s="348"/>
      <c r="O881" s="349"/>
      <c r="P881" s="243"/>
    </row>
    <row r="882" spans="2:16">
      <c r="B882" s="241"/>
      <c r="C882" s="757"/>
      <c r="D882" s="758"/>
      <c r="E882" s="758"/>
      <c r="F882" s="758"/>
      <c r="G882" s="758"/>
      <c r="H882" s="758"/>
      <c r="I882" s="758"/>
      <c r="J882" s="758"/>
      <c r="K882" s="758"/>
      <c r="L882" s="758"/>
      <c r="M882" s="758"/>
      <c r="N882" s="758"/>
      <c r="O882" s="759"/>
      <c r="P882" s="266"/>
    </row>
    <row r="883" spans="2:16">
      <c r="B883" s="241"/>
      <c r="C883" s="757"/>
      <c r="D883" s="758"/>
      <c r="E883" s="758"/>
      <c r="F883" s="758"/>
      <c r="G883" s="758"/>
      <c r="H883" s="758"/>
      <c r="I883" s="758"/>
      <c r="J883" s="758"/>
      <c r="K883" s="758"/>
      <c r="L883" s="758"/>
      <c r="M883" s="758"/>
      <c r="N883" s="758"/>
      <c r="O883" s="759"/>
      <c r="P883" s="266"/>
    </row>
    <row r="884" spans="2:16">
      <c r="B884" s="241"/>
      <c r="C884" s="256"/>
      <c r="D884" s="345"/>
      <c r="E884" s="345"/>
      <c r="F884" s="345"/>
      <c r="G884" s="345"/>
      <c r="H884" s="345"/>
      <c r="I884" s="345"/>
      <c r="J884" s="345"/>
      <c r="K884" s="345"/>
      <c r="L884" s="345"/>
      <c r="M884" s="345"/>
      <c r="N884" s="345"/>
      <c r="O884" s="346"/>
      <c r="P884" s="266"/>
    </row>
    <row r="885" spans="2:16">
      <c r="B885" s="241"/>
      <c r="C885" s="350" t="s">
        <v>290</v>
      </c>
      <c r="D885" s="345"/>
      <c r="E885" s="345"/>
      <c r="F885" s="345"/>
      <c r="G885" s="345"/>
      <c r="H885" s="345"/>
      <c r="I885" s="345"/>
      <c r="J885" s="345"/>
      <c r="K885" s="345"/>
      <c r="L885" s="345"/>
      <c r="M885" s="345"/>
      <c r="N885" s="345"/>
      <c r="O885" s="346"/>
      <c r="P885" s="266"/>
    </row>
    <row r="886" spans="2:16">
      <c r="B886" s="241"/>
      <c r="C886" s="735" t="s">
        <v>291</v>
      </c>
      <c r="D886" s="736"/>
      <c r="E886" s="736"/>
      <c r="F886" s="736"/>
      <c r="G886" s="736"/>
      <c r="H886" s="736"/>
      <c r="I886" s="736"/>
      <c r="J886" s="736"/>
      <c r="K886" s="736"/>
      <c r="L886" s="736"/>
      <c r="M886" s="736"/>
      <c r="N886" s="736"/>
      <c r="O886" s="737"/>
      <c r="P886" s="351"/>
    </row>
    <row r="887" spans="2:16">
      <c r="B887" s="241"/>
      <c r="C887" s="735"/>
      <c r="D887" s="736"/>
      <c r="E887" s="736"/>
      <c r="F887" s="736"/>
      <c r="G887" s="736"/>
      <c r="H887" s="736"/>
      <c r="I887" s="736"/>
      <c r="J887" s="736"/>
      <c r="K887" s="736"/>
      <c r="L887" s="736"/>
      <c r="M887" s="736"/>
      <c r="N887" s="736"/>
      <c r="O887" s="737"/>
      <c r="P887" s="351"/>
    </row>
    <row r="888" spans="2:16">
      <c r="B888" s="241"/>
      <c r="C888" s="738" t="s">
        <v>292</v>
      </c>
      <c r="D888" s="739"/>
      <c r="E888" s="739"/>
      <c r="F888" s="739"/>
      <c r="G888" s="739"/>
      <c r="H888" s="739"/>
      <c r="I888" s="739"/>
      <c r="J888" s="739"/>
      <c r="K888" s="739"/>
      <c r="L888" s="739"/>
      <c r="M888" s="739"/>
      <c r="N888" s="739"/>
      <c r="O888" s="740"/>
      <c r="P888" s="351"/>
    </row>
    <row r="889" spans="2:16">
      <c r="B889" s="241"/>
      <c r="C889" s="738"/>
      <c r="D889" s="739"/>
      <c r="E889" s="739"/>
      <c r="F889" s="739"/>
      <c r="G889" s="739"/>
      <c r="H889" s="739"/>
      <c r="I889" s="739"/>
      <c r="J889" s="739"/>
      <c r="K889" s="739"/>
      <c r="L889" s="739"/>
      <c r="M889" s="739"/>
      <c r="N889" s="739"/>
      <c r="O889" s="740"/>
      <c r="P889" s="351"/>
    </row>
    <row r="890" spans="2:16">
      <c r="B890" s="241"/>
      <c r="C890" s="256"/>
      <c r="D890" s="345"/>
      <c r="E890" s="345"/>
      <c r="F890" s="345"/>
      <c r="G890" s="345"/>
      <c r="H890" s="345"/>
      <c r="I890" s="345"/>
      <c r="J890" s="345"/>
      <c r="K890" s="345"/>
      <c r="L890" s="345"/>
      <c r="M890" s="345"/>
      <c r="N890" s="345"/>
      <c r="O890" s="346"/>
      <c r="P890" s="266"/>
    </row>
    <row r="891" spans="2:16">
      <c r="B891" s="241"/>
      <c r="C891" s="274"/>
      <c r="H891" s="344" t="s">
        <v>284</v>
      </c>
      <c r="O891" s="275"/>
      <c r="P891" s="243"/>
    </row>
    <row r="892" spans="2:16">
      <c r="B892" s="241"/>
      <c r="C892" s="274"/>
      <c r="H892" s="236" t="s">
        <v>285</v>
      </c>
      <c r="I892" s="289"/>
      <c r="J892" s="289"/>
      <c r="K892" s="289"/>
      <c r="O892" s="275"/>
      <c r="P892" s="243"/>
    </row>
    <row r="893" spans="2:16">
      <c r="B893" s="241"/>
      <c r="C893" s="274"/>
      <c r="H893" s="236" t="s">
        <v>293</v>
      </c>
      <c r="I893" s="352"/>
      <c r="J893" s="352"/>
      <c r="K893" s="352"/>
      <c r="O893" s="275"/>
      <c r="P893" s="243"/>
    </row>
    <row r="894" spans="2:16">
      <c r="B894" s="241"/>
      <c r="C894" s="353"/>
      <c r="D894" s="345"/>
      <c r="E894" s="345"/>
      <c r="F894" s="345"/>
      <c r="G894" s="345"/>
      <c r="H894" s="236" t="s">
        <v>287</v>
      </c>
      <c r="L894" s="345"/>
      <c r="M894" s="345"/>
      <c r="N894" s="345"/>
      <c r="O894" s="346"/>
      <c r="P894" s="266"/>
    </row>
    <row r="895" spans="2:16">
      <c r="B895" s="241"/>
      <c r="C895" s="353"/>
      <c r="D895" s="352"/>
      <c r="E895" s="352"/>
      <c r="K895" s="741"/>
      <c r="L895" s="741"/>
      <c r="M895" s="741"/>
      <c r="N895" s="741"/>
      <c r="O895" s="742"/>
      <c r="P895" s="354"/>
    </row>
    <row r="896" spans="2:16" ht="15" thickBot="1">
      <c r="B896" s="241"/>
      <c r="C896" s="745"/>
      <c r="D896" s="746"/>
      <c r="E896" s="746"/>
      <c r="F896" s="309"/>
      <c r="G896" s="309"/>
      <c r="H896" s="309"/>
      <c r="I896" s="309"/>
      <c r="J896" s="309"/>
      <c r="K896" s="743"/>
      <c r="L896" s="743"/>
      <c r="M896" s="743"/>
      <c r="N896" s="743"/>
      <c r="O896" s="744"/>
      <c r="P896" s="354"/>
    </row>
    <row r="897" spans="2:16" ht="15" thickBot="1">
      <c r="B897" s="355"/>
      <c r="C897" s="356"/>
      <c r="D897" s="356"/>
      <c r="E897" s="356"/>
      <c r="F897" s="356"/>
      <c r="G897" s="356"/>
      <c r="H897" s="356"/>
      <c r="I897" s="356"/>
      <c r="J897" s="356"/>
      <c r="K897" s="356"/>
      <c r="L897" s="356"/>
      <c r="M897" s="356"/>
      <c r="N897" s="356"/>
      <c r="O897" s="356"/>
      <c r="P897" s="357"/>
    </row>
    <row r="898" spans="2:16" ht="15" thickTop="1"/>
    <row r="900" spans="2:16" ht="15" thickBot="1"/>
    <row r="901" spans="2:16">
      <c r="B901" s="241"/>
      <c r="C901" s="251"/>
      <c r="D901" s="252"/>
      <c r="E901" s="252"/>
      <c r="F901" s="252"/>
      <c r="G901" s="252"/>
      <c r="H901" s="252"/>
      <c r="I901" s="252"/>
      <c r="J901" s="252"/>
      <c r="K901" s="252"/>
      <c r="L901" s="253" t="s">
        <v>241</v>
      </c>
      <c r="M901" s="254" t="s">
        <v>242</v>
      </c>
      <c r="N901" s="254" t="s">
        <v>243</v>
      </c>
      <c r="O901" s="255" t="s">
        <v>244</v>
      </c>
      <c r="P901" s="245"/>
    </row>
    <row r="902" spans="2:16">
      <c r="B902" s="241"/>
      <c r="C902" s="256"/>
      <c r="D902" s="257"/>
      <c r="E902" s="257"/>
      <c r="F902" s="257"/>
      <c r="G902" s="257"/>
      <c r="H902" s="257"/>
      <c r="I902" s="257"/>
      <c r="J902" s="257"/>
      <c r="K902" s="257"/>
      <c r="L902" s="258"/>
      <c r="M902" s="259"/>
      <c r="N902" s="259"/>
      <c r="O902" s="260"/>
      <c r="P902" s="261"/>
    </row>
    <row r="903" spans="2:16">
      <c r="B903" s="241"/>
      <c r="C903" s="826" t="s">
        <v>245</v>
      </c>
      <c r="D903" s="827"/>
      <c r="E903" s="827"/>
      <c r="F903" s="827"/>
      <c r="G903" s="257"/>
      <c r="H903" s="257"/>
      <c r="I903" s="257" t="s">
        <v>246</v>
      </c>
      <c r="K903" s="257"/>
      <c r="L903" s="258"/>
      <c r="O903" s="262"/>
      <c r="P903" s="261"/>
    </row>
    <row r="904" spans="2:16">
      <c r="B904" s="241"/>
      <c r="C904" s="263"/>
      <c r="D904" s="264"/>
      <c r="E904" s="264"/>
      <c r="F904" s="264"/>
      <c r="G904" s="264"/>
      <c r="H904" s="264"/>
      <c r="I904" s="264"/>
      <c r="J904" s="264"/>
      <c r="K904" s="264"/>
      <c r="L904" s="264"/>
      <c r="M904" s="264"/>
      <c r="N904" s="264"/>
      <c r="O904" s="265"/>
      <c r="P904" s="266"/>
    </row>
    <row r="905" spans="2:16" ht="15" thickBot="1">
      <c r="B905" s="241"/>
      <c r="C905" s="267"/>
      <c r="D905" s="268"/>
      <c r="E905" s="268"/>
      <c r="F905" s="268"/>
      <c r="G905" s="268"/>
      <c r="H905" s="268"/>
      <c r="I905" s="268"/>
      <c r="J905" s="268"/>
      <c r="K905" s="268"/>
      <c r="L905" s="268"/>
      <c r="M905" s="268"/>
      <c r="N905" s="268"/>
      <c r="O905" s="269"/>
      <c r="P905" s="243"/>
    </row>
    <row r="906" spans="2:16" ht="15" thickBot="1">
      <c r="B906" s="241"/>
      <c r="C906" s="270"/>
      <c r="D906" s="271"/>
      <c r="E906" s="271"/>
      <c r="F906" s="271"/>
      <c r="G906" s="271"/>
      <c r="H906" s="271"/>
      <c r="K906" s="271"/>
      <c r="L906" s="271"/>
      <c r="M906" s="271"/>
      <c r="N906" s="271"/>
      <c r="O906" s="272"/>
      <c r="P906" s="243"/>
    </row>
    <row r="907" spans="2:16">
      <c r="B907" s="241"/>
      <c r="C907" s="828" t="s">
        <v>247</v>
      </c>
      <c r="D907" s="829"/>
      <c r="E907" s="829"/>
      <c r="F907" s="829"/>
      <c r="G907" s="829"/>
      <c r="H907" s="829"/>
      <c r="I907" s="829"/>
      <c r="J907" s="829"/>
      <c r="K907" s="829"/>
      <c r="L907" s="829"/>
      <c r="M907" s="829"/>
      <c r="N907" s="829"/>
      <c r="O907" s="830"/>
      <c r="P907" s="273"/>
    </row>
    <row r="908" spans="2:16" ht="15" thickBot="1">
      <c r="B908" s="241"/>
      <c r="C908" s="274"/>
      <c r="O908" s="275"/>
      <c r="P908" s="243"/>
    </row>
    <row r="909" spans="2:16">
      <c r="B909" s="241"/>
      <c r="C909" s="276" t="s">
        <v>248</v>
      </c>
      <c r="D909" s="814" t="s">
        <v>9</v>
      </c>
      <c r="E909" s="815"/>
      <c r="F909" s="815"/>
      <c r="G909" s="815"/>
      <c r="H909" s="815"/>
      <c r="I909" s="815"/>
      <c r="J909" s="815"/>
      <c r="K909" s="815"/>
      <c r="L909" s="816"/>
      <c r="M909" s="817" t="s">
        <v>249</v>
      </c>
      <c r="N909" s="818"/>
      <c r="O909" s="276" t="s">
        <v>11</v>
      </c>
      <c r="P909" s="277"/>
    </row>
    <row r="910" spans="2:16" ht="15" thickBot="1">
      <c r="B910" s="241"/>
      <c r="C910" s="278">
        <v>4.2</v>
      </c>
      <c r="D910" s="819" t="s">
        <v>30</v>
      </c>
      <c r="E910" s="820"/>
      <c r="F910" s="820"/>
      <c r="G910" s="820"/>
      <c r="H910" s="820"/>
      <c r="I910" s="820"/>
      <c r="J910" s="820"/>
      <c r="K910" s="820"/>
      <c r="L910" s="821"/>
      <c r="M910" s="819" t="s">
        <v>329</v>
      </c>
      <c r="N910" s="821"/>
      <c r="O910" s="279">
        <f>'[23]PRESUPUESTO OFICIAL (Entidad)'!I30</f>
        <v>35.58</v>
      </c>
      <c r="P910" s="280"/>
    </row>
    <row r="911" spans="2:16">
      <c r="B911" s="241"/>
      <c r="C911" s="801" t="s">
        <v>250</v>
      </c>
      <c r="D911" s="761"/>
      <c r="E911" s="761"/>
      <c r="F911" s="761"/>
      <c r="G911" s="761"/>
      <c r="H911" s="761"/>
      <c r="I911" s="761"/>
      <c r="J911" s="761"/>
      <c r="K911" s="761"/>
      <c r="L911" s="761"/>
      <c r="M911" s="761"/>
      <c r="N911" s="761"/>
      <c r="O911" s="762"/>
      <c r="P911" s="281"/>
    </row>
    <row r="912" spans="2:16">
      <c r="B912" s="241"/>
      <c r="C912" s="763"/>
      <c r="D912" s="764"/>
      <c r="E912" s="764"/>
      <c r="F912" s="764"/>
      <c r="G912" s="764"/>
      <c r="H912" s="764"/>
      <c r="I912" s="764"/>
      <c r="J912" s="764"/>
      <c r="K912" s="764"/>
      <c r="L912" s="764"/>
      <c r="M912" s="764"/>
      <c r="N912" s="764"/>
      <c r="O912" s="765"/>
      <c r="P912" s="281"/>
    </row>
    <row r="913" spans="2:21" ht="15" thickBot="1">
      <c r="B913" s="241"/>
      <c r="C913" s="766"/>
      <c r="D913" s="767"/>
      <c r="E913" s="767"/>
      <c r="F913" s="767"/>
      <c r="G913" s="767"/>
      <c r="H913" s="767"/>
      <c r="I913" s="767"/>
      <c r="J913" s="767"/>
      <c r="K913" s="767"/>
      <c r="L913" s="767"/>
      <c r="M913" s="767"/>
      <c r="N913" s="767"/>
      <c r="O913" s="768"/>
      <c r="P913" s="281"/>
    </row>
    <row r="914" spans="2:21">
      <c r="B914" s="241"/>
      <c r="C914" s="769" t="s">
        <v>9</v>
      </c>
      <c r="D914" s="822"/>
      <c r="E914" s="822"/>
      <c r="F914" s="822"/>
      <c r="G914" s="823"/>
      <c r="H914" s="785" t="s">
        <v>251</v>
      </c>
      <c r="I914" s="822"/>
      <c r="J914" s="824" t="s">
        <v>252</v>
      </c>
      <c r="K914" s="825"/>
      <c r="L914" s="282" t="s">
        <v>253</v>
      </c>
      <c r="M914" s="785" t="s">
        <v>254</v>
      </c>
      <c r="N914" s="786"/>
      <c r="O914" s="283" t="s">
        <v>255</v>
      </c>
      <c r="P914" s="284"/>
    </row>
    <row r="915" spans="2:21">
      <c r="B915" s="241"/>
      <c r="C915" s="787" t="s">
        <v>257</v>
      </c>
      <c r="D915" s="774"/>
      <c r="E915" s="774"/>
      <c r="F915" s="774"/>
      <c r="G915" s="810"/>
      <c r="H915" s="811"/>
      <c r="I915" s="810"/>
      <c r="J915" s="812" t="s">
        <v>20</v>
      </c>
      <c r="K915" s="776"/>
      <c r="L915" s="315">
        <f>O946*0.05</f>
        <v>293.31160560000001</v>
      </c>
      <c r="M915" s="812">
        <v>1</v>
      </c>
      <c r="N915" s="776"/>
      <c r="O915" s="286">
        <f>L915*M915</f>
        <v>293.31160560000001</v>
      </c>
      <c r="P915" s="287"/>
    </row>
    <row r="916" spans="2:21">
      <c r="B916" s="241"/>
      <c r="C916" s="792" t="s">
        <v>344</v>
      </c>
      <c r="D916" s="793"/>
      <c r="E916" s="793"/>
      <c r="F916" s="793"/>
      <c r="G916" s="794"/>
      <c r="H916" s="291"/>
      <c r="I916" s="290"/>
      <c r="J916" s="813" t="s">
        <v>317</v>
      </c>
      <c r="K916" s="776"/>
      <c r="L916" s="292">
        <v>64705.89</v>
      </c>
      <c r="M916" s="812">
        <v>1</v>
      </c>
      <c r="N916" s="776"/>
      <c r="O916" s="286">
        <f>L916*M916</f>
        <v>64705.89</v>
      </c>
      <c r="P916" s="287"/>
    </row>
    <row r="917" spans="2:21" ht="15" thickBot="1">
      <c r="B917" s="241"/>
      <c r="C917" s="805"/>
      <c r="D917" s="791"/>
      <c r="E917" s="791"/>
      <c r="F917" s="791"/>
      <c r="G917" s="806"/>
      <c r="H917" s="807"/>
      <c r="I917" s="806"/>
      <c r="J917" s="779"/>
      <c r="K917" s="780"/>
      <c r="L917" s="393"/>
      <c r="M917" s="808"/>
      <c r="N917" s="809"/>
      <c r="O917" s="286"/>
      <c r="P917" s="287"/>
    </row>
    <row r="918" spans="2:21" ht="15" thickBot="1">
      <c r="B918" s="241"/>
      <c r="C918" s="751" t="s">
        <v>258</v>
      </c>
      <c r="D918" s="752"/>
      <c r="E918" s="752"/>
      <c r="F918" s="752"/>
      <c r="G918" s="752"/>
      <c r="H918" s="752"/>
      <c r="I918" s="752"/>
      <c r="J918" s="752"/>
      <c r="K918" s="752"/>
      <c r="L918" s="752"/>
      <c r="M918" s="752"/>
      <c r="N918" s="753"/>
      <c r="O918" s="295">
        <f>SUM(O915:O917)</f>
        <v>64999.201605599999</v>
      </c>
      <c r="P918" s="296"/>
    </row>
    <row r="919" spans="2:21">
      <c r="B919" s="241"/>
      <c r="C919" s="760" t="s">
        <v>259</v>
      </c>
      <c r="D919" s="761"/>
      <c r="E919" s="761"/>
      <c r="F919" s="761"/>
      <c r="G919" s="761"/>
      <c r="H919" s="761"/>
      <c r="I919" s="761"/>
      <c r="J919" s="761"/>
      <c r="K919" s="761"/>
      <c r="L919" s="761"/>
      <c r="M919" s="761"/>
      <c r="N919" s="761"/>
      <c r="O919" s="762"/>
      <c r="P919" s="281"/>
    </row>
    <row r="920" spans="2:21">
      <c r="B920" s="241"/>
      <c r="C920" s="763"/>
      <c r="D920" s="764"/>
      <c r="E920" s="764"/>
      <c r="F920" s="764"/>
      <c r="G920" s="764"/>
      <c r="H920" s="764"/>
      <c r="I920" s="764"/>
      <c r="J920" s="764"/>
      <c r="K920" s="764"/>
      <c r="L920" s="764"/>
      <c r="M920" s="764"/>
      <c r="N920" s="764"/>
      <c r="O920" s="765"/>
      <c r="P920" s="281"/>
    </row>
    <row r="921" spans="2:21" ht="17.25" thickBot="1">
      <c r="B921" s="241"/>
      <c r="C921" s="766"/>
      <c r="D921" s="767"/>
      <c r="E921" s="767"/>
      <c r="F921" s="767"/>
      <c r="G921" s="767"/>
      <c r="H921" s="767"/>
      <c r="I921" s="767"/>
      <c r="J921" s="767"/>
      <c r="K921" s="767"/>
      <c r="L921" s="767"/>
      <c r="M921" s="767"/>
      <c r="N921" s="767"/>
      <c r="O921" s="768"/>
      <c r="P921" s="281"/>
      <c r="S921" s="414"/>
      <c r="T921" s="132"/>
      <c r="U921" s="132"/>
    </row>
    <row r="922" spans="2:21" ht="15">
      <c r="B922" s="241"/>
      <c r="C922" s="769" t="s">
        <v>9</v>
      </c>
      <c r="D922" s="770"/>
      <c r="E922" s="770"/>
      <c r="F922" s="770"/>
      <c r="G922" s="770"/>
      <c r="H922" s="770"/>
      <c r="I922" s="770"/>
      <c r="J922" s="786"/>
      <c r="K922" s="297" t="s">
        <v>249</v>
      </c>
      <c r="L922" s="298" t="s">
        <v>11</v>
      </c>
      <c r="M922" s="785" t="s">
        <v>260</v>
      </c>
      <c r="N922" s="786"/>
      <c r="O922" s="283" t="s">
        <v>255</v>
      </c>
      <c r="P922" s="284"/>
      <c r="S922" s="132"/>
      <c r="T922" s="132"/>
      <c r="U922" s="415"/>
    </row>
    <row r="923" spans="2:21">
      <c r="B923" s="241"/>
      <c r="C923" s="802" t="s">
        <v>345</v>
      </c>
      <c r="D923" s="803"/>
      <c r="E923" s="803"/>
      <c r="F923" s="803"/>
      <c r="G923" s="803"/>
      <c r="H923" s="803"/>
      <c r="I923" s="803"/>
      <c r="J923" s="804"/>
      <c r="K923" s="395" t="s">
        <v>343</v>
      </c>
      <c r="L923" s="411">
        <f>S924</f>
        <v>2.8571428571428571E-2</v>
      </c>
      <c r="M923" s="795">
        <v>80900</v>
      </c>
      <c r="N923" s="796"/>
      <c r="O923" s="397">
        <f>L923*M923</f>
        <v>2311.4285714285716</v>
      </c>
      <c r="P923" s="284"/>
      <c r="S923" s="382">
        <v>1</v>
      </c>
      <c r="T923" s="382">
        <v>35</v>
      </c>
      <c r="U923" s="368" t="s">
        <v>329</v>
      </c>
    </row>
    <row r="924" spans="2:21">
      <c r="B924" s="241"/>
      <c r="C924" s="792" t="s">
        <v>346</v>
      </c>
      <c r="D924" s="793"/>
      <c r="E924" s="793"/>
      <c r="F924" s="793"/>
      <c r="G924" s="793"/>
      <c r="H924" s="793"/>
      <c r="I924" s="793"/>
      <c r="J924" s="794"/>
      <c r="K924" s="398" t="s">
        <v>347</v>
      </c>
      <c r="L924" s="412">
        <v>2.7E-2</v>
      </c>
      <c r="M924" s="837">
        <v>38900</v>
      </c>
      <c r="N924" s="838"/>
      <c r="O924" s="397">
        <f t="shared" ref="O924" si="8">L924*M924</f>
        <v>1050.3</v>
      </c>
      <c r="P924" s="287"/>
      <c r="S924" s="382">
        <f>S923/T923</f>
        <v>2.8571428571428571E-2</v>
      </c>
      <c r="T924" s="382">
        <v>1</v>
      </c>
      <c r="U924" s="132"/>
    </row>
    <row r="925" spans="2:21">
      <c r="B925" s="241"/>
      <c r="C925" s="792"/>
      <c r="D925" s="793"/>
      <c r="E925" s="793"/>
      <c r="F925" s="793"/>
      <c r="G925" s="793"/>
      <c r="H925" s="793"/>
      <c r="I925" s="793"/>
      <c r="J925" s="794"/>
      <c r="K925" s="401"/>
      <c r="L925" s="413"/>
      <c r="M925" s="837"/>
      <c r="N925" s="838"/>
      <c r="O925" s="397"/>
      <c r="P925" s="287"/>
      <c r="S925" s="132"/>
      <c r="T925" s="132"/>
      <c r="U925" s="132"/>
    </row>
    <row r="926" spans="2:21">
      <c r="B926" s="241"/>
      <c r="C926" s="792"/>
      <c r="D926" s="793"/>
      <c r="E926" s="793"/>
      <c r="F926" s="793"/>
      <c r="G926" s="793"/>
      <c r="H926" s="793"/>
      <c r="I926" s="793"/>
      <c r="J926" s="794"/>
      <c r="K926" s="401"/>
      <c r="L926" s="403"/>
      <c r="M926" s="837"/>
      <c r="N926" s="838"/>
      <c r="O926" s="397"/>
      <c r="P926" s="287"/>
    </row>
    <row r="927" spans="2:21">
      <c r="B927" s="241"/>
      <c r="C927" s="792"/>
      <c r="D927" s="793"/>
      <c r="E927" s="793"/>
      <c r="F927" s="793"/>
      <c r="G927" s="793"/>
      <c r="H927" s="793"/>
      <c r="I927" s="793"/>
      <c r="J927" s="794"/>
      <c r="K927" s="401"/>
      <c r="L927" s="402"/>
      <c r="M927" s="837"/>
      <c r="N927" s="838"/>
      <c r="O927" s="397"/>
      <c r="P927" s="287"/>
    </row>
    <row r="928" spans="2:21">
      <c r="B928" s="241"/>
      <c r="C928" s="792"/>
      <c r="D928" s="793"/>
      <c r="E928" s="793"/>
      <c r="F928" s="793"/>
      <c r="G928" s="793"/>
      <c r="H928" s="793"/>
      <c r="I928" s="793"/>
      <c r="J928" s="794"/>
      <c r="K928" s="401"/>
      <c r="L928" s="403"/>
      <c r="M928" s="837"/>
      <c r="N928" s="838"/>
      <c r="O928" s="397"/>
      <c r="P928" s="287"/>
    </row>
    <row r="929" spans="2:16" ht="15" thickBot="1">
      <c r="B929" s="241"/>
      <c r="C929" s="790"/>
      <c r="D929" s="797"/>
      <c r="E929" s="797"/>
      <c r="F929" s="797"/>
      <c r="G929" s="797"/>
      <c r="H929" s="797"/>
      <c r="I929" s="797"/>
      <c r="J929" s="798"/>
      <c r="K929" s="401"/>
      <c r="L929" s="404"/>
      <c r="M929" s="799"/>
      <c r="N929" s="800"/>
      <c r="O929" s="397"/>
      <c r="P929" s="287"/>
    </row>
    <row r="930" spans="2:16" ht="15" thickBot="1">
      <c r="B930" s="241"/>
      <c r="C930" s="751" t="s">
        <v>258</v>
      </c>
      <c r="D930" s="752"/>
      <c r="E930" s="752"/>
      <c r="F930" s="752"/>
      <c r="G930" s="752"/>
      <c r="H930" s="752"/>
      <c r="I930" s="752"/>
      <c r="J930" s="752"/>
      <c r="K930" s="752"/>
      <c r="L930" s="752"/>
      <c r="M930" s="752"/>
      <c r="N930" s="753"/>
      <c r="O930" s="295">
        <f>SUM(O923:O929)</f>
        <v>3361.7285714285717</v>
      </c>
      <c r="P930" s="287"/>
    </row>
    <row r="931" spans="2:16">
      <c r="B931" s="241"/>
      <c r="C931" s="801" t="s">
        <v>263</v>
      </c>
      <c r="D931" s="761"/>
      <c r="E931" s="761"/>
      <c r="F931" s="761"/>
      <c r="G931" s="761"/>
      <c r="H931" s="761"/>
      <c r="I931" s="761"/>
      <c r="J931" s="761"/>
      <c r="K931" s="761"/>
      <c r="L931" s="761"/>
      <c r="M931" s="761"/>
      <c r="N931" s="761"/>
      <c r="O931" s="762"/>
      <c r="P931" s="281"/>
    </row>
    <row r="932" spans="2:16">
      <c r="B932" s="241"/>
      <c r="C932" s="763"/>
      <c r="D932" s="764"/>
      <c r="E932" s="764"/>
      <c r="F932" s="764"/>
      <c r="G932" s="764"/>
      <c r="H932" s="764"/>
      <c r="I932" s="764"/>
      <c r="J932" s="764"/>
      <c r="K932" s="764"/>
      <c r="L932" s="764"/>
      <c r="M932" s="764"/>
      <c r="N932" s="764"/>
      <c r="O932" s="765"/>
      <c r="P932" s="281"/>
    </row>
    <row r="933" spans="2:16" ht="15" thickBot="1">
      <c r="B933" s="241"/>
      <c r="C933" s="766"/>
      <c r="D933" s="767"/>
      <c r="E933" s="767"/>
      <c r="F933" s="767"/>
      <c r="G933" s="767"/>
      <c r="H933" s="767"/>
      <c r="I933" s="767"/>
      <c r="J933" s="767"/>
      <c r="K933" s="767"/>
      <c r="L933" s="767"/>
      <c r="M933" s="767"/>
      <c r="N933" s="767"/>
      <c r="O933" s="768"/>
      <c r="P933" s="281"/>
    </row>
    <row r="934" spans="2:16" ht="15.75">
      <c r="B934" s="241"/>
      <c r="C934" s="769" t="s">
        <v>264</v>
      </c>
      <c r="D934" s="770"/>
      <c r="E934" s="770"/>
      <c r="F934" s="770"/>
      <c r="G934" s="770"/>
      <c r="H934" s="770"/>
      <c r="I934" s="770"/>
      <c r="J934" s="303" t="s">
        <v>265</v>
      </c>
      <c r="K934" s="304" t="s">
        <v>266</v>
      </c>
      <c r="L934" s="305" t="s">
        <v>267</v>
      </c>
      <c r="M934" s="785" t="s">
        <v>268</v>
      </c>
      <c r="N934" s="786"/>
      <c r="O934" s="283" t="s">
        <v>255</v>
      </c>
      <c r="P934" s="284"/>
    </row>
    <row r="935" spans="2:16">
      <c r="B935" s="241"/>
      <c r="C935" s="773"/>
      <c r="D935" s="774"/>
      <c r="E935" s="774"/>
      <c r="F935" s="774"/>
      <c r="G935" s="774"/>
      <c r="H935" s="774"/>
      <c r="I935" s="774"/>
      <c r="J935" s="306"/>
      <c r="K935" s="374"/>
      <c r="L935" s="306"/>
      <c r="M935" s="788"/>
      <c r="N935" s="789"/>
      <c r="O935" s="294"/>
      <c r="P935" s="287"/>
    </row>
    <row r="936" spans="2:16" ht="15" thickBot="1">
      <c r="B936" s="241"/>
      <c r="C936" s="805"/>
      <c r="D936" s="791"/>
      <c r="E936" s="791"/>
      <c r="F936" s="791"/>
      <c r="G936" s="791"/>
      <c r="H936" s="791"/>
      <c r="I936" s="791"/>
      <c r="J936" s="306"/>
      <c r="K936" s="376"/>
      <c r="L936" s="385"/>
      <c r="M936" s="835"/>
      <c r="N936" s="836"/>
      <c r="O936" s="294"/>
      <c r="P936" s="287"/>
    </row>
    <row r="937" spans="2:16" ht="15" thickBot="1">
      <c r="B937" s="241"/>
      <c r="C937" s="751" t="s">
        <v>258</v>
      </c>
      <c r="D937" s="752"/>
      <c r="E937" s="752"/>
      <c r="F937" s="752"/>
      <c r="G937" s="752"/>
      <c r="H937" s="752"/>
      <c r="I937" s="752"/>
      <c r="J937" s="752"/>
      <c r="K937" s="752"/>
      <c r="L937" s="752"/>
      <c r="M937" s="752"/>
      <c r="N937" s="753"/>
      <c r="O937" s="295">
        <f>SUM(O935:O936)</f>
        <v>0</v>
      </c>
      <c r="P937" s="296"/>
    </row>
    <row r="938" spans="2:16">
      <c r="B938" s="241"/>
      <c r="C938" s="760" t="s">
        <v>269</v>
      </c>
      <c r="D938" s="761"/>
      <c r="E938" s="761"/>
      <c r="F938" s="761"/>
      <c r="G938" s="761"/>
      <c r="H938" s="761"/>
      <c r="I938" s="761"/>
      <c r="J938" s="761"/>
      <c r="K938" s="761"/>
      <c r="L938" s="761"/>
      <c r="M938" s="761"/>
      <c r="N938" s="761"/>
      <c r="O938" s="762"/>
      <c r="P938" s="281"/>
    </row>
    <row r="939" spans="2:16">
      <c r="B939" s="241"/>
      <c r="C939" s="763"/>
      <c r="D939" s="764"/>
      <c r="E939" s="764"/>
      <c r="F939" s="764"/>
      <c r="G939" s="764"/>
      <c r="H939" s="764"/>
      <c r="I939" s="764"/>
      <c r="J939" s="764"/>
      <c r="K939" s="764"/>
      <c r="L939" s="764"/>
      <c r="M939" s="764"/>
      <c r="N939" s="764"/>
      <c r="O939" s="765"/>
      <c r="P939" s="281"/>
    </row>
    <row r="940" spans="2:16" ht="15" thickBot="1">
      <c r="B940" s="241"/>
      <c r="C940" s="766"/>
      <c r="D940" s="767"/>
      <c r="E940" s="767"/>
      <c r="F940" s="767"/>
      <c r="G940" s="767"/>
      <c r="H940" s="767"/>
      <c r="I940" s="764"/>
      <c r="J940" s="767"/>
      <c r="K940" s="767"/>
      <c r="L940" s="767"/>
      <c r="M940" s="767"/>
      <c r="N940" s="767"/>
      <c r="O940" s="768"/>
      <c r="P940" s="281"/>
    </row>
    <row r="941" spans="2:16" ht="28.5">
      <c r="B941" s="241"/>
      <c r="C941" s="769" t="s">
        <v>270</v>
      </c>
      <c r="D941" s="770"/>
      <c r="E941" s="770"/>
      <c r="F941" s="770"/>
      <c r="G941" s="770"/>
      <c r="H941" s="770"/>
      <c r="I941" s="378" t="s">
        <v>11</v>
      </c>
      <c r="J941" s="298" t="s">
        <v>271</v>
      </c>
      <c r="K941" s="304" t="s">
        <v>272</v>
      </c>
      <c r="L941" s="303" t="s">
        <v>273</v>
      </c>
      <c r="M941" s="771" t="s">
        <v>254</v>
      </c>
      <c r="N941" s="772"/>
      <c r="O941" s="312" t="s">
        <v>255</v>
      </c>
      <c r="P941" s="313"/>
    </row>
    <row r="942" spans="2:16">
      <c r="B942" s="241"/>
      <c r="C942" s="775" t="s">
        <v>274</v>
      </c>
      <c r="D942" s="782"/>
      <c r="E942" s="782"/>
      <c r="F942" s="782"/>
      <c r="G942" s="782"/>
      <c r="H942" s="782"/>
      <c r="I942" s="379">
        <v>1</v>
      </c>
      <c r="J942" s="315">
        <v>58363.5</v>
      </c>
      <c r="K942" s="316">
        <f>J942*67.52%</f>
        <v>39407.035199999998</v>
      </c>
      <c r="L942" s="317">
        <f>J942+K942</f>
        <v>97770.535199999998</v>
      </c>
      <c r="M942" s="777">
        <v>0.06</v>
      </c>
      <c r="N942" s="778"/>
      <c r="O942" s="318">
        <f>L942*M942*I942</f>
        <v>5866.2321119999997</v>
      </c>
      <c r="P942" s="319"/>
    </row>
    <row r="943" spans="2:16">
      <c r="B943" s="241"/>
      <c r="C943" s="757"/>
      <c r="D943" s="758"/>
      <c r="E943" s="758"/>
      <c r="F943" s="758"/>
      <c r="G943" s="758"/>
      <c r="H943" s="776"/>
      <c r="I943" s="379"/>
      <c r="J943" s="315"/>
      <c r="K943" s="316"/>
      <c r="L943" s="317"/>
      <c r="M943" s="777"/>
      <c r="N943" s="778"/>
      <c r="O943" s="318"/>
      <c r="P943" s="319"/>
    </row>
    <row r="944" spans="2:16">
      <c r="B944" s="241"/>
      <c r="C944" s="757"/>
      <c r="D944" s="758"/>
      <c r="E944" s="758"/>
      <c r="F944" s="758"/>
      <c r="G944" s="758"/>
      <c r="H944" s="776"/>
      <c r="I944" s="379"/>
      <c r="J944" s="323"/>
      <c r="K944" s="316"/>
      <c r="L944" s="317"/>
      <c r="M944" s="777"/>
      <c r="N944" s="778"/>
      <c r="O944" s="318"/>
      <c r="P944" s="319"/>
    </row>
    <row r="945" spans="2:18" ht="15" thickBot="1">
      <c r="B945" s="241"/>
      <c r="C945" s="267"/>
      <c r="D945" s="268"/>
      <c r="E945" s="268"/>
      <c r="F945" s="268"/>
      <c r="G945" s="268"/>
      <c r="H945" s="268"/>
      <c r="I945" s="326"/>
      <c r="J945" s="308"/>
      <c r="K945" s="309"/>
      <c r="L945" s="308"/>
      <c r="M945" s="779"/>
      <c r="N945" s="780"/>
      <c r="O945" s="310"/>
      <c r="P945" s="287"/>
    </row>
    <row r="946" spans="2:18" ht="15" thickBot="1">
      <c r="B946" s="241"/>
      <c r="C946" s="751" t="s">
        <v>258</v>
      </c>
      <c r="D946" s="752"/>
      <c r="E946" s="752"/>
      <c r="F946" s="752"/>
      <c r="G946" s="752"/>
      <c r="H946" s="752"/>
      <c r="I946" s="781"/>
      <c r="J946" s="752"/>
      <c r="K946" s="752"/>
      <c r="L946" s="752"/>
      <c r="M946" s="752"/>
      <c r="N946" s="753"/>
      <c r="O946" s="295">
        <f>SUM(O942:O944)</f>
        <v>5866.2321119999997</v>
      </c>
      <c r="P946" s="287"/>
    </row>
    <row r="947" spans="2:18" ht="15" thickBot="1">
      <c r="B947" s="241"/>
      <c r="C947" s="274"/>
      <c r="O947" s="275"/>
      <c r="P947" s="243"/>
    </row>
    <row r="948" spans="2:18" ht="15" thickBot="1">
      <c r="B948" s="241"/>
      <c r="C948" s="754" t="s">
        <v>275</v>
      </c>
      <c r="D948" s="755"/>
      <c r="E948" s="755"/>
      <c r="F948" s="755"/>
      <c r="G948" s="755"/>
      <c r="H948" s="755"/>
      <c r="I948" s="755"/>
      <c r="J948" s="755"/>
      <c r="K948" s="755"/>
      <c r="L948" s="755"/>
      <c r="M948" s="755"/>
      <c r="N948" s="756"/>
      <c r="O948" s="327">
        <f>SUM(O918+O930+O937+O946)</f>
        <v>74227.162289028565</v>
      </c>
      <c r="P948" s="328"/>
    </row>
    <row r="949" spans="2:18">
      <c r="B949" s="241"/>
      <c r="C949" s="760" t="s">
        <v>276</v>
      </c>
      <c r="D949" s="761"/>
      <c r="E949" s="761"/>
      <c r="F949" s="761"/>
      <c r="G949" s="761"/>
      <c r="H949" s="761"/>
      <c r="I949" s="761"/>
      <c r="J949" s="761"/>
      <c r="K949" s="761"/>
      <c r="L949" s="761"/>
      <c r="M949" s="761"/>
      <c r="N949" s="761"/>
      <c r="O949" s="762"/>
      <c r="P949" s="281"/>
    </row>
    <row r="950" spans="2:18">
      <c r="B950" s="241"/>
      <c r="C950" s="763"/>
      <c r="D950" s="764"/>
      <c r="E950" s="764"/>
      <c r="F950" s="764"/>
      <c r="G950" s="764"/>
      <c r="H950" s="764"/>
      <c r="I950" s="764"/>
      <c r="J950" s="764"/>
      <c r="K950" s="764"/>
      <c r="L950" s="764"/>
      <c r="M950" s="764"/>
      <c r="N950" s="764"/>
      <c r="O950" s="765"/>
      <c r="P950" s="281"/>
    </row>
    <row r="951" spans="2:18" ht="15" thickBot="1">
      <c r="B951" s="241"/>
      <c r="C951" s="766"/>
      <c r="D951" s="767"/>
      <c r="E951" s="767"/>
      <c r="F951" s="767"/>
      <c r="G951" s="767"/>
      <c r="H951" s="767"/>
      <c r="I951" s="767"/>
      <c r="J951" s="767"/>
      <c r="K951" s="767"/>
      <c r="L951" s="767"/>
      <c r="M951" s="767"/>
      <c r="N951" s="767"/>
      <c r="O951" s="768"/>
      <c r="P951" s="281"/>
    </row>
    <row r="952" spans="2:18">
      <c r="B952" s="241"/>
      <c r="C952" s="769" t="s">
        <v>277</v>
      </c>
      <c r="D952" s="770"/>
      <c r="E952" s="770"/>
      <c r="F952" s="770"/>
      <c r="G952" s="770"/>
      <c r="H952" s="770"/>
      <c r="I952" s="770"/>
      <c r="J952" s="329"/>
      <c r="K952" s="330"/>
      <c r="L952" s="303" t="s">
        <v>278</v>
      </c>
      <c r="M952" s="771" t="s">
        <v>279</v>
      </c>
      <c r="N952" s="772"/>
      <c r="O952" s="331"/>
      <c r="P952" s="313"/>
    </row>
    <row r="953" spans="2:18">
      <c r="B953" s="241"/>
      <c r="C953" s="773" t="s">
        <v>280</v>
      </c>
      <c r="D953" s="774"/>
      <c r="E953" s="774"/>
      <c r="F953" s="774"/>
      <c r="G953" s="774"/>
      <c r="H953" s="774"/>
      <c r="I953" s="774"/>
      <c r="J953" s="332"/>
      <c r="K953" s="333"/>
      <c r="L953" s="334">
        <v>0.22</v>
      </c>
      <c r="M953" s="747"/>
      <c r="N953" s="748"/>
      <c r="O953" s="335">
        <f>O948*L953</f>
        <v>16329.975703586284</v>
      </c>
      <c r="P953" s="336"/>
    </row>
    <row r="954" spans="2:18">
      <c r="B954" s="241"/>
      <c r="C954" s="338" t="s">
        <v>281</v>
      </c>
      <c r="D954" s="289"/>
      <c r="E954" s="289"/>
      <c r="F954" s="289"/>
      <c r="G954" s="289"/>
      <c r="H954" s="289"/>
      <c r="I954" s="289"/>
      <c r="J954" s="332"/>
      <c r="K954" s="333"/>
      <c r="L954" s="334">
        <v>0.01</v>
      </c>
      <c r="M954" s="747"/>
      <c r="N954" s="748"/>
      <c r="O954" s="335">
        <f>O948*L954</f>
        <v>742.2716228902857</v>
      </c>
      <c r="P954" s="336"/>
      <c r="R954" s="337"/>
    </row>
    <row r="955" spans="2:18" ht="15" thickBot="1">
      <c r="B955" s="241"/>
      <c r="C955" s="267" t="s">
        <v>282</v>
      </c>
      <c r="D955" s="268"/>
      <c r="E955" s="268"/>
      <c r="F955" s="268"/>
      <c r="G955" s="268"/>
      <c r="H955" s="268"/>
      <c r="I955" s="268"/>
      <c r="J955" s="339"/>
      <c r="K955" s="340"/>
      <c r="L955" s="334">
        <v>0.03</v>
      </c>
      <c r="M955" s="749"/>
      <c r="N955" s="750"/>
      <c r="O955" s="335">
        <f>O948*L955</f>
        <v>2226.8148686708569</v>
      </c>
      <c r="P955" s="336"/>
      <c r="R955" s="337"/>
    </row>
    <row r="956" spans="2:18" ht="15" thickBot="1">
      <c r="B956" s="241"/>
      <c r="C956" s="751" t="s">
        <v>258</v>
      </c>
      <c r="D956" s="752"/>
      <c r="E956" s="752"/>
      <c r="F956" s="752"/>
      <c r="G956" s="752"/>
      <c r="H956" s="752"/>
      <c r="I956" s="752"/>
      <c r="J956" s="752"/>
      <c r="K956" s="752"/>
      <c r="L956" s="752"/>
      <c r="M956" s="752"/>
      <c r="N956" s="753"/>
      <c r="O956" s="341">
        <f>SUM(O953:O955)</f>
        <v>19299.062195147424</v>
      </c>
      <c r="P956" s="342"/>
    </row>
    <row r="957" spans="2:18" ht="15" thickBot="1">
      <c r="B957" s="241"/>
      <c r="C957" s="274"/>
      <c r="O957" s="275"/>
      <c r="P957" s="243"/>
    </row>
    <row r="958" spans="2:18" ht="15" thickBot="1">
      <c r="B958" s="241"/>
      <c r="C958" s="754" t="s">
        <v>283</v>
      </c>
      <c r="D958" s="755"/>
      <c r="E958" s="755"/>
      <c r="F958" s="755"/>
      <c r="G958" s="755"/>
      <c r="H958" s="755"/>
      <c r="I958" s="755"/>
      <c r="J958" s="755"/>
      <c r="K958" s="755"/>
      <c r="L958" s="755"/>
      <c r="M958" s="755"/>
      <c r="N958" s="756"/>
      <c r="O958" s="343">
        <f>ROUND(O948+O956,0)</f>
        <v>93526</v>
      </c>
      <c r="P958" s="342"/>
    </row>
    <row r="959" spans="2:18">
      <c r="B959" s="241"/>
      <c r="C959" s="270"/>
      <c r="D959" s="271"/>
      <c r="E959" s="271"/>
      <c r="F959" s="271"/>
      <c r="G959" s="271"/>
      <c r="H959" s="271"/>
      <c r="I959" s="271"/>
      <c r="J959" s="271"/>
      <c r="K959" s="271"/>
      <c r="L959" s="271"/>
      <c r="M959" s="271"/>
      <c r="N959" s="271"/>
      <c r="O959" s="272"/>
      <c r="P959" s="243"/>
    </row>
    <row r="960" spans="2:18">
      <c r="B960" s="241"/>
      <c r="C960" s="274"/>
      <c r="O960" s="275"/>
      <c r="P960" s="243"/>
    </row>
    <row r="961" spans="2:16">
      <c r="B961" s="241"/>
      <c r="C961" s="274"/>
      <c r="O961" s="275"/>
      <c r="P961" s="243"/>
    </row>
    <row r="962" spans="2:16">
      <c r="B962" s="241"/>
      <c r="C962" s="274"/>
      <c r="H962" s="344" t="s">
        <v>284</v>
      </c>
      <c r="I962" s="344"/>
      <c r="J962" s="344"/>
      <c r="K962" s="344"/>
      <c r="O962" s="275"/>
      <c r="P962" s="243"/>
    </row>
    <row r="963" spans="2:16">
      <c r="B963" s="241"/>
      <c r="C963" s="274"/>
      <c r="H963" s="344" t="s">
        <v>285</v>
      </c>
      <c r="O963" s="275"/>
      <c r="P963" s="243"/>
    </row>
    <row r="964" spans="2:16">
      <c r="B964" s="241"/>
      <c r="C964" s="274"/>
      <c r="H964" s="344" t="s">
        <v>286</v>
      </c>
      <c r="O964" s="275"/>
      <c r="P964" s="243"/>
    </row>
    <row r="965" spans="2:16">
      <c r="B965" s="241"/>
      <c r="C965" s="256"/>
      <c r="D965" s="345"/>
      <c r="E965" s="345"/>
      <c r="F965" s="345"/>
      <c r="G965" s="345"/>
      <c r="H965" s="344" t="s">
        <v>287</v>
      </c>
      <c r="I965" s="345"/>
      <c r="J965" s="345"/>
      <c r="K965" s="345"/>
      <c r="L965" s="345"/>
      <c r="M965" s="345"/>
      <c r="N965" s="345"/>
      <c r="O965" s="346"/>
      <c r="P965" s="266"/>
    </row>
    <row r="966" spans="2:16">
      <c r="B966" s="241"/>
      <c r="C966" s="274"/>
      <c r="H966" s="236" t="s">
        <v>288</v>
      </c>
      <c r="O966" s="275"/>
      <c r="P966" s="243"/>
    </row>
    <row r="967" spans="2:16">
      <c r="B967" s="241"/>
      <c r="C967" s="347" t="s">
        <v>289</v>
      </c>
      <c r="D967" s="348"/>
      <c r="E967" s="348"/>
      <c r="F967" s="348"/>
      <c r="G967" s="348"/>
      <c r="H967" s="348"/>
      <c r="I967" s="348"/>
      <c r="J967" s="348"/>
      <c r="K967" s="348"/>
      <c r="L967" s="348"/>
      <c r="M967" s="348"/>
      <c r="N967" s="348"/>
      <c r="O967" s="349"/>
      <c r="P967" s="243"/>
    </row>
    <row r="968" spans="2:16">
      <c r="B968" s="241"/>
      <c r="C968" s="757"/>
      <c r="D968" s="758"/>
      <c r="E968" s="758"/>
      <c r="F968" s="758"/>
      <c r="G968" s="758"/>
      <c r="H968" s="758"/>
      <c r="I968" s="758"/>
      <c r="J968" s="758"/>
      <c r="K968" s="758"/>
      <c r="L968" s="758"/>
      <c r="M968" s="758"/>
      <c r="N968" s="758"/>
      <c r="O968" s="759"/>
      <c r="P968" s="266"/>
    </row>
    <row r="969" spans="2:16">
      <c r="B969" s="241"/>
      <c r="C969" s="757"/>
      <c r="D969" s="758"/>
      <c r="E969" s="758"/>
      <c r="F969" s="758"/>
      <c r="G969" s="758"/>
      <c r="H969" s="758"/>
      <c r="I969" s="758"/>
      <c r="J969" s="758"/>
      <c r="K969" s="758"/>
      <c r="L969" s="758"/>
      <c r="M969" s="758"/>
      <c r="N969" s="758"/>
      <c r="O969" s="759"/>
      <c r="P969" s="266"/>
    </row>
    <row r="970" spans="2:16">
      <c r="B970" s="241"/>
      <c r="C970" s="256"/>
      <c r="D970" s="345"/>
      <c r="E970" s="345"/>
      <c r="F970" s="345"/>
      <c r="G970" s="345"/>
      <c r="H970" s="345"/>
      <c r="I970" s="345"/>
      <c r="J970" s="345"/>
      <c r="K970" s="345"/>
      <c r="L970" s="345"/>
      <c r="M970" s="345"/>
      <c r="N970" s="345"/>
      <c r="O970" s="346"/>
      <c r="P970" s="266"/>
    </row>
    <row r="971" spans="2:16">
      <c r="B971" s="241"/>
      <c r="C971" s="350" t="s">
        <v>290</v>
      </c>
      <c r="D971" s="345"/>
      <c r="E971" s="345"/>
      <c r="F971" s="345"/>
      <c r="G971" s="345"/>
      <c r="H971" s="345"/>
      <c r="I971" s="345"/>
      <c r="J971" s="345"/>
      <c r="K971" s="345"/>
      <c r="L971" s="345"/>
      <c r="M971" s="345"/>
      <c r="N971" s="345"/>
      <c r="O971" s="346"/>
      <c r="P971" s="266"/>
    </row>
    <row r="972" spans="2:16">
      <c r="B972" s="241"/>
      <c r="C972" s="735" t="s">
        <v>291</v>
      </c>
      <c r="D972" s="736"/>
      <c r="E972" s="736"/>
      <c r="F972" s="736"/>
      <c r="G972" s="736"/>
      <c r="H972" s="736"/>
      <c r="I972" s="736"/>
      <c r="J972" s="736"/>
      <c r="K972" s="736"/>
      <c r="L972" s="736"/>
      <c r="M972" s="736"/>
      <c r="N972" s="736"/>
      <c r="O972" s="737"/>
      <c r="P972" s="351"/>
    </row>
    <row r="973" spans="2:16">
      <c r="B973" s="241"/>
      <c r="C973" s="735"/>
      <c r="D973" s="736"/>
      <c r="E973" s="736"/>
      <c r="F973" s="736"/>
      <c r="G973" s="736"/>
      <c r="H973" s="736"/>
      <c r="I973" s="736"/>
      <c r="J973" s="736"/>
      <c r="K973" s="736"/>
      <c r="L973" s="736"/>
      <c r="M973" s="736"/>
      <c r="N973" s="736"/>
      <c r="O973" s="737"/>
      <c r="P973" s="351"/>
    </row>
    <row r="974" spans="2:16">
      <c r="B974" s="241"/>
      <c r="C974" s="738" t="s">
        <v>292</v>
      </c>
      <c r="D974" s="739"/>
      <c r="E974" s="739"/>
      <c r="F974" s="739"/>
      <c r="G974" s="739"/>
      <c r="H974" s="739"/>
      <c r="I974" s="739"/>
      <c r="J974" s="739"/>
      <c r="K974" s="739"/>
      <c r="L974" s="739"/>
      <c r="M974" s="739"/>
      <c r="N974" s="739"/>
      <c r="O974" s="740"/>
      <c r="P974" s="351"/>
    </row>
    <row r="975" spans="2:16">
      <c r="B975" s="241"/>
      <c r="C975" s="738"/>
      <c r="D975" s="739"/>
      <c r="E975" s="739"/>
      <c r="F975" s="739"/>
      <c r="G975" s="739"/>
      <c r="H975" s="739"/>
      <c r="I975" s="739"/>
      <c r="J975" s="739"/>
      <c r="K975" s="739"/>
      <c r="L975" s="739"/>
      <c r="M975" s="739"/>
      <c r="N975" s="739"/>
      <c r="O975" s="740"/>
      <c r="P975" s="351"/>
    </row>
    <row r="976" spans="2:16">
      <c r="B976" s="241"/>
      <c r="C976" s="256"/>
      <c r="D976" s="345"/>
      <c r="E976" s="345"/>
      <c r="F976" s="345"/>
      <c r="G976" s="345"/>
      <c r="H976" s="345"/>
      <c r="I976" s="345"/>
      <c r="J976" s="345"/>
      <c r="K976" s="345"/>
      <c r="L976" s="345"/>
      <c r="M976" s="345"/>
      <c r="N976" s="345"/>
      <c r="O976" s="346"/>
      <c r="P976" s="266"/>
    </row>
    <row r="977" spans="2:16">
      <c r="B977" s="241"/>
      <c r="C977" s="274"/>
      <c r="H977" s="344" t="s">
        <v>284</v>
      </c>
      <c r="O977" s="275"/>
      <c r="P977" s="243"/>
    </row>
    <row r="978" spans="2:16">
      <c r="B978" s="241"/>
      <c r="C978" s="274"/>
      <c r="H978" s="236" t="s">
        <v>285</v>
      </c>
      <c r="I978" s="289"/>
      <c r="J978" s="289"/>
      <c r="K978" s="289"/>
      <c r="O978" s="275"/>
      <c r="P978" s="243"/>
    </row>
    <row r="979" spans="2:16">
      <c r="B979" s="241"/>
      <c r="C979" s="274"/>
      <c r="H979" s="236" t="s">
        <v>293</v>
      </c>
      <c r="I979" s="352"/>
      <c r="J979" s="352"/>
      <c r="K979" s="352"/>
      <c r="O979" s="275"/>
      <c r="P979" s="243"/>
    </row>
    <row r="980" spans="2:16">
      <c r="B980" s="241"/>
      <c r="C980" s="353"/>
      <c r="D980" s="345"/>
      <c r="E980" s="345"/>
      <c r="F980" s="345"/>
      <c r="G980" s="345"/>
      <c r="H980" s="236" t="s">
        <v>287</v>
      </c>
      <c r="L980" s="345"/>
      <c r="M980" s="345"/>
      <c r="N980" s="345"/>
      <c r="O980" s="346"/>
      <c r="P980" s="266"/>
    </row>
    <row r="981" spans="2:16">
      <c r="B981" s="241"/>
      <c r="C981" s="353"/>
      <c r="D981" s="352"/>
      <c r="E981" s="352"/>
      <c r="K981" s="741"/>
      <c r="L981" s="741"/>
      <c r="M981" s="741"/>
      <c r="N981" s="741"/>
      <c r="O981" s="742"/>
      <c r="P981" s="354"/>
    </row>
    <row r="982" spans="2:16" ht="15" thickBot="1">
      <c r="B982" s="241"/>
      <c r="C982" s="745"/>
      <c r="D982" s="746"/>
      <c r="E982" s="746"/>
      <c r="F982" s="309"/>
      <c r="G982" s="309"/>
      <c r="H982" s="309"/>
      <c r="I982" s="309"/>
      <c r="J982" s="309"/>
      <c r="K982" s="743"/>
      <c r="L982" s="743"/>
      <c r="M982" s="743"/>
      <c r="N982" s="743"/>
      <c r="O982" s="744"/>
      <c r="P982" s="354"/>
    </row>
    <row r="983" spans="2:16" ht="15" thickBot="1">
      <c r="B983" s="355"/>
      <c r="C983" s="356"/>
      <c r="D983" s="356"/>
      <c r="E983" s="356"/>
      <c r="F983" s="356"/>
      <c r="G983" s="356"/>
      <c r="H983" s="356"/>
      <c r="I983" s="356"/>
      <c r="J983" s="356"/>
      <c r="K983" s="356"/>
      <c r="L983" s="356"/>
      <c r="M983" s="356"/>
      <c r="N983" s="356"/>
      <c r="O983" s="356"/>
      <c r="P983" s="357"/>
    </row>
    <row r="984" spans="2:16" ht="15" thickTop="1"/>
    <row r="986" spans="2:16" ht="15" thickBot="1"/>
    <row r="987" spans="2:16">
      <c r="B987" s="241"/>
      <c r="C987" s="251"/>
      <c r="D987" s="252"/>
      <c r="E987" s="252"/>
      <c r="F987" s="252"/>
      <c r="G987" s="252"/>
      <c r="H987" s="252"/>
      <c r="I987" s="252"/>
      <c r="J987" s="252"/>
      <c r="K987" s="252"/>
      <c r="L987" s="253" t="s">
        <v>241</v>
      </c>
      <c r="M987" s="254" t="s">
        <v>242</v>
      </c>
      <c r="N987" s="254" t="s">
        <v>243</v>
      </c>
      <c r="O987" s="255" t="s">
        <v>244</v>
      </c>
      <c r="P987" s="245"/>
    </row>
    <row r="988" spans="2:16">
      <c r="B988" s="241"/>
      <c r="C988" s="256"/>
      <c r="D988" s="257"/>
      <c r="E988" s="257"/>
      <c r="F988" s="257"/>
      <c r="G988" s="257"/>
      <c r="H988" s="257"/>
      <c r="I988" s="257"/>
      <c r="J988" s="257"/>
      <c r="K988" s="257"/>
      <c r="L988" s="258"/>
      <c r="M988" s="259"/>
      <c r="N988" s="259"/>
      <c r="O988" s="260"/>
      <c r="P988" s="261"/>
    </row>
    <row r="989" spans="2:16">
      <c r="B989" s="241"/>
      <c r="C989" s="826" t="s">
        <v>245</v>
      </c>
      <c r="D989" s="827"/>
      <c r="E989" s="827"/>
      <c r="F989" s="827"/>
      <c r="G989" s="257"/>
      <c r="H989" s="257"/>
      <c r="I989" s="257" t="s">
        <v>246</v>
      </c>
      <c r="K989" s="257"/>
      <c r="L989" s="258"/>
      <c r="O989" s="262"/>
      <c r="P989" s="261"/>
    </row>
    <row r="990" spans="2:16">
      <c r="B990" s="241"/>
      <c r="C990" s="263"/>
      <c r="D990" s="264"/>
      <c r="E990" s="264"/>
      <c r="F990" s="264"/>
      <c r="G990" s="264"/>
      <c r="H990" s="264"/>
      <c r="I990" s="264"/>
      <c r="J990" s="264"/>
      <c r="K990" s="264"/>
      <c r="L990" s="264"/>
      <c r="M990" s="264"/>
      <c r="N990" s="264"/>
      <c r="O990" s="265"/>
      <c r="P990" s="266"/>
    </row>
    <row r="991" spans="2:16" ht="15" thickBot="1">
      <c r="B991" s="241"/>
      <c r="C991" s="267"/>
      <c r="D991" s="268"/>
      <c r="E991" s="268"/>
      <c r="F991" s="268"/>
      <c r="G991" s="268"/>
      <c r="H991" s="268"/>
      <c r="I991" s="268"/>
      <c r="J991" s="268"/>
      <c r="K991" s="268"/>
      <c r="L991" s="268"/>
      <c r="M991" s="268"/>
      <c r="N991" s="268"/>
      <c r="O991" s="269"/>
      <c r="P991" s="243"/>
    </row>
    <row r="992" spans="2:16" ht="15" thickBot="1">
      <c r="B992" s="241"/>
      <c r="C992" s="270"/>
      <c r="D992" s="271"/>
      <c r="E992" s="271"/>
      <c r="F992" s="271"/>
      <c r="G992" s="271"/>
      <c r="H992" s="271"/>
      <c r="K992" s="271"/>
      <c r="L992" s="271"/>
      <c r="M992" s="271"/>
      <c r="N992" s="271"/>
      <c r="O992" s="272"/>
      <c r="P992" s="243"/>
    </row>
    <row r="993" spans="2:16">
      <c r="B993" s="241"/>
      <c r="C993" s="828" t="s">
        <v>247</v>
      </c>
      <c r="D993" s="829"/>
      <c r="E993" s="829"/>
      <c r="F993" s="829"/>
      <c r="G993" s="829"/>
      <c r="H993" s="829"/>
      <c r="I993" s="829"/>
      <c r="J993" s="829"/>
      <c r="K993" s="829"/>
      <c r="L993" s="829"/>
      <c r="M993" s="829"/>
      <c r="N993" s="829"/>
      <c r="O993" s="830"/>
      <c r="P993" s="273"/>
    </row>
    <row r="994" spans="2:16" ht="15" thickBot="1">
      <c r="B994" s="241"/>
      <c r="C994" s="274"/>
      <c r="O994" s="275"/>
      <c r="P994" s="243"/>
    </row>
    <row r="995" spans="2:16">
      <c r="B995" s="241"/>
      <c r="C995" s="276" t="s">
        <v>248</v>
      </c>
      <c r="D995" s="814" t="s">
        <v>9</v>
      </c>
      <c r="E995" s="815"/>
      <c r="F995" s="815"/>
      <c r="G995" s="815"/>
      <c r="H995" s="815"/>
      <c r="I995" s="815"/>
      <c r="J995" s="815"/>
      <c r="K995" s="815"/>
      <c r="L995" s="816"/>
      <c r="M995" s="817" t="s">
        <v>249</v>
      </c>
      <c r="N995" s="818"/>
      <c r="O995" s="276" t="s">
        <v>11</v>
      </c>
      <c r="P995" s="277"/>
    </row>
    <row r="996" spans="2:16" ht="15" thickBot="1">
      <c r="B996" s="241"/>
      <c r="C996" s="278">
        <v>5.0999999999999996</v>
      </c>
      <c r="D996" s="819" t="s">
        <v>32</v>
      </c>
      <c r="E996" s="820"/>
      <c r="F996" s="820"/>
      <c r="G996" s="820"/>
      <c r="H996" s="820"/>
      <c r="I996" s="820"/>
      <c r="J996" s="820"/>
      <c r="K996" s="820"/>
      <c r="L996" s="821"/>
      <c r="M996" s="819" t="s">
        <v>329</v>
      </c>
      <c r="N996" s="821"/>
      <c r="O996" s="279">
        <f>'PRESUPUESTO OFICIAL (Entidad)'!I34</f>
        <v>1</v>
      </c>
      <c r="P996" s="280"/>
    </row>
    <row r="997" spans="2:16">
      <c r="B997" s="241"/>
      <c r="C997" s="801" t="s">
        <v>250</v>
      </c>
      <c r="D997" s="761"/>
      <c r="E997" s="761"/>
      <c r="F997" s="761"/>
      <c r="G997" s="761"/>
      <c r="H997" s="761"/>
      <c r="I997" s="761"/>
      <c r="J997" s="761"/>
      <c r="K997" s="761"/>
      <c r="L997" s="761"/>
      <c r="M997" s="761"/>
      <c r="N997" s="761"/>
      <c r="O997" s="762"/>
      <c r="P997" s="281"/>
    </row>
    <row r="998" spans="2:16">
      <c r="B998" s="241"/>
      <c r="C998" s="763"/>
      <c r="D998" s="764"/>
      <c r="E998" s="764"/>
      <c r="F998" s="764"/>
      <c r="G998" s="764"/>
      <c r="H998" s="764"/>
      <c r="I998" s="764"/>
      <c r="J998" s="764"/>
      <c r="K998" s="764"/>
      <c r="L998" s="764"/>
      <c r="M998" s="764"/>
      <c r="N998" s="764"/>
      <c r="O998" s="765"/>
      <c r="P998" s="281"/>
    </row>
    <row r="999" spans="2:16" ht="15" thickBot="1">
      <c r="B999" s="241"/>
      <c r="C999" s="766"/>
      <c r="D999" s="767"/>
      <c r="E999" s="767"/>
      <c r="F999" s="767"/>
      <c r="G999" s="767"/>
      <c r="H999" s="767"/>
      <c r="I999" s="767"/>
      <c r="J999" s="767"/>
      <c r="K999" s="767"/>
      <c r="L999" s="767"/>
      <c r="M999" s="767"/>
      <c r="N999" s="767"/>
      <c r="O999" s="768"/>
      <c r="P999" s="281"/>
    </row>
    <row r="1000" spans="2:16">
      <c r="B1000" s="241"/>
      <c r="C1000" s="769" t="s">
        <v>9</v>
      </c>
      <c r="D1000" s="822"/>
      <c r="E1000" s="822"/>
      <c r="F1000" s="822"/>
      <c r="G1000" s="823"/>
      <c r="H1000" s="785" t="s">
        <v>251</v>
      </c>
      <c r="I1000" s="822"/>
      <c r="J1000" s="824" t="s">
        <v>252</v>
      </c>
      <c r="K1000" s="825"/>
      <c r="L1000" s="282" t="s">
        <v>253</v>
      </c>
      <c r="M1000" s="785" t="s">
        <v>254</v>
      </c>
      <c r="N1000" s="786"/>
      <c r="O1000" s="283" t="s">
        <v>255</v>
      </c>
      <c r="P1000" s="284"/>
    </row>
    <row r="1001" spans="2:16">
      <c r="B1001" s="241"/>
      <c r="C1001" s="787" t="s">
        <v>257</v>
      </c>
      <c r="D1001" s="774"/>
      <c r="E1001" s="774"/>
      <c r="F1001" s="774"/>
      <c r="G1001" s="810"/>
      <c r="H1001" s="811"/>
      <c r="I1001" s="810"/>
      <c r="J1001" s="812" t="s">
        <v>20</v>
      </c>
      <c r="K1001" s="776"/>
      <c r="L1001" s="315">
        <f>O1032*0.05</f>
        <v>293.31160560000001</v>
      </c>
      <c r="M1001" s="812">
        <v>1</v>
      </c>
      <c r="N1001" s="776"/>
      <c r="O1001" s="286">
        <f>L1001*M1001</f>
        <v>293.31160560000001</v>
      </c>
      <c r="P1001" s="287"/>
    </row>
    <row r="1002" spans="2:16">
      <c r="B1002" s="241"/>
      <c r="C1002" s="792"/>
      <c r="D1002" s="793"/>
      <c r="E1002" s="793"/>
      <c r="F1002" s="793"/>
      <c r="G1002" s="794"/>
      <c r="H1002" s="291"/>
      <c r="I1002" s="290"/>
      <c r="J1002" s="813"/>
      <c r="K1002" s="776"/>
      <c r="L1002" s="292"/>
      <c r="M1002" s="812"/>
      <c r="N1002" s="776"/>
      <c r="O1002" s="286"/>
      <c r="P1002" s="287"/>
    </row>
    <row r="1003" spans="2:16" ht="15" thickBot="1">
      <c r="B1003" s="241"/>
      <c r="C1003" s="805"/>
      <c r="D1003" s="791"/>
      <c r="E1003" s="791"/>
      <c r="F1003" s="791"/>
      <c r="G1003" s="806"/>
      <c r="H1003" s="807"/>
      <c r="I1003" s="806"/>
      <c r="J1003" s="779"/>
      <c r="K1003" s="780"/>
      <c r="L1003" s="393"/>
      <c r="M1003" s="808"/>
      <c r="N1003" s="809"/>
      <c r="O1003" s="286"/>
      <c r="P1003" s="287"/>
    </row>
    <row r="1004" spans="2:16" ht="15" thickBot="1">
      <c r="B1004" s="241"/>
      <c r="C1004" s="751" t="s">
        <v>258</v>
      </c>
      <c r="D1004" s="752"/>
      <c r="E1004" s="752"/>
      <c r="F1004" s="752"/>
      <c r="G1004" s="752"/>
      <c r="H1004" s="752"/>
      <c r="I1004" s="752"/>
      <c r="J1004" s="752"/>
      <c r="K1004" s="752"/>
      <c r="L1004" s="752"/>
      <c r="M1004" s="752"/>
      <c r="N1004" s="753"/>
      <c r="O1004" s="295">
        <f>SUM(O1001:O1003)</f>
        <v>293.31160560000001</v>
      </c>
      <c r="P1004" s="296"/>
    </row>
    <row r="1005" spans="2:16">
      <c r="B1005" s="241"/>
      <c r="C1005" s="760" t="s">
        <v>259</v>
      </c>
      <c r="D1005" s="761"/>
      <c r="E1005" s="761"/>
      <c r="F1005" s="761"/>
      <c r="G1005" s="761"/>
      <c r="H1005" s="761"/>
      <c r="I1005" s="761"/>
      <c r="J1005" s="761"/>
      <c r="K1005" s="761"/>
      <c r="L1005" s="761"/>
      <c r="M1005" s="761"/>
      <c r="N1005" s="761"/>
      <c r="O1005" s="762"/>
      <c r="P1005" s="281"/>
    </row>
    <row r="1006" spans="2:16">
      <c r="B1006" s="241"/>
      <c r="C1006" s="763"/>
      <c r="D1006" s="764"/>
      <c r="E1006" s="764"/>
      <c r="F1006" s="764"/>
      <c r="G1006" s="764"/>
      <c r="H1006" s="764"/>
      <c r="I1006" s="764"/>
      <c r="J1006" s="764"/>
      <c r="K1006" s="764"/>
      <c r="L1006" s="764"/>
      <c r="M1006" s="764"/>
      <c r="N1006" s="764"/>
      <c r="O1006" s="765"/>
      <c r="P1006" s="281"/>
    </row>
    <row r="1007" spans="2:16" ht="15" thickBot="1">
      <c r="B1007" s="241"/>
      <c r="C1007" s="766"/>
      <c r="D1007" s="767"/>
      <c r="E1007" s="767"/>
      <c r="F1007" s="767"/>
      <c r="G1007" s="767"/>
      <c r="H1007" s="767"/>
      <c r="I1007" s="767"/>
      <c r="J1007" s="767"/>
      <c r="K1007" s="767"/>
      <c r="L1007" s="767"/>
      <c r="M1007" s="767"/>
      <c r="N1007" s="767"/>
      <c r="O1007" s="768"/>
      <c r="P1007" s="281"/>
    </row>
    <row r="1008" spans="2:16">
      <c r="B1008" s="241"/>
      <c r="C1008" s="769" t="s">
        <v>9</v>
      </c>
      <c r="D1008" s="770"/>
      <c r="E1008" s="770"/>
      <c r="F1008" s="770"/>
      <c r="G1008" s="770"/>
      <c r="H1008" s="770"/>
      <c r="I1008" s="770"/>
      <c r="J1008" s="786"/>
      <c r="K1008" s="297" t="s">
        <v>249</v>
      </c>
      <c r="L1008" s="298" t="s">
        <v>11</v>
      </c>
      <c r="M1008" s="785" t="s">
        <v>260</v>
      </c>
      <c r="N1008" s="786"/>
      <c r="O1008" s="283" t="s">
        <v>255</v>
      </c>
      <c r="P1008" s="284"/>
    </row>
    <row r="1009" spans="2:16">
      <c r="B1009" s="241"/>
      <c r="C1009" s="802" t="s">
        <v>348</v>
      </c>
      <c r="D1009" s="803"/>
      <c r="E1009" s="803"/>
      <c r="F1009" s="803"/>
      <c r="G1009" s="803"/>
      <c r="H1009" s="803"/>
      <c r="I1009" s="803"/>
      <c r="J1009" s="804"/>
      <c r="K1009" s="395" t="s">
        <v>329</v>
      </c>
      <c r="L1009" s="416">
        <v>1</v>
      </c>
      <c r="M1009" s="795">
        <v>98781</v>
      </c>
      <c r="N1009" s="796"/>
      <c r="O1009" s="397">
        <f>L1009*M1009</f>
        <v>98781</v>
      </c>
      <c r="P1009" s="284"/>
    </row>
    <row r="1010" spans="2:16">
      <c r="B1010" s="241"/>
      <c r="C1010" s="792" t="s">
        <v>349</v>
      </c>
      <c r="D1010" s="793"/>
      <c r="E1010" s="793"/>
      <c r="F1010" s="793"/>
      <c r="G1010" s="793"/>
      <c r="H1010" s="793"/>
      <c r="I1010" s="793"/>
      <c r="J1010" s="794"/>
      <c r="K1010" s="398" t="s">
        <v>314</v>
      </c>
      <c r="L1010" s="399">
        <v>4.5</v>
      </c>
      <c r="M1010" s="837">
        <v>2190</v>
      </c>
      <c r="N1010" s="838"/>
      <c r="O1010" s="397">
        <f t="shared" ref="O1010:O1011" si="9">L1010*M1010</f>
        <v>9855</v>
      </c>
      <c r="P1010" s="287"/>
    </row>
    <row r="1011" spans="2:16">
      <c r="B1011" s="241"/>
      <c r="C1011" s="792" t="s">
        <v>350</v>
      </c>
      <c r="D1011" s="793"/>
      <c r="E1011" s="793"/>
      <c r="F1011" s="793"/>
      <c r="G1011" s="793"/>
      <c r="H1011" s="793"/>
      <c r="I1011" s="793"/>
      <c r="J1011" s="794"/>
      <c r="K1011" s="401" t="s">
        <v>314</v>
      </c>
      <c r="L1011" s="402">
        <v>0.2</v>
      </c>
      <c r="M1011" s="837">
        <v>4780</v>
      </c>
      <c r="N1011" s="838"/>
      <c r="O1011" s="397">
        <f t="shared" si="9"/>
        <v>956</v>
      </c>
      <c r="P1011" s="287"/>
    </row>
    <row r="1012" spans="2:16">
      <c r="B1012" s="241"/>
      <c r="C1012" s="792"/>
      <c r="D1012" s="793"/>
      <c r="E1012" s="793"/>
      <c r="F1012" s="793"/>
      <c r="G1012" s="793"/>
      <c r="H1012" s="793"/>
      <c r="I1012" s="793"/>
      <c r="J1012" s="794"/>
      <c r="K1012" s="401"/>
      <c r="L1012" s="403"/>
      <c r="M1012" s="837"/>
      <c r="N1012" s="838"/>
      <c r="O1012" s="397"/>
      <c r="P1012" s="287"/>
    </row>
    <row r="1013" spans="2:16">
      <c r="B1013" s="241"/>
      <c r="C1013" s="792"/>
      <c r="D1013" s="793"/>
      <c r="E1013" s="793"/>
      <c r="F1013" s="793"/>
      <c r="G1013" s="793"/>
      <c r="H1013" s="793"/>
      <c r="I1013" s="793"/>
      <c r="J1013" s="794"/>
      <c r="K1013" s="401"/>
      <c r="L1013" s="402"/>
      <c r="M1013" s="837"/>
      <c r="N1013" s="838"/>
      <c r="O1013" s="397"/>
      <c r="P1013" s="287"/>
    </row>
    <row r="1014" spans="2:16">
      <c r="B1014" s="241"/>
      <c r="C1014" s="792"/>
      <c r="D1014" s="793"/>
      <c r="E1014" s="793"/>
      <c r="F1014" s="793"/>
      <c r="G1014" s="793"/>
      <c r="H1014" s="793"/>
      <c r="I1014" s="793"/>
      <c r="J1014" s="794"/>
      <c r="K1014" s="401"/>
      <c r="L1014" s="403"/>
      <c r="M1014" s="837"/>
      <c r="N1014" s="838"/>
      <c r="O1014" s="397"/>
      <c r="P1014" s="287"/>
    </row>
    <row r="1015" spans="2:16" ht="15" thickBot="1">
      <c r="B1015" s="241"/>
      <c r="C1015" s="790"/>
      <c r="D1015" s="797"/>
      <c r="E1015" s="797"/>
      <c r="F1015" s="797"/>
      <c r="G1015" s="797"/>
      <c r="H1015" s="797"/>
      <c r="I1015" s="797"/>
      <c r="J1015" s="798"/>
      <c r="K1015" s="401"/>
      <c r="L1015" s="404"/>
      <c r="M1015" s="799"/>
      <c r="N1015" s="800"/>
      <c r="O1015" s="397"/>
      <c r="P1015" s="287"/>
    </row>
    <row r="1016" spans="2:16" ht="15" thickBot="1">
      <c r="B1016" s="241"/>
      <c r="C1016" s="751" t="s">
        <v>258</v>
      </c>
      <c r="D1016" s="752"/>
      <c r="E1016" s="752"/>
      <c r="F1016" s="752"/>
      <c r="G1016" s="752"/>
      <c r="H1016" s="752"/>
      <c r="I1016" s="752"/>
      <c r="J1016" s="752"/>
      <c r="K1016" s="752"/>
      <c r="L1016" s="752"/>
      <c r="M1016" s="752"/>
      <c r="N1016" s="753"/>
      <c r="O1016" s="295">
        <f>SUM(O1009:O1015)</f>
        <v>109592</v>
      </c>
      <c r="P1016" s="287"/>
    </row>
    <row r="1017" spans="2:16">
      <c r="B1017" s="241"/>
      <c r="C1017" s="801" t="s">
        <v>263</v>
      </c>
      <c r="D1017" s="761"/>
      <c r="E1017" s="761"/>
      <c r="F1017" s="761"/>
      <c r="G1017" s="761"/>
      <c r="H1017" s="761"/>
      <c r="I1017" s="761"/>
      <c r="J1017" s="761"/>
      <c r="K1017" s="761"/>
      <c r="L1017" s="761"/>
      <c r="M1017" s="761"/>
      <c r="N1017" s="761"/>
      <c r="O1017" s="762"/>
      <c r="P1017" s="281"/>
    </row>
    <row r="1018" spans="2:16">
      <c r="B1018" s="241"/>
      <c r="C1018" s="763"/>
      <c r="D1018" s="764"/>
      <c r="E1018" s="764"/>
      <c r="F1018" s="764"/>
      <c r="G1018" s="764"/>
      <c r="H1018" s="764"/>
      <c r="I1018" s="764"/>
      <c r="J1018" s="764"/>
      <c r="K1018" s="764"/>
      <c r="L1018" s="764"/>
      <c r="M1018" s="764"/>
      <c r="N1018" s="764"/>
      <c r="O1018" s="765"/>
      <c r="P1018" s="281"/>
    </row>
    <row r="1019" spans="2:16" ht="15" thickBot="1">
      <c r="B1019" s="241"/>
      <c r="C1019" s="766"/>
      <c r="D1019" s="767"/>
      <c r="E1019" s="767"/>
      <c r="F1019" s="767"/>
      <c r="G1019" s="767"/>
      <c r="H1019" s="767"/>
      <c r="I1019" s="767"/>
      <c r="J1019" s="767"/>
      <c r="K1019" s="767"/>
      <c r="L1019" s="767"/>
      <c r="M1019" s="767"/>
      <c r="N1019" s="767"/>
      <c r="O1019" s="768"/>
      <c r="P1019" s="281"/>
    </row>
    <row r="1020" spans="2:16" ht="15.75">
      <c r="B1020" s="241"/>
      <c r="C1020" s="769" t="s">
        <v>264</v>
      </c>
      <c r="D1020" s="770"/>
      <c r="E1020" s="770"/>
      <c r="F1020" s="770"/>
      <c r="G1020" s="770"/>
      <c r="H1020" s="770"/>
      <c r="I1020" s="770"/>
      <c r="J1020" s="303" t="s">
        <v>265</v>
      </c>
      <c r="K1020" s="304" t="s">
        <v>266</v>
      </c>
      <c r="L1020" s="305" t="s">
        <v>267</v>
      </c>
      <c r="M1020" s="785" t="s">
        <v>268</v>
      </c>
      <c r="N1020" s="786"/>
      <c r="O1020" s="283" t="s">
        <v>255</v>
      </c>
      <c r="P1020" s="284"/>
    </row>
    <row r="1021" spans="2:16">
      <c r="B1021" s="241"/>
      <c r="C1021" s="773"/>
      <c r="D1021" s="774"/>
      <c r="E1021" s="774"/>
      <c r="F1021" s="774"/>
      <c r="G1021" s="774"/>
      <c r="H1021" s="774"/>
      <c r="I1021" s="774"/>
      <c r="J1021" s="306"/>
      <c r="K1021" s="374"/>
      <c r="L1021" s="306"/>
      <c r="M1021" s="788"/>
      <c r="N1021" s="789"/>
      <c r="O1021" s="294"/>
      <c r="P1021" s="287"/>
    </row>
    <row r="1022" spans="2:16" ht="15" thickBot="1">
      <c r="B1022" s="241"/>
      <c r="C1022" s="805"/>
      <c r="D1022" s="791"/>
      <c r="E1022" s="791"/>
      <c r="F1022" s="791"/>
      <c r="G1022" s="791"/>
      <c r="H1022" s="791"/>
      <c r="I1022" s="791"/>
      <c r="J1022" s="306"/>
      <c r="K1022" s="376"/>
      <c r="L1022" s="385"/>
      <c r="M1022" s="835"/>
      <c r="N1022" s="836"/>
      <c r="O1022" s="294"/>
      <c r="P1022" s="287"/>
    </row>
    <row r="1023" spans="2:16" ht="15" thickBot="1">
      <c r="B1023" s="241"/>
      <c r="C1023" s="751" t="s">
        <v>258</v>
      </c>
      <c r="D1023" s="752"/>
      <c r="E1023" s="752"/>
      <c r="F1023" s="752"/>
      <c r="G1023" s="752"/>
      <c r="H1023" s="752"/>
      <c r="I1023" s="752"/>
      <c r="J1023" s="752"/>
      <c r="K1023" s="752"/>
      <c r="L1023" s="752"/>
      <c r="M1023" s="752"/>
      <c r="N1023" s="753"/>
      <c r="O1023" s="295">
        <f>SUM(O1021:O1022)</f>
        <v>0</v>
      </c>
      <c r="P1023" s="296"/>
    </row>
    <row r="1024" spans="2:16">
      <c r="B1024" s="241"/>
      <c r="C1024" s="760" t="s">
        <v>269</v>
      </c>
      <c r="D1024" s="761"/>
      <c r="E1024" s="761"/>
      <c r="F1024" s="761"/>
      <c r="G1024" s="761"/>
      <c r="H1024" s="761"/>
      <c r="I1024" s="761"/>
      <c r="J1024" s="761"/>
      <c r="K1024" s="761"/>
      <c r="L1024" s="761"/>
      <c r="M1024" s="761"/>
      <c r="N1024" s="761"/>
      <c r="O1024" s="762"/>
      <c r="P1024" s="281"/>
    </row>
    <row r="1025" spans="2:18">
      <c r="B1025" s="241"/>
      <c r="C1025" s="763"/>
      <c r="D1025" s="764"/>
      <c r="E1025" s="764"/>
      <c r="F1025" s="764"/>
      <c r="G1025" s="764"/>
      <c r="H1025" s="764"/>
      <c r="I1025" s="764"/>
      <c r="J1025" s="764"/>
      <c r="K1025" s="764"/>
      <c r="L1025" s="764"/>
      <c r="M1025" s="764"/>
      <c r="N1025" s="764"/>
      <c r="O1025" s="765"/>
      <c r="P1025" s="281"/>
    </row>
    <row r="1026" spans="2:18" ht="15" thickBot="1">
      <c r="B1026" s="241"/>
      <c r="C1026" s="766"/>
      <c r="D1026" s="767"/>
      <c r="E1026" s="767"/>
      <c r="F1026" s="767"/>
      <c r="G1026" s="767"/>
      <c r="H1026" s="767"/>
      <c r="I1026" s="764"/>
      <c r="J1026" s="767"/>
      <c r="K1026" s="767"/>
      <c r="L1026" s="767"/>
      <c r="M1026" s="767"/>
      <c r="N1026" s="767"/>
      <c r="O1026" s="768"/>
      <c r="P1026" s="281"/>
    </row>
    <row r="1027" spans="2:18" ht="28.5">
      <c r="B1027" s="241"/>
      <c r="C1027" s="769" t="s">
        <v>270</v>
      </c>
      <c r="D1027" s="770"/>
      <c r="E1027" s="770"/>
      <c r="F1027" s="770"/>
      <c r="G1027" s="770"/>
      <c r="H1027" s="770"/>
      <c r="I1027" s="378" t="s">
        <v>11</v>
      </c>
      <c r="J1027" s="298" t="s">
        <v>271</v>
      </c>
      <c r="K1027" s="304" t="s">
        <v>272</v>
      </c>
      <c r="L1027" s="303" t="s">
        <v>273</v>
      </c>
      <c r="M1027" s="771" t="s">
        <v>254</v>
      </c>
      <c r="N1027" s="772"/>
      <c r="O1027" s="312" t="s">
        <v>255</v>
      </c>
      <c r="P1027" s="313"/>
    </row>
    <row r="1028" spans="2:18">
      <c r="B1028" s="241"/>
      <c r="C1028" s="775" t="s">
        <v>274</v>
      </c>
      <c r="D1028" s="782"/>
      <c r="E1028" s="782"/>
      <c r="F1028" s="782"/>
      <c r="G1028" s="782"/>
      <c r="H1028" s="782"/>
      <c r="I1028" s="379">
        <v>1</v>
      </c>
      <c r="J1028" s="315">
        <v>58363.5</v>
      </c>
      <c r="K1028" s="316">
        <f>J1028*67.52%</f>
        <v>39407.035199999998</v>
      </c>
      <c r="L1028" s="317">
        <f>J1028+K1028</f>
        <v>97770.535199999998</v>
      </c>
      <c r="M1028" s="777">
        <v>0.06</v>
      </c>
      <c r="N1028" s="778"/>
      <c r="O1028" s="318">
        <f>L1028*M1028</f>
        <v>5866.2321119999997</v>
      </c>
      <c r="P1028" s="319"/>
    </row>
    <row r="1029" spans="2:18">
      <c r="B1029" s="241"/>
      <c r="C1029" s="757"/>
      <c r="D1029" s="758"/>
      <c r="E1029" s="758"/>
      <c r="F1029" s="758"/>
      <c r="G1029" s="758"/>
      <c r="H1029" s="776"/>
      <c r="I1029" s="379"/>
      <c r="J1029" s="315"/>
      <c r="K1029" s="316"/>
      <c r="L1029" s="317"/>
      <c r="M1029" s="777"/>
      <c r="N1029" s="778"/>
      <c r="O1029" s="318"/>
      <c r="P1029" s="319"/>
    </row>
    <row r="1030" spans="2:18">
      <c r="B1030" s="241"/>
      <c r="C1030" s="757"/>
      <c r="D1030" s="758"/>
      <c r="E1030" s="758"/>
      <c r="F1030" s="758"/>
      <c r="G1030" s="758"/>
      <c r="H1030" s="776"/>
      <c r="I1030" s="379"/>
      <c r="J1030" s="323"/>
      <c r="K1030" s="316"/>
      <c r="L1030" s="317"/>
      <c r="M1030" s="777"/>
      <c r="N1030" s="778"/>
      <c r="O1030" s="318"/>
      <c r="P1030" s="319"/>
    </row>
    <row r="1031" spans="2:18" ht="15" thickBot="1">
      <c r="B1031" s="241"/>
      <c r="C1031" s="267"/>
      <c r="D1031" s="268"/>
      <c r="E1031" s="268"/>
      <c r="F1031" s="268"/>
      <c r="G1031" s="268"/>
      <c r="H1031" s="268"/>
      <c r="I1031" s="326"/>
      <c r="J1031" s="308"/>
      <c r="K1031" s="309"/>
      <c r="L1031" s="308"/>
      <c r="M1031" s="779"/>
      <c r="N1031" s="780"/>
      <c r="O1031" s="310"/>
      <c r="P1031" s="287"/>
    </row>
    <row r="1032" spans="2:18" ht="15" thickBot="1">
      <c r="B1032" s="241"/>
      <c r="C1032" s="751" t="s">
        <v>258</v>
      </c>
      <c r="D1032" s="752"/>
      <c r="E1032" s="752"/>
      <c r="F1032" s="752"/>
      <c r="G1032" s="752"/>
      <c r="H1032" s="752"/>
      <c r="I1032" s="781"/>
      <c r="J1032" s="752"/>
      <c r="K1032" s="752"/>
      <c r="L1032" s="752"/>
      <c r="M1032" s="752"/>
      <c r="N1032" s="753"/>
      <c r="O1032" s="295">
        <f>SUM(O1028:O1030)</f>
        <v>5866.2321119999997</v>
      </c>
      <c r="P1032" s="287"/>
    </row>
    <row r="1033" spans="2:18" ht="15" thickBot="1">
      <c r="B1033" s="241"/>
      <c r="C1033" s="274"/>
      <c r="O1033" s="275"/>
      <c r="P1033" s="243"/>
    </row>
    <row r="1034" spans="2:18" ht="15" thickBot="1">
      <c r="B1034" s="241"/>
      <c r="C1034" s="754" t="s">
        <v>275</v>
      </c>
      <c r="D1034" s="755"/>
      <c r="E1034" s="755"/>
      <c r="F1034" s="755"/>
      <c r="G1034" s="755"/>
      <c r="H1034" s="755"/>
      <c r="I1034" s="755"/>
      <c r="J1034" s="755"/>
      <c r="K1034" s="755"/>
      <c r="L1034" s="755"/>
      <c r="M1034" s="755"/>
      <c r="N1034" s="756"/>
      <c r="O1034" s="327">
        <f>SUM(O1004+O1016+O1023+O1032)</f>
        <v>115751.5437176</v>
      </c>
      <c r="P1034" s="328"/>
    </row>
    <row r="1035" spans="2:18">
      <c r="B1035" s="241"/>
      <c r="C1035" s="760" t="s">
        <v>276</v>
      </c>
      <c r="D1035" s="761"/>
      <c r="E1035" s="761"/>
      <c r="F1035" s="761"/>
      <c r="G1035" s="761"/>
      <c r="H1035" s="761"/>
      <c r="I1035" s="761"/>
      <c r="J1035" s="761"/>
      <c r="K1035" s="761"/>
      <c r="L1035" s="761"/>
      <c r="M1035" s="761"/>
      <c r="N1035" s="761"/>
      <c r="O1035" s="762"/>
      <c r="P1035" s="281"/>
    </row>
    <row r="1036" spans="2:18">
      <c r="B1036" s="241"/>
      <c r="C1036" s="763"/>
      <c r="D1036" s="764"/>
      <c r="E1036" s="764"/>
      <c r="F1036" s="764"/>
      <c r="G1036" s="764"/>
      <c r="H1036" s="764"/>
      <c r="I1036" s="764"/>
      <c r="J1036" s="764"/>
      <c r="K1036" s="764"/>
      <c r="L1036" s="764"/>
      <c r="M1036" s="764"/>
      <c r="N1036" s="764"/>
      <c r="O1036" s="765"/>
      <c r="P1036" s="281"/>
    </row>
    <row r="1037" spans="2:18" ht="15" thickBot="1">
      <c r="B1037" s="241"/>
      <c r="C1037" s="766"/>
      <c r="D1037" s="767"/>
      <c r="E1037" s="767"/>
      <c r="F1037" s="767"/>
      <c r="G1037" s="767"/>
      <c r="H1037" s="767"/>
      <c r="I1037" s="767"/>
      <c r="J1037" s="767"/>
      <c r="K1037" s="767"/>
      <c r="L1037" s="767"/>
      <c r="M1037" s="767"/>
      <c r="N1037" s="767"/>
      <c r="O1037" s="768"/>
      <c r="P1037" s="281"/>
    </row>
    <row r="1038" spans="2:18">
      <c r="B1038" s="241"/>
      <c r="C1038" s="769" t="s">
        <v>277</v>
      </c>
      <c r="D1038" s="770"/>
      <c r="E1038" s="770"/>
      <c r="F1038" s="770"/>
      <c r="G1038" s="770"/>
      <c r="H1038" s="770"/>
      <c r="I1038" s="770"/>
      <c r="J1038" s="329"/>
      <c r="K1038" s="330"/>
      <c r="L1038" s="303" t="s">
        <v>278</v>
      </c>
      <c r="M1038" s="771" t="s">
        <v>279</v>
      </c>
      <c r="N1038" s="772"/>
      <c r="O1038" s="331"/>
      <c r="P1038" s="313"/>
    </row>
    <row r="1039" spans="2:18">
      <c r="B1039" s="241"/>
      <c r="C1039" s="773" t="s">
        <v>280</v>
      </c>
      <c r="D1039" s="774"/>
      <c r="E1039" s="774"/>
      <c r="F1039" s="774"/>
      <c r="G1039" s="774"/>
      <c r="H1039" s="774"/>
      <c r="I1039" s="774"/>
      <c r="J1039" s="332"/>
      <c r="K1039" s="333"/>
      <c r="L1039" s="334">
        <v>0.22</v>
      </c>
      <c r="M1039" s="747"/>
      <c r="N1039" s="748"/>
      <c r="O1039" s="335">
        <f>O1034*L1039</f>
        <v>25465.339617872</v>
      </c>
      <c r="P1039" s="336"/>
      <c r="R1039" s="337"/>
    </row>
    <row r="1040" spans="2:18">
      <c r="B1040" s="241"/>
      <c r="C1040" s="338" t="s">
        <v>281</v>
      </c>
      <c r="D1040" s="289"/>
      <c r="E1040" s="289"/>
      <c r="F1040" s="289"/>
      <c r="G1040" s="289"/>
      <c r="H1040" s="289"/>
      <c r="I1040" s="289"/>
      <c r="J1040" s="332"/>
      <c r="K1040" s="333"/>
      <c r="L1040" s="334">
        <v>0.01</v>
      </c>
      <c r="M1040" s="747"/>
      <c r="N1040" s="748"/>
      <c r="O1040" s="335">
        <f>O1034*L1040</f>
        <v>1157.515437176</v>
      </c>
      <c r="P1040" s="336"/>
      <c r="R1040" s="337"/>
    </row>
    <row r="1041" spans="2:16" ht="15" thickBot="1">
      <c r="B1041" s="241"/>
      <c r="C1041" s="267" t="s">
        <v>282</v>
      </c>
      <c r="D1041" s="268"/>
      <c r="E1041" s="268"/>
      <c r="F1041" s="268"/>
      <c r="G1041" s="268"/>
      <c r="H1041" s="268"/>
      <c r="I1041" s="268"/>
      <c r="J1041" s="339"/>
      <c r="K1041" s="340"/>
      <c r="L1041" s="334">
        <v>0.03</v>
      </c>
      <c r="M1041" s="749"/>
      <c r="N1041" s="750"/>
      <c r="O1041" s="335">
        <f>O1034*L1041</f>
        <v>3472.5463115279999</v>
      </c>
      <c r="P1041" s="336"/>
    </row>
    <row r="1042" spans="2:16" ht="15" thickBot="1">
      <c r="B1042" s="241"/>
      <c r="C1042" s="751" t="s">
        <v>258</v>
      </c>
      <c r="D1042" s="752"/>
      <c r="E1042" s="752"/>
      <c r="F1042" s="752"/>
      <c r="G1042" s="752"/>
      <c r="H1042" s="752"/>
      <c r="I1042" s="752"/>
      <c r="J1042" s="752"/>
      <c r="K1042" s="752"/>
      <c r="L1042" s="752"/>
      <c r="M1042" s="752"/>
      <c r="N1042" s="753"/>
      <c r="O1042" s="341">
        <f>SUM(O1039:O1041)</f>
        <v>30095.401366575999</v>
      </c>
      <c r="P1042" s="342"/>
    </row>
    <row r="1043" spans="2:16" ht="15" thickBot="1">
      <c r="B1043" s="241"/>
      <c r="C1043" s="274"/>
      <c r="O1043" s="275"/>
      <c r="P1043" s="243"/>
    </row>
    <row r="1044" spans="2:16" ht="15" thickBot="1">
      <c r="B1044" s="241"/>
      <c r="C1044" s="754" t="s">
        <v>283</v>
      </c>
      <c r="D1044" s="755"/>
      <c r="E1044" s="755"/>
      <c r="F1044" s="755"/>
      <c r="G1044" s="755"/>
      <c r="H1044" s="755"/>
      <c r="I1044" s="755"/>
      <c r="J1044" s="755"/>
      <c r="K1044" s="755"/>
      <c r="L1044" s="755"/>
      <c r="M1044" s="755"/>
      <c r="N1044" s="756"/>
      <c r="O1044" s="343">
        <f>ROUND(O1034+O1042,0)</f>
        <v>145847</v>
      </c>
      <c r="P1044" s="342"/>
    </row>
    <row r="1045" spans="2:16">
      <c r="B1045" s="241"/>
      <c r="C1045" s="270"/>
      <c r="D1045" s="271"/>
      <c r="E1045" s="271"/>
      <c r="F1045" s="271"/>
      <c r="G1045" s="271"/>
      <c r="H1045" s="271"/>
      <c r="I1045" s="271"/>
      <c r="J1045" s="271"/>
      <c r="K1045" s="271"/>
      <c r="L1045" s="271"/>
      <c r="M1045" s="271"/>
      <c r="N1045" s="271"/>
      <c r="O1045" s="272"/>
      <c r="P1045" s="243"/>
    </row>
    <row r="1046" spans="2:16">
      <c r="B1046" s="241"/>
      <c r="C1046" s="274"/>
      <c r="O1046" s="275"/>
      <c r="P1046" s="243"/>
    </row>
    <row r="1047" spans="2:16">
      <c r="B1047" s="241"/>
      <c r="C1047" s="274"/>
      <c r="O1047" s="275"/>
      <c r="P1047" s="243"/>
    </row>
    <row r="1048" spans="2:16">
      <c r="B1048" s="241"/>
      <c r="C1048" s="274"/>
      <c r="H1048" s="344" t="s">
        <v>284</v>
      </c>
      <c r="I1048" s="344"/>
      <c r="J1048" s="344"/>
      <c r="K1048" s="344"/>
      <c r="O1048" s="275"/>
      <c r="P1048" s="243"/>
    </row>
    <row r="1049" spans="2:16">
      <c r="B1049" s="241"/>
      <c r="C1049" s="274"/>
      <c r="H1049" s="344" t="s">
        <v>285</v>
      </c>
      <c r="O1049" s="275"/>
      <c r="P1049" s="243"/>
    </row>
    <row r="1050" spans="2:16">
      <c r="B1050" s="241"/>
      <c r="C1050" s="274"/>
      <c r="H1050" s="344" t="s">
        <v>286</v>
      </c>
      <c r="O1050" s="275"/>
      <c r="P1050" s="243"/>
    </row>
    <row r="1051" spans="2:16">
      <c r="B1051" s="241"/>
      <c r="C1051" s="256"/>
      <c r="D1051" s="345"/>
      <c r="E1051" s="345"/>
      <c r="F1051" s="345"/>
      <c r="G1051" s="345"/>
      <c r="H1051" s="344" t="s">
        <v>287</v>
      </c>
      <c r="I1051" s="345"/>
      <c r="J1051" s="345"/>
      <c r="K1051" s="345"/>
      <c r="L1051" s="345"/>
      <c r="M1051" s="345"/>
      <c r="N1051" s="345"/>
      <c r="O1051" s="346"/>
      <c r="P1051" s="266"/>
    </row>
    <row r="1052" spans="2:16">
      <c r="B1052" s="241"/>
      <c r="C1052" s="274"/>
      <c r="H1052" s="236" t="s">
        <v>288</v>
      </c>
      <c r="O1052" s="275"/>
      <c r="P1052" s="243"/>
    </row>
    <row r="1053" spans="2:16">
      <c r="B1053" s="241"/>
      <c r="C1053" s="347" t="s">
        <v>289</v>
      </c>
      <c r="D1053" s="348"/>
      <c r="E1053" s="348"/>
      <c r="F1053" s="348"/>
      <c r="G1053" s="348"/>
      <c r="H1053" s="348"/>
      <c r="I1053" s="348"/>
      <c r="J1053" s="348"/>
      <c r="K1053" s="348"/>
      <c r="L1053" s="348"/>
      <c r="M1053" s="348"/>
      <c r="N1053" s="348"/>
      <c r="O1053" s="349"/>
      <c r="P1053" s="243"/>
    </row>
    <row r="1054" spans="2:16">
      <c r="B1054" s="241"/>
      <c r="C1054" s="757"/>
      <c r="D1054" s="758"/>
      <c r="E1054" s="758"/>
      <c r="F1054" s="758"/>
      <c r="G1054" s="758"/>
      <c r="H1054" s="758"/>
      <c r="I1054" s="758"/>
      <c r="J1054" s="758"/>
      <c r="K1054" s="758"/>
      <c r="L1054" s="758"/>
      <c r="M1054" s="758"/>
      <c r="N1054" s="758"/>
      <c r="O1054" s="759"/>
      <c r="P1054" s="266"/>
    </row>
    <row r="1055" spans="2:16">
      <c r="B1055" s="241"/>
      <c r="C1055" s="757"/>
      <c r="D1055" s="758"/>
      <c r="E1055" s="758"/>
      <c r="F1055" s="758"/>
      <c r="G1055" s="758"/>
      <c r="H1055" s="758"/>
      <c r="I1055" s="758"/>
      <c r="J1055" s="758"/>
      <c r="K1055" s="758"/>
      <c r="L1055" s="758"/>
      <c r="M1055" s="758"/>
      <c r="N1055" s="758"/>
      <c r="O1055" s="759"/>
      <c r="P1055" s="266"/>
    </row>
    <row r="1056" spans="2:16">
      <c r="B1056" s="241"/>
      <c r="C1056" s="256"/>
      <c r="D1056" s="345"/>
      <c r="E1056" s="345"/>
      <c r="F1056" s="345"/>
      <c r="G1056" s="345"/>
      <c r="H1056" s="345"/>
      <c r="I1056" s="345"/>
      <c r="J1056" s="345"/>
      <c r="K1056" s="345"/>
      <c r="L1056" s="345"/>
      <c r="M1056" s="345"/>
      <c r="N1056" s="345"/>
      <c r="O1056" s="346"/>
      <c r="P1056" s="266"/>
    </row>
    <row r="1057" spans="2:16">
      <c r="B1057" s="241"/>
      <c r="C1057" s="350" t="s">
        <v>290</v>
      </c>
      <c r="D1057" s="345"/>
      <c r="E1057" s="345"/>
      <c r="F1057" s="345"/>
      <c r="G1057" s="345"/>
      <c r="H1057" s="345"/>
      <c r="I1057" s="345"/>
      <c r="J1057" s="345"/>
      <c r="K1057" s="345"/>
      <c r="L1057" s="345"/>
      <c r="M1057" s="345"/>
      <c r="N1057" s="345"/>
      <c r="O1057" s="346"/>
      <c r="P1057" s="266"/>
    </row>
    <row r="1058" spans="2:16">
      <c r="B1058" s="241"/>
      <c r="C1058" s="735" t="s">
        <v>291</v>
      </c>
      <c r="D1058" s="736"/>
      <c r="E1058" s="736"/>
      <c r="F1058" s="736"/>
      <c r="G1058" s="736"/>
      <c r="H1058" s="736"/>
      <c r="I1058" s="736"/>
      <c r="J1058" s="736"/>
      <c r="K1058" s="736"/>
      <c r="L1058" s="736"/>
      <c r="M1058" s="736"/>
      <c r="N1058" s="736"/>
      <c r="O1058" s="737"/>
      <c r="P1058" s="351"/>
    </row>
    <row r="1059" spans="2:16">
      <c r="B1059" s="241"/>
      <c r="C1059" s="735"/>
      <c r="D1059" s="736"/>
      <c r="E1059" s="736"/>
      <c r="F1059" s="736"/>
      <c r="G1059" s="736"/>
      <c r="H1059" s="736"/>
      <c r="I1059" s="736"/>
      <c r="J1059" s="736"/>
      <c r="K1059" s="736"/>
      <c r="L1059" s="736"/>
      <c r="M1059" s="736"/>
      <c r="N1059" s="736"/>
      <c r="O1059" s="737"/>
      <c r="P1059" s="351"/>
    </row>
    <row r="1060" spans="2:16">
      <c r="B1060" s="241"/>
      <c r="C1060" s="738" t="s">
        <v>292</v>
      </c>
      <c r="D1060" s="739"/>
      <c r="E1060" s="739"/>
      <c r="F1060" s="739"/>
      <c r="G1060" s="739"/>
      <c r="H1060" s="739"/>
      <c r="I1060" s="739"/>
      <c r="J1060" s="739"/>
      <c r="K1060" s="739"/>
      <c r="L1060" s="739"/>
      <c r="M1060" s="739"/>
      <c r="N1060" s="739"/>
      <c r="O1060" s="740"/>
      <c r="P1060" s="351"/>
    </row>
    <row r="1061" spans="2:16">
      <c r="B1061" s="241"/>
      <c r="C1061" s="738"/>
      <c r="D1061" s="739"/>
      <c r="E1061" s="739"/>
      <c r="F1061" s="739"/>
      <c r="G1061" s="739"/>
      <c r="H1061" s="739"/>
      <c r="I1061" s="739"/>
      <c r="J1061" s="739"/>
      <c r="K1061" s="739"/>
      <c r="L1061" s="739"/>
      <c r="M1061" s="739"/>
      <c r="N1061" s="739"/>
      <c r="O1061" s="740"/>
      <c r="P1061" s="351"/>
    </row>
    <row r="1062" spans="2:16">
      <c r="B1062" s="241"/>
      <c r="C1062" s="256"/>
      <c r="D1062" s="345"/>
      <c r="E1062" s="345"/>
      <c r="F1062" s="345"/>
      <c r="G1062" s="345"/>
      <c r="H1062" s="345"/>
      <c r="I1062" s="345"/>
      <c r="J1062" s="345"/>
      <c r="K1062" s="345"/>
      <c r="L1062" s="345"/>
      <c r="M1062" s="345"/>
      <c r="N1062" s="345"/>
      <c r="O1062" s="346"/>
      <c r="P1062" s="266"/>
    </row>
    <row r="1063" spans="2:16">
      <c r="B1063" s="241"/>
      <c r="C1063" s="274"/>
      <c r="H1063" s="344" t="s">
        <v>284</v>
      </c>
      <c r="O1063" s="275"/>
      <c r="P1063" s="243"/>
    </row>
    <row r="1064" spans="2:16">
      <c r="B1064" s="241"/>
      <c r="C1064" s="274"/>
      <c r="H1064" s="236" t="s">
        <v>285</v>
      </c>
      <c r="I1064" s="289"/>
      <c r="J1064" s="289"/>
      <c r="K1064" s="289"/>
      <c r="O1064" s="275"/>
      <c r="P1064" s="243"/>
    </row>
    <row r="1065" spans="2:16">
      <c r="B1065" s="241"/>
      <c r="C1065" s="274"/>
      <c r="H1065" s="236" t="s">
        <v>293</v>
      </c>
      <c r="I1065" s="352"/>
      <c r="J1065" s="352"/>
      <c r="K1065" s="352"/>
      <c r="O1065" s="275"/>
      <c r="P1065" s="243"/>
    </row>
    <row r="1066" spans="2:16">
      <c r="B1066" s="241"/>
      <c r="C1066" s="353"/>
      <c r="D1066" s="345"/>
      <c r="E1066" s="345"/>
      <c r="F1066" s="345"/>
      <c r="G1066" s="345"/>
      <c r="H1066" s="236" t="s">
        <v>287</v>
      </c>
      <c r="L1066" s="345"/>
      <c r="M1066" s="345"/>
      <c r="N1066" s="345"/>
      <c r="O1066" s="346"/>
      <c r="P1066" s="266"/>
    </row>
    <row r="1067" spans="2:16">
      <c r="B1067" s="241"/>
      <c r="C1067" s="353"/>
      <c r="D1067" s="352"/>
      <c r="E1067" s="352"/>
      <c r="K1067" s="741"/>
      <c r="L1067" s="741"/>
      <c r="M1067" s="741"/>
      <c r="N1067" s="741"/>
      <c r="O1067" s="742"/>
      <c r="P1067" s="354"/>
    </row>
    <row r="1068" spans="2:16" ht="15" thickBot="1">
      <c r="B1068" s="241"/>
      <c r="C1068" s="745"/>
      <c r="D1068" s="746"/>
      <c r="E1068" s="746"/>
      <c r="F1068" s="309"/>
      <c r="G1068" s="309"/>
      <c r="H1068" s="309"/>
      <c r="I1068" s="309"/>
      <c r="J1068" s="309"/>
      <c r="K1068" s="743"/>
      <c r="L1068" s="743"/>
      <c r="M1068" s="743"/>
      <c r="N1068" s="743"/>
      <c r="O1068" s="744"/>
      <c r="P1068" s="354"/>
    </row>
    <row r="1069" spans="2:16" ht="15" thickBot="1">
      <c r="B1069" s="355"/>
      <c r="C1069" s="356"/>
      <c r="D1069" s="356"/>
      <c r="E1069" s="356"/>
      <c r="F1069" s="356"/>
      <c r="G1069" s="356"/>
      <c r="H1069" s="356"/>
      <c r="I1069" s="356"/>
      <c r="J1069" s="356"/>
      <c r="K1069" s="356"/>
      <c r="L1069" s="356"/>
      <c r="M1069" s="356"/>
      <c r="N1069" s="356"/>
      <c r="O1069" s="356"/>
      <c r="P1069" s="357"/>
    </row>
    <row r="1070" spans="2:16" ht="15" thickTop="1"/>
    <row r="1073" spans="2:16" ht="15" thickBot="1"/>
    <row r="1074" spans="2:16">
      <c r="B1074" s="241"/>
      <c r="C1074" s="251"/>
      <c r="D1074" s="252"/>
      <c r="E1074" s="252"/>
      <c r="F1074" s="252"/>
      <c r="G1074" s="252"/>
      <c r="H1074" s="252"/>
      <c r="I1074" s="252"/>
      <c r="J1074" s="252"/>
      <c r="K1074" s="252"/>
      <c r="L1074" s="253" t="s">
        <v>241</v>
      </c>
      <c r="M1074" s="254" t="s">
        <v>242</v>
      </c>
      <c r="N1074" s="254" t="s">
        <v>243</v>
      </c>
      <c r="O1074" s="255" t="s">
        <v>244</v>
      </c>
      <c r="P1074" s="245"/>
    </row>
    <row r="1075" spans="2:16">
      <c r="B1075" s="241"/>
      <c r="C1075" s="256"/>
      <c r="D1075" s="257"/>
      <c r="E1075" s="257"/>
      <c r="F1075" s="257"/>
      <c r="G1075" s="257"/>
      <c r="H1075" s="257"/>
      <c r="I1075" s="257"/>
      <c r="J1075" s="257"/>
      <c r="K1075" s="257"/>
      <c r="L1075" s="258"/>
      <c r="M1075" s="259"/>
      <c r="N1075" s="259"/>
      <c r="O1075" s="260"/>
      <c r="P1075" s="261"/>
    </row>
    <row r="1076" spans="2:16">
      <c r="B1076" s="241"/>
      <c r="C1076" s="826" t="s">
        <v>245</v>
      </c>
      <c r="D1076" s="827"/>
      <c r="E1076" s="827"/>
      <c r="F1076" s="827"/>
      <c r="G1076" s="257"/>
      <c r="H1076" s="257"/>
      <c r="I1076" s="257" t="s">
        <v>246</v>
      </c>
      <c r="K1076" s="257"/>
      <c r="L1076" s="258"/>
      <c r="O1076" s="262"/>
      <c r="P1076" s="261"/>
    </row>
    <row r="1077" spans="2:16">
      <c r="B1077" s="241"/>
      <c r="C1077" s="263"/>
      <c r="D1077" s="264"/>
      <c r="E1077" s="264"/>
      <c r="F1077" s="264"/>
      <c r="G1077" s="264"/>
      <c r="H1077" s="264"/>
      <c r="I1077" s="264"/>
      <c r="J1077" s="264"/>
      <c r="K1077" s="264"/>
      <c r="L1077" s="264"/>
      <c r="M1077" s="264"/>
      <c r="N1077" s="264"/>
      <c r="O1077" s="265"/>
      <c r="P1077" s="266"/>
    </row>
    <row r="1078" spans="2:16" ht="15" thickBot="1">
      <c r="B1078" s="241"/>
      <c r="C1078" s="267"/>
      <c r="D1078" s="268"/>
      <c r="E1078" s="268"/>
      <c r="F1078" s="268"/>
      <c r="G1078" s="268"/>
      <c r="H1078" s="268"/>
      <c r="I1078" s="268"/>
      <c r="J1078" s="268"/>
      <c r="K1078" s="268"/>
      <c r="L1078" s="268"/>
      <c r="M1078" s="268"/>
      <c r="N1078" s="268"/>
      <c r="O1078" s="269"/>
      <c r="P1078" s="243"/>
    </row>
    <row r="1079" spans="2:16" ht="15" thickBot="1">
      <c r="B1079" s="241"/>
      <c r="C1079" s="270"/>
      <c r="D1079" s="271"/>
      <c r="E1079" s="271"/>
      <c r="F1079" s="271"/>
      <c r="G1079" s="271"/>
      <c r="H1079" s="271"/>
      <c r="K1079" s="271"/>
      <c r="L1079" s="271"/>
      <c r="M1079" s="271"/>
      <c r="N1079" s="271"/>
      <c r="O1079" s="272"/>
      <c r="P1079" s="243"/>
    </row>
    <row r="1080" spans="2:16">
      <c r="B1080" s="241"/>
      <c r="C1080" s="828" t="s">
        <v>247</v>
      </c>
      <c r="D1080" s="829"/>
      <c r="E1080" s="829"/>
      <c r="F1080" s="829"/>
      <c r="G1080" s="829"/>
      <c r="H1080" s="829"/>
      <c r="I1080" s="829"/>
      <c r="J1080" s="829"/>
      <c r="K1080" s="829"/>
      <c r="L1080" s="829"/>
      <c r="M1080" s="829"/>
      <c r="N1080" s="829"/>
      <c r="O1080" s="830"/>
      <c r="P1080" s="273"/>
    </row>
    <row r="1081" spans="2:16" ht="15" thickBot="1">
      <c r="B1081" s="241"/>
      <c r="C1081" s="274"/>
      <c r="O1081" s="275"/>
      <c r="P1081" s="243"/>
    </row>
    <row r="1082" spans="2:16">
      <c r="B1082" s="241"/>
      <c r="C1082" s="276" t="s">
        <v>248</v>
      </c>
      <c r="D1082" s="814" t="s">
        <v>9</v>
      </c>
      <c r="E1082" s="815"/>
      <c r="F1082" s="815"/>
      <c r="G1082" s="815"/>
      <c r="H1082" s="815"/>
      <c r="I1082" s="815"/>
      <c r="J1082" s="815"/>
      <c r="K1082" s="815"/>
      <c r="L1082" s="816"/>
      <c r="M1082" s="817" t="s">
        <v>249</v>
      </c>
      <c r="N1082" s="818"/>
      <c r="O1082" s="276" t="s">
        <v>11</v>
      </c>
      <c r="P1082" s="277"/>
    </row>
    <row r="1083" spans="2:16" ht="15" thickBot="1">
      <c r="B1083" s="241"/>
      <c r="C1083" s="278">
        <v>6.1</v>
      </c>
      <c r="D1083" s="819" t="s">
        <v>34</v>
      </c>
      <c r="E1083" s="820"/>
      <c r="F1083" s="820"/>
      <c r="G1083" s="820"/>
      <c r="H1083" s="820"/>
      <c r="I1083" s="820"/>
      <c r="J1083" s="820"/>
      <c r="K1083" s="820"/>
      <c r="L1083" s="821"/>
      <c r="M1083" s="819" t="s">
        <v>329</v>
      </c>
      <c r="N1083" s="821"/>
      <c r="O1083" s="279">
        <f>'[23]PRESUPUESTO OFICIAL (Entidad)'!I36</f>
        <v>127.92</v>
      </c>
      <c r="P1083" s="280"/>
    </row>
    <row r="1084" spans="2:16">
      <c r="B1084" s="241"/>
      <c r="C1084" s="801" t="s">
        <v>250</v>
      </c>
      <c r="D1084" s="761"/>
      <c r="E1084" s="761"/>
      <c r="F1084" s="761"/>
      <c r="G1084" s="761"/>
      <c r="H1084" s="761"/>
      <c r="I1084" s="761"/>
      <c r="J1084" s="761"/>
      <c r="K1084" s="761"/>
      <c r="L1084" s="761"/>
      <c r="M1084" s="761"/>
      <c r="N1084" s="761"/>
      <c r="O1084" s="762"/>
      <c r="P1084" s="281"/>
    </row>
    <row r="1085" spans="2:16">
      <c r="B1085" s="241"/>
      <c r="C1085" s="763"/>
      <c r="D1085" s="764"/>
      <c r="E1085" s="764"/>
      <c r="F1085" s="764"/>
      <c r="G1085" s="764"/>
      <c r="H1085" s="764"/>
      <c r="I1085" s="764"/>
      <c r="J1085" s="764"/>
      <c r="K1085" s="764"/>
      <c r="L1085" s="764"/>
      <c r="M1085" s="764"/>
      <c r="N1085" s="764"/>
      <c r="O1085" s="765"/>
      <c r="P1085" s="281"/>
    </row>
    <row r="1086" spans="2:16" ht="15" thickBot="1">
      <c r="B1086" s="241"/>
      <c r="C1086" s="766"/>
      <c r="D1086" s="767"/>
      <c r="E1086" s="767"/>
      <c r="F1086" s="767"/>
      <c r="G1086" s="767"/>
      <c r="H1086" s="767"/>
      <c r="I1086" s="767"/>
      <c r="J1086" s="767"/>
      <c r="K1086" s="767"/>
      <c r="L1086" s="767"/>
      <c r="M1086" s="767"/>
      <c r="N1086" s="767"/>
      <c r="O1086" s="768"/>
      <c r="P1086" s="281"/>
    </row>
    <row r="1087" spans="2:16">
      <c r="B1087" s="241"/>
      <c r="C1087" s="769" t="s">
        <v>9</v>
      </c>
      <c r="D1087" s="822"/>
      <c r="E1087" s="822"/>
      <c r="F1087" s="822"/>
      <c r="G1087" s="823"/>
      <c r="H1087" s="785" t="s">
        <v>251</v>
      </c>
      <c r="I1087" s="822"/>
      <c r="J1087" s="824" t="s">
        <v>252</v>
      </c>
      <c r="K1087" s="825"/>
      <c r="L1087" s="282" t="s">
        <v>253</v>
      </c>
      <c r="M1087" s="785" t="s">
        <v>254</v>
      </c>
      <c r="N1087" s="786"/>
      <c r="O1087" s="283" t="s">
        <v>255</v>
      </c>
      <c r="P1087" s="284"/>
    </row>
    <row r="1088" spans="2:16">
      <c r="B1088" s="241"/>
      <c r="C1088" s="787" t="s">
        <v>257</v>
      </c>
      <c r="D1088" s="774"/>
      <c r="E1088" s="774"/>
      <c r="F1088" s="774"/>
      <c r="G1088" s="810"/>
      <c r="H1088" s="811"/>
      <c r="I1088" s="810"/>
      <c r="J1088" s="812" t="s">
        <v>20</v>
      </c>
      <c r="K1088" s="776"/>
      <c r="L1088" s="315">
        <f>O1119*0.05</f>
        <v>806.84684266666682</v>
      </c>
      <c r="M1088" s="812">
        <v>1</v>
      </c>
      <c r="N1088" s="776"/>
      <c r="O1088" s="286">
        <f>L1088*M1088</f>
        <v>806.84684266666682</v>
      </c>
      <c r="P1088" s="287"/>
    </row>
    <row r="1089" spans="2:16">
      <c r="B1089" s="241"/>
      <c r="C1089" s="792" t="s">
        <v>351</v>
      </c>
      <c r="D1089" s="793"/>
      <c r="E1089" s="793"/>
      <c r="F1089" s="793"/>
      <c r="G1089" s="794"/>
      <c r="H1089" s="291"/>
      <c r="I1089" s="290"/>
      <c r="J1089" s="813" t="s">
        <v>317</v>
      </c>
      <c r="K1089" s="776"/>
      <c r="L1089" s="292">
        <v>17000</v>
      </c>
      <c r="M1089" s="839">
        <v>0.8</v>
      </c>
      <c r="N1089" s="840"/>
      <c r="O1089" s="286">
        <f>L1089*M1089</f>
        <v>13600</v>
      </c>
      <c r="P1089" s="287"/>
    </row>
    <row r="1090" spans="2:16" ht="15" thickBot="1">
      <c r="B1090" s="241"/>
      <c r="C1090" s="805"/>
      <c r="D1090" s="791"/>
      <c r="E1090" s="791"/>
      <c r="F1090" s="791"/>
      <c r="G1090" s="806"/>
      <c r="H1090" s="807"/>
      <c r="I1090" s="806"/>
      <c r="J1090" s="779"/>
      <c r="K1090" s="780"/>
      <c r="L1090" s="393"/>
      <c r="M1090" s="808"/>
      <c r="N1090" s="809"/>
      <c r="O1090" s="286"/>
      <c r="P1090" s="287"/>
    </row>
    <row r="1091" spans="2:16" ht="15" thickBot="1">
      <c r="B1091" s="241"/>
      <c r="C1091" s="751" t="s">
        <v>258</v>
      </c>
      <c r="D1091" s="752"/>
      <c r="E1091" s="752"/>
      <c r="F1091" s="752"/>
      <c r="G1091" s="752"/>
      <c r="H1091" s="752"/>
      <c r="I1091" s="752"/>
      <c r="J1091" s="752"/>
      <c r="K1091" s="752"/>
      <c r="L1091" s="752"/>
      <c r="M1091" s="752"/>
      <c r="N1091" s="753"/>
      <c r="O1091" s="295">
        <f>SUM(O1088:O1090)</f>
        <v>14406.846842666666</v>
      </c>
      <c r="P1091" s="296"/>
    </row>
    <row r="1092" spans="2:16">
      <c r="B1092" s="241"/>
      <c r="C1092" s="760" t="s">
        <v>259</v>
      </c>
      <c r="D1092" s="761"/>
      <c r="E1092" s="761"/>
      <c r="F1092" s="761"/>
      <c r="G1092" s="761"/>
      <c r="H1092" s="761"/>
      <c r="I1092" s="761"/>
      <c r="J1092" s="761"/>
      <c r="K1092" s="761"/>
      <c r="L1092" s="761"/>
      <c r="M1092" s="761"/>
      <c r="N1092" s="761"/>
      <c r="O1092" s="762"/>
      <c r="P1092" s="281"/>
    </row>
    <row r="1093" spans="2:16">
      <c r="B1093" s="241"/>
      <c r="C1093" s="763"/>
      <c r="D1093" s="764"/>
      <c r="E1093" s="764"/>
      <c r="F1093" s="764"/>
      <c r="G1093" s="764"/>
      <c r="H1093" s="764"/>
      <c r="I1093" s="764"/>
      <c r="J1093" s="764"/>
      <c r="K1093" s="764"/>
      <c r="L1093" s="764"/>
      <c r="M1093" s="764"/>
      <c r="N1093" s="764"/>
      <c r="O1093" s="765"/>
      <c r="P1093" s="281"/>
    </row>
    <row r="1094" spans="2:16" ht="15" thickBot="1">
      <c r="B1094" s="241"/>
      <c r="C1094" s="766"/>
      <c r="D1094" s="767"/>
      <c r="E1094" s="767"/>
      <c r="F1094" s="767"/>
      <c r="G1094" s="767"/>
      <c r="H1094" s="767"/>
      <c r="I1094" s="767"/>
      <c r="J1094" s="767"/>
      <c r="K1094" s="767"/>
      <c r="L1094" s="767"/>
      <c r="M1094" s="767"/>
      <c r="N1094" s="767"/>
      <c r="O1094" s="768"/>
      <c r="P1094" s="281"/>
    </row>
    <row r="1095" spans="2:16">
      <c r="B1095" s="241"/>
      <c r="C1095" s="769" t="s">
        <v>9</v>
      </c>
      <c r="D1095" s="770"/>
      <c r="E1095" s="770"/>
      <c r="F1095" s="770"/>
      <c r="G1095" s="770"/>
      <c r="H1095" s="770"/>
      <c r="I1095" s="770"/>
      <c r="J1095" s="786"/>
      <c r="K1095" s="297" t="s">
        <v>249</v>
      </c>
      <c r="L1095" s="298" t="s">
        <v>11</v>
      </c>
      <c r="M1095" s="785" t="s">
        <v>260</v>
      </c>
      <c r="N1095" s="786"/>
      <c r="O1095" s="283" t="s">
        <v>255</v>
      </c>
      <c r="P1095" s="284"/>
    </row>
    <row r="1096" spans="2:16">
      <c r="B1096" s="241"/>
      <c r="C1096" s="802" t="s">
        <v>352</v>
      </c>
      <c r="D1096" s="803"/>
      <c r="E1096" s="803"/>
      <c r="F1096" s="803"/>
      <c r="G1096" s="803"/>
      <c r="H1096" s="803"/>
      <c r="I1096" s="803"/>
      <c r="J1096" s="804"/>
      <c r="K1096" s="395" t="s">
        <v>329</v>
      </c>
      <c r="L1096" s="417">
        <v>1.1000000000000001</v>
      </c>
      <c r="M1096" s="795">
        <v>19747.900000000001</v>
      </c>
      <c r="N1096" s="796"/>
      <c r="O1096" s="397">
        <f>L1096*M1096</f>
        <v>21722.690000000002</v>
      </c>
      <c r="P1096" s="284"/>
    </row>
    <row r="1097" spans="2:16">
      <c r="B1097" s="241"/>
      <c r="C1097" s="792" t="s">
        <v>353</v>
      </c>
      <c r="D1097" s="793"/>
      <c r="E1097" s="793"/>
      <c r="F1097" s="793"/>
      <c r="G1097" s="793"/>
      <c r="H1097" s="793"/>
      <c r="I1097" s="793"/>
      <c r="J1097" s="794"/>
      <c r="K1097" s="398" t="s">
        <v>43</v>
      </c>
      <c r="L1097" s="418">
        <v>8</v>
      </c>
      <c r="M1097" s="795">
        <v>420.17</v>
      </c>
      <c r="N1097" s="796"/>
      <c r="O1097" s="397">
        <f t="shared" ref="O1097:O1100" si="10">L1097*M1097</f>
        <v>3361.36</v>
      </c>
      <c r="P1097" s="287"/>
    </row>
    <row r="1098" spans="2:16">
      <c r="B1098" s="241"/>
      <c r="C1098" s="792" t="s">
        <v>354</v>
      </c>
      <c r="D1098" s="793"/>
      <c r="E1098" s="793"/>
      <c r="F1098" s="793"/>
      <c r="G1098" s="793"/>
      <c r="H1098" s="793"/>
      <c r="I1098" s="793"/>
      <c r="J1098" s="794"/>
      <c r="K1098" s="401" t="s">
        <v>43</v>
      </c>
      <c r="L1098" s="402">
        <v>0.03</v>
      </c>
      <c r="M1098" s="837">
        <v>36900</v>
      </c>
      <c r="N1098" s="838"/>
      <c r="O1098" s="397">
        <f t="shared" si="10"/>
        <v>1107</v>
      </c>
      <c r="P1098" s="287"/>
    </row>
    <row r="1099" spans="2:16">
      <c r="B1099" s="241"/>
      <c r="C1099" s="792" t="s">
        <v>355</v>
      </c>
      <c r="D1099" s="793"/>
      <c r="E1099" s="793"/>
      <c r="F1099" s="793"/>
      <c r="G1099" s="793"/>
      <c r="H1099" s="793"/>
      <c r="I1099" s="793"/>
      <c r="J1099" s="794"/>
      <c r="K1099" s="401" t="s">
        <v>356</v>
      </c>
      <c r="L1099" s="402">
        <v>0.25</v>
      </c>
      <c r="M1099" s="837">
        <v>4660</v>
      </c>
      <c r="N1099" s="838"/>
      <c r="O1099" s="397">
        <f t="shared" si="10"/>
        <v>1165</v>
      </c>
      <c r="P1099" s="287"/>
    </row>
    <row r="1100" spans="2:16">
      <c r="B1100" s="241"/>
      <c r="C1100" s="792" t="s">
        <v>357</v>
      </c>
      <c r="D1100" s="793"/>
      <c r="E1100" s="793"/>
      <c r="F1100" s="793"/>
      <c r="G1100" s="793"/>
      <c r="H1100" s="793"/>
      <c r="I1100" s="793"/>
      <c r="J1100" s="794"/>
      <c r="K1100" s="401" t="s">
        <v>356</v>
      </c>
      <c r="L1100" s="402">
        <v>0.15</v>
      </c>
      <c r="M1100" s="837">
        <v>18000</v>
      </c>
      <c r="N1100" s="838"/>
      <c r="O1100" s="397">
        <f t="shared" si="10"/>
        <v>2700</v>
      </c>
      <c r="P1100" s="287"/>
    </row>
    <row r="1101" spans="2:16">
      <c r="B1101" s="241"/>
      <c r="C1101" s="792"/>
      <c r="D1101" s="793"/>
      <c r="E1101" s="793"/>
      <c r="F1101" s="793"/>
      <c r="G1101" s="793"/>
      <c r="H1101" s="793"/>
      <c r="I1101" s="793"/>
      <c r="J1101" s="794"/>
      <c r="K1101" s="401"/>
      <c r="L1101" s="403"/>
      <c r="M1101" s="837"/>
      <c r="N1101" s="838"/>
      <c r="O1101" s="397"/>
      <c r="P1101" s="287"/>
    </row>
    <row r="1102" spans="2:16" ht="15" thickBot="1">
      <c r="B1102" s="241"/>
      <c r="C1102" s="790"/>
      <c r="D1102" s="797"/>
      <c r="E1102" s="797"/>
      <c r="F1102" s="797"/>
      <c r="G1102" s="797"/>
      <c r="H1102" s="797"/>
      <c r="I1102" s="797"/>
      <c r="J1102" s="798"/>
      <c r="K1102" s="401"/>
      <c r="L1102" s="404"/>
      <c r="M1102" s="799"/>
      <c r="N1102" s="800"/>
      <c r="O1102" s="397"/>
      <c r="P1102" s="287"/>
    </row>
    <row r="1103" spans="2:16" ht="15" thickBot="1">
      <c r="B1103" s="241"/>
      <c r="C1103" s="751" t="s">
        <v>258</v>
      </c>
      <c r="D1103" s="752"/>
      <c r="E1103" s="752"/>
      <c r="F1103" s="752"/>
      <c r="G1103" s="752"/>
      <c r="H1103" s="752"/>
      <c r="I1103" s="752"/>
      <c r="J1103" s="752"/>
      <c r="K1103" s="752"/>
      <c r="L1103" s="752"/>
      <c r="M1103" s="752"/>
      <c r="N1103" s="753"/>
      <c r="O1103" s="295">
        <f>SUM(O1096:O1102)</f>
        <v>30056.050000000003</v>
      </c>
      <c r="P1103" s="287"/>
    </row>
    <row r="1104" spans="2:16">
      <c r="B1104" s="241"/>
      <c r="C1104" s="801" t="s">
        <v>263</v>
      </c>
      <c r="D1104" s="761"/>
      <c r="E1104" s="761"/>
      <c r="F1104" s="761"/>
      <c r="G1104" s="761"/>
      <c r="H1104" s="761"/>
      <c r="I1104" s="761"/>
      <c r="J1104" s="761"/>
      <c r="K1104" s="761"/>
      <c r="L1104" s="761"/>
      <c r="M1104" s="761"/>
      <c r="N1104" s="761"/>
      <c r="O1104" s="762"/>
      <c r="P1104" s="281"/>
    </row>
    <row r="1105" spans="2:16">
      <c r="B1105" s="241"/>
      <c r="C1105" s="763"/>
      <c r="D1105" s="764"/>
      <c r="E1105" s="764"/>
      <c r="F1105" s="764"/>
      <c r="G1105" s="764"/>
      <c r="H1105" s="764"/>
      <c r="I1105" s="764"/>
      <c r="J1105" s="764"/>
      <c r="K1105" s="764"/>
      <c r="L1105" s="764"/>
      <c r="M1105" s="764"/>
      <c r="N1105" s="764"/>
      <c r="O1105" s="765"/>
      <c r="P1105" s="281"/>
    </row>
    <row r="1106" spans="2:16" ht="15" thickBot="1">
      <c r="B1106" s="241"/>
      <c r="C1106" s="766"/>
      <c r="D1106" s="767"/>
      <c r="E1106" s="767"/>
      <c r="F1106" s="767"/>
      <c r="G1106" s="767"/>
      <c r="H1106" s="767"/>
      <c r="I1106" s="767"/>
      <c r="J1106" s="767"/>
      <c r="K1106" s="767"/>
      <c r="L1106" s="767"/>
      <c r="M1106" s="767"/>
      <c r="N1106" s="767"/>
      <c r="O1106" s="768"/>
      <c r="P1106" s="281"/>
    </row>
    <row r="1107" spans="2:16" ht="15.75">
      <c r="B1107" s="241"/>
      <c r="C1107" s="769" t="s">
        <v>264</v>
      </c>
      <c r="D1107" s="770"/>
      <c r="E1107" s="770"/>
      <c r="F1107" s="770"/>
      <c r="G1107" s="770"/>
      <c r="H1107" s="770"/>
      <c r="I1107" s="770"/>
      <c r="J1107" s="303" t="s">
        <v>265</v>
      </c>
      <c r="K1107" s="304" t="s">
        <v>266</v>
      </c>
      <c r="L1107" s="305" t="s">
        <v>267</v>
      </c>
      <c r="M1107" s="785" t="s">
        <v>268</v>
      </c>
      <c r="N1107" s="786"/>
      <c r="O1107" s="283" t="s">
        <v>255</v>
      </c>
      <c r="P1107" s="284"/>
    </row>
    <row r="1108" spans="2:16">
      <c r="B1108" s="241"/>
      <c r="C1108" s="773" t="s">
        <v>358</v>
      </c>
      <c r="D1108" s="774"/>
      <c r="E1108" s="774"/>
      <c r="F1108" s="774"/>
      <c r="G1108" s="774"/>
      <c r="H1108" s="774"/>
      <c r="I1108" s="774"/>
      <c r="J1108" s="306">
        <v>1</v>
      </c>
      <c r="K1108" s="374">
        <v>1.5</v>
      </c>
      <c r="L1108" s="306">
        <v>1</v>
      </c>
      <c r="M1108" s="788">
        <v>3000</v>
      </c>
      <c r="N1108" s="789"/>
      <c r="O1108" s="294">
        <f>J1108*K1108*L1108*M1108</f>
        <v>4500</v>
      </c>
      <c r="P1108" s="287"/>
    </row>
    <row r="1109" spans="2:16" ht="15" thickBot="1">
      <c r="B1109" s="241"/>
      <c r="C1109" s="805"/>
      <c r="D1109" s="791"/>
      <c r="E1109" s="791"/>
      <c r="F1109" s="791"/>
      <c r="G1109" s="791"/>
      <c r="H1109" s="791"/>
      <c r="I1109" s="791"/>
      <c r="J1109" s="306"/>
      <c r="K1109" s="376"/>
      <c r="L1109" s="385"/>
      <c r="M1109" s="835"/>
      <c r="N1109" s="836"/>
      <c r="O1109" s="294"/>
      <c r="P1109" s="287"/>
    </row>
    <row r="1110" spans="2:16" ht="15" thickBot="1">
      <c r="B1110" s="241"/>
      <c r="C1110" s="751" t="s">
        <v>258</v>
      </c>
      <c r="D1110" s="752"/>
      <c r="E1110" s="752"/>
      <c r="F1110" s="752"/>
      <c r="G1110" s="752"/>
      <c r="H1110" s="752"/>
      <c r="I1110" s="752"/>
      <c r="J1110" s="752"/>
      <c r="K1110" s="752"/>
      <c r="L1110" s="752"/>
      <c r="M1110" s="752"/>
      <c r="N1110" s="753"/>
      <c r="O1110" s="295">
        <f>SUM(O1108:O1109)</f>
        <v>4500</v>
      </c>
      <c r="P1110" s="296"/>
    </row>
    <row r="1111" spans="2:16">
      <c r="B1111" s="241"/>
      <c r="C1111" s="760" t="s">
        <v>269</v>
      </c>
      <c r="D1111" s="761"/>
      <c r="E1111" s="761"/>
      <c r="F1111" s="761"/>
      <c r="G1111" s="761"/>
      <c r="H1111" s="761"/>
      <c r="I1111" s="761"/>
      <c r="J1111" s="761"/>
      <c r="K1111" s="761"/>
      <c r="L1111" s="761"/>
      <c r="M1111" s="761"/>
      <c r="N1111" s="761"/>
      <c r="O1111" s="762"/>
      <c r="P1111" s="281"/>
    </row>
    <row r="1112" spans="2:16">
      <c r="B1112" s="241"/>
      <c r="C1112" s="763"/>
      <c r="D1112" s="764"/>
      <c r="E1112" s="764"/>
      <c r="F1112" s="764"/>
      <c r="G1112" s="764"/>
      <c r="H1112" s="764"/>
      <c r="I1112" s="764"/>
      <c r="J1112" s="764"/>
      <c r="K1112" s="764"/>
      <c r="L1112" s="764"/>
      <c r="M1112" s="764"/>
      <c r="N1112" s="764"/>
      <c r="O1112" s="765"/>
      <c r="P1112" s="281"/>
    </row>
    <row r="1113" spans="2:16" ht="15" thickBot="1">
      <c r="B1113" s="241"/>
      <c r="C1113" s="766"/>
      <c r="D1113" s="767"/>
      <c r="E1113" s="767"/>
      <c r="F1113" s="767"/>
      <c r="G1113" s="767"/>
      <c r="H1113" s="767"/>
      <c r="I1113" s="764"/>
      <c r="J1113" s="767"/>
      <c r="K1113" s="767"/>
      <c r="L1113" s="767"/>
      <c r="M1113" s="767"/>
      <c r="N1113" s="767"/>
      <c r="O1113" s="768"/>
      <c r="P1113" s="281"/>
    </row>
    <row r="1114" spans="2:16" ht="28.5">
      <c r="B1114" s="241"/>
      <c r="C1114" s="769" t="s">
        <v>270</v>
      </c>
      <c r="D1114" s="770"/>
      <c r="E1114" s="770"/>
      <c r="F1114" s="770"/>
      <c r="G1114" s="770"/>
      <c r="H1114" s="770"/>
      <c r="I1114" s="378" t="s">
        <v>11</v>
      </c>
      <c r="J1114" s="298" t="s">
        <v>271</v>
      </c>
      <c r="K1114" s="304" t="s">
        <v>272</v>
      </c>
      <c r="L1114" s="303" t="s">
        <v>273</v>
      </c>
      <c r="M1114" s="771" t="s">
        <v>254</v>
      </c>
      <c r="N1114" s="772"/>
      <c r="O1114" s="312" t="s">
        <v>255</v>
      </c>
      <c r="P1114" s="313"/>
    </row>
    <row r="1115" spans="2:16">
      <c r="B1115" s="241"/>
      <c r="C1115" s="775" t="s">
        <v>274</v>
      </c>
      <c r="D1115" s="782"/>
      <c r="E1115" s="782"/>
      <c r="F1115" s="782"/>
      <c r="G1115" s="782"/>
      <c r="H1115" s="782"/>
      <c r="I1115" s="379">
        <v>2</v>
      </c>
      <c r="J1115" s="315">
        <v>58363.5</v>
      </c>
      <c r="K1115" s="316">
        <f>J1115*67.52%</f>
        <v>39407.035199999998</v>
      </c>
      <c r="L1115" s="317">
        <f>J1115+K1115</f>
        <v>97770.535199999998</v>
      </c>
      <c r="M1115" s="777">
        <v>0.05</v>
      </c>
      <c r="N1115" s="778"/>
      <c r="O1115" s="318">
        <f>L1115*M1115*I1115</f>
        <v>9777.0535199999995</v>
      </c>
      <c r="P1115" s="319"/>
    </row>
    <row r="1116" spans="2:16">
      <c r="B1116" s="241"/>
      <c r="C1116" s="757" t="s">
        <v>324</v>
      </c>
      <c r="D1116" s="758"/>
      <c r="E1116" s="758"/>
      <c r="F1116" s="758"/>
      <c r="G1116" s="758"/>
      <c r="H1116" s="776"/>
      <c r="I1116" s="379">
        <v>1</v>
      </c>
      <c r="J1116" s="315">
        <v>76666.666666666701</v>
      </c>
      <c r="K1116" s="316">
        <f>J1116*65.91%</f>
        <v>50531.000000000022</v>
      </c>
      <c r="L1116" s="317">
        <f>J1116+K1116</f>
        <v>127197.66666666672</v>
      </c>
      <c r="M1116" s="777">
        <v>0.05</v>
      </c>
      <c r="N1116" s="778"/>
      <c r="O1116" s="318">
        <f>L1116*M1116*1</f>
        <v>6359.8833333333359</v>
      </c>
      <c r="P1116" s="319"/>
    </row>
    <row r="1117" spans="2:16">
      <c r="B1117" s="241"/>
      <c r="C1117" s="757"/>
      <c r="D1117" s="758"/>
      <c r="E1117" s="758"/>
      <c r="F1117" s="758"/>
      <c r="G1117" s="758"/>
      <c r="H1117" s="776"/>
      <c r="I1117" s="379"/>
      <c r="J1117" s="323"/>
      <c r="K1117" s="316"/>
      <c r="L1117" s="317"/>
      <c r="M1117" s="777"/>
      <c r="N1117" s="778"/>
      <c r="O1117" s="318"/>
      <c r="P1117" s="319"/>
    </row>
    <row r="1118" spans="2:16" ht="15" thickBot="1">
      <c r="B1118" s="241"/>
      <c r="C1118" s="267"/>
      <c r="D1118" s="268"/>
      <c r="E1118" s="268"/>
      <c r="F1118" s="268"/>
      <c r="G1118" s="268"/>
      <c r="H1118" s="268"/>
      <c r="I1118" s="326"/>
      <c r="J1118" s="308"/>
      <c r="K1118" s="309"/>
      <c r="L1118" s="308"/>
      <c r="M1118" s="779"/>
      <c r="N1118" s="780"/>
      <c r="O1118" s="310"/>
      <c r="P1118" s="287"/>
    </row>
    <row r="1119" spans="2:16" ht="15" thickBot="1">
      <c r="B1119" s="241"/>
      <c r="C1119" s="751" t="s">
        <v>258</v>
      </c>
      <c r="D1119" s="752"/>
      <c r="E1119" s="752"/>
      <c r="F1119" s="752"/>
      <c r="G1119" s="752"/>
      <c r="H1119" s="752"/>
      <c r="I1119" s="781"/>
      <c r="J1119" s="752"/>
      <c r="K1119" s="752"/>
      <c r="L1119" s="752"/>
      <c r="M1119" s="752"/>
      <c r="N1119" s="753"/>
      <c r="O1119" s="295">
        <f>SUM(O1115:O1117)</f>
        <v>16136.936853333336</v>
      </c>
      <c r="P1119" s="287"/>
    </row>
    <row r="1120" spans="2:16" ht="15" thickBot="1">
      <c r="B1120" s="241"/>
      <c r="C1120" s="274"/>
      <c r="O1120" s="275"/>
      <c r="P1120" s="243"/>
    </row>
    <row r="1121" spans="2:18" ht="15" thickBot="1">
      <c r="B1121" s="241"/>
      <c r="C1121" s="754" t="s">
        <v>275</v>
      </c>
      <c r="D1121" s="755"/>
      <c r="E1121" s="755"/>
      <c r="F1121" s="755"/>
      <c r="G1121" s="755"/>
      <c r="H1121" s="755"/>
      <c r="I1121" s="755"/>
      <c r="J1121" s="755"/>
      <c r="K1121" s="755"/>
      <c r="L1121" s="755"/>
      <c r="M1121" s="755"/>
      <c r="N1121" s="756"/>
      <c r="O1121" s="327">
        <f>SUM(O1091+O1103+O1110+O1119)</f>
        <v>65099.833696000002</v>
      </c>
      <c r="P1121" s="328"/>
    </row>
    <row r="1122" spans="2:18">
      <c r="B1122" s="241"/>
      <c r="C1122" s="760" t="s">
        <v>276</v>
      </c>
      <c r="D1122" s="761"/>
      <c r="E1122" s="761"/>
      <c r="F1122" s="761"/>
      <c r="G1122" s="761"/>
      <c r="H1122" s="761"/>
      <c r="I1122" s="761"/>
      <c r="J1122" s="761"/>
      <c r="K1122" s="761"/>
      <c r="L1122" s="761"/>
      <c r="M1122" s="761"/>
      <c r="N1122" s="761"/>
      <c r="O1122" s="762"/>
      <c r="P1122" s="281"/>
    </row>
    <row r="1123" spans="2:18">
      <c r="B1123" s="241"/>
      <c r="C1123" s="763"/>
      <c r="D1123" s="764"/>
      <c r="E1123" s="764"/>
      <c r="F1123" s="764"/>
      <c r="G1123" s="764"/>
      <c r="H1123" s="764"/>
      <c r="I1123" s="764"/>
      <c r="J1123" s="764"/>
      <c r="K1123" s="764"/>
      <c r="L1123" s="764"/>
      <c r="M1123" s="764"/>
      <c r="N1123" s="764"/>
      <c r="O1123" s="765"/>
      <c r="P1123" s="281"/>
    </row>
    <row r="1124" spans="2:18" ht="15" thickBot="1">
      <c r="B1124" s="241"/>
      <c r="C1124" s="766"/>
      <c r="D1124" s="767"/>
      <c r="E1124" s="767"/>
      <c r="F1124" s="767"/>
      <c r="G1124" s="767"/>
      <c r="H1124" s="767"/>
      <c r="I1124" s="767"/>
      <c r="J1124" s="767"/>
      <c r="K1124" s="767"/>
      <c r="L1124" s="767"/>
      <c r="M1124" s="767"/>
      <c r="N1124" s="767"/>
      <c r="O1124" s="768"/>
      <c r="P1124" s="281"/>
    </row>
    <row r="1125" spans="2:18">
      <c r="B1125" s="241"/>
      <c r="C1125" s="769" t="s">
        <v>277</v>
      </c>
      <c r="D1125" s="770"/>
      <c r="E1125" s="770"/>
      <c r="F1125" s="770"/>
      <c r="G1125" s="770"/>
      <c r="H1125" s="770"/>
      <c r="I1125" s="770"/>
      <c r="J1125" s="329"/>
      <c r="K1125" s="330"/>
      <c r="L1125" s="303" t="s">
        <v>278</v>
      </c>
      <c r="M1125" s="771" t="s">
        <v>279</v>
      </c>
      <c r="N1125" s="772"/>
      <c r="O1125" s="331"/>
      <c r="P1125" s="313"/>
    </row>
    <row r="1126" spans="2:18">
      <c r="B1126" s="241"/>
      <c r="C1126" s="773" t="s">
        <v>280</v>
      </c>
      <c r="D1126" s="774"/>
      <c r="E1126" s="774"/>
      <c r="F1126" s="774"/>
      <c r="G1126" s="774"/>
      <c r="H1126" s="774"/>
      <c r="I1126" s="774"/>
      <c r="J1126" s="332"/>
      <c r="K1126" s="333"/>
      <c r="L1126" s="334">
        <v>0.22</v>
      </c>
      <c r="M1126" s="747"/>
      <c r="N1126" s="748"/>
      <c r="O1126" s="335">
        <f>O1121*L1126</f>
        <v>14321.96341312</v>
      </c>
      <c r="P1126" s="336"/>
      <c r="R1126" s="337"/>
    </row>
    <row r="1127" spans="2:18">
      <c r="B1127" s="241"/>
      <c r="C1127" s="338" t="s">
        <v>281</v>
      </c>
      <c r="D1127" s="289"/>
      <c r="E1127" s="289"/>
      <c r="F1127" s="289"/>
      <c r="G1127" s="289"/>
      <c r="H1127" s="289"/>
      <c r="I1127" s="289"/>
      <c r="J1127" s="332"/>
      <c r="K1127" s="333"/>
      <c r="L1127" s="334">
        <v>0.01</v>
      </c>
      <c r="M1127" s="747"/>
      <c r="N1127" s="748"/>
      <c r="O1127" s="335">
        <f>O1121*L1127</f>
        <v>650.99833696000007</v>
      </c>
      <c r="P1127" s="336"/>
      <c r="R1127" s="337"/>
    </row>
    <row r="1128" spans="2:18" ht="15" thickBot="1">
      <c r="B1128" s="241"/>
      <c r="C1128" s="267" t="s">
        <v>282</v>
      </c>
      <c r="D1128" s="268"/>
      <c r="E1128" s="268"/>
      <c r="F1128" s="268"/>
      <c r="G1128" s="268"/>
      <c r="H1128" s="268"/>
      <c r="I1128" s="268"/>
      <c r="J1128" s="339"/>
      <c r="K1128" s="340"/>
      <c r="L1128" s="334">
        <v>0.03</v>
      </c>
      <c r="M1128" s="749"/>
      <c r="N1128" s="750"/>
      <c r="O1128" s="335">
        <f>O1121*L1128</f>
        <v>1952.9950108799999</v>
      </c>
      <c r="P1128" s="336"/>
    </row>
    <row r="1129" spans="2:18" ht="15" thickBot="1">
      <c r="B1129" s="241"/>
      <c r="C1129" s="751" t="s">
        <v>258</v>
      </c>
      <c r="D1129" s="752"/>
      <c r="E1129" s="752"/>
      <c r="F1129" s="752"/>
      <c r="G1129" s="752"/>
      <c r="H1129" s="752"/>
      <c r="I1129" s="752"/>
      <c r="J1129" s="752"/>
      <c r="K1129" s="752"/>
      <c r="L1129" s="752"/>
      <c r="M1129" s="752"/>
      <c r="N1129" s="753"/>
      <c r="O1129" s="341">
        <f>SUM(O1126:O1128)</f>
        <v>16925.956760959998</v>
      </c>
      <c r="P1129" s="342"/>
    </row>
    <row r="1130" spans="2:18" ht="15" thickBot="1">
      <c r="B1130" s="241"/>
      <c r="C1130" s="274"/>
      <c r="O1130" s="275"/>
      <c r="P1130" s="243"/>
    </row>
    <row r="1131" spans="2:18" ht="15" thickBot="1">
      <c r="B1131" s="241"/>
      <c r="C1131" s="754" t="s">
        <v>283</v>
      </c>
      <c r="D1131" s="755"/>
      <c r="E1131" s="755"/>
      <c r="F1131" s="755"/>
      <c r="G1131" s="755"/>
      <c r="H1131" s="755"/>
      <c r="I1131" s="755"/>
      <c r="J1131" s="755"/>
      <c r="K1131" s="755"/>
      <c r="L1131" s="755"/>
      <c r="M1131" s="755"/>
      <c r="N1131" s="756"/>
      <c r="O1131" s="343">
        <f>ROUND(O1121+O1129,0)</f>
        <v>82026</v>
      </c>
      <c r="P1131" s="342"/>
    </row>
    <row r="1132" spans="2:18">
      <c r="B1132" s="241"/>
      <c r="C1132" s="270"/>
      <c r="D1132" s="271"/>
      <c r="E1132" s="271"/>
      <c r="F1132" s="271"/>
      <c r="G1132" s="271"/>
      <c r="H1132" s="271"/>
      <c r="I1132" s="271"/>
      <c r="J1132" s="271"/>
      <c r="K1132" s="271"/>
      <c r="L1132" s="271"/>
      <c r="M1132" s="271"/>
      <c r="N1132" s="271"/>
      <c r="O1132" s="272"/>
      <c r="P1132" s="243"/>
    </row>
    <row r="1133" spans="2:18">
      <c r="B1133" s="241"/>
      <c r="C1133" s="274"/>
      <c r="O1133" s="275"/>
      <c r="P1133" s="243"/>
    </row>
    <row r="1134" spans="2:18">
      <c r="B1134" s="241"/>
      <c r="C1134" s="274"/>
      <c r="O1134" s="275"/>
      <c r="P1134" s="243"/>
    </row>
    <row r="1135" spans="2:18">
      <c r="B1135" s="241"/>
      <c r="C1135" s="274"/>
      <c r="H1135" s="344" t="s">
        <v>284</v>
      </c>
      <c r="I1135" s="344"/>
      <c r="J1135" s="344"/>
      <c r="K1135" s="344"/>
      <c r="O1135" s="275"/>
      <c r="P1135" s="243"/>
    </row>
    <row r="1136" spans="2:18">
      <c r="B1136" s="241"/>
      <c r="C1136" s="274"/>
      <c r="H1136" s="344" t="s">
        <v>285</v>
      </c>
      <c r="O1136" s="275"/>
      <c r="P1136" s="243"/>
    </row>
    <row r="1137" spans="2:16">
      <c r="B1137" s="241"/>
      <c r="C1137" s="274"/>
      <c r="H1137" s="344" t="s">
        <v>286</v>
      </c>
      <c r="O1137" s="275"/>
      <c r="P1137" s="243"/>
    </row>
    <row r="1138" spans="2:16">
      <c r="B1138" s="241"/>
      <c r="C1138" s="256"/>
      <c r="D1138" s="345"/>
      <c r="E1138" s="345"/>
      <c r="F1138" s="345"/>
      <c r="G1138" s="345"/>
      <c r="H1138" s="344" t="s">
        <v>287</v>
      </c>
      <c r="I1138" s="345"/>
      <c r="J1138" s="345"/>
      <c r="K1138" s="345"/>
      <c r="L1138" s="345"/>
      <c r="M1138" s="345"/>
      <c r="N1138" s="345"/>
      <c r="O1138" s="346"/>
      <c r="P1138" s="266"/>
    </row>
    <row r="1139" spans="2:16">
      <c r="B1139" s="241"/>
      <c r="C1139" s="274"/>
      <c r="H1139" s="236" t="s">
        <v>288</v>
      </c>
      <c r="O1139" s="275"/>
      <c r="P1139" s="243"/>
    </row>
    <row r="1140" spans="2:16">
      <c r="B1140" s="241"/>
      <c r="C1140" s="347" t="s">
        <v>289</v>
      </c>
      <c r="D1140" s="348"/>
      <c r="E1140" s="348"/>
      <c r="F1140" s="348"/>
      <c r="G1140" s="348"/>
      <c r="H1140" s="348"/>
      <c r="I1140" s="348"/>
      <c r="J1140" s="348"/>
      <c r="K1140" s="348"/>
      <c r="L1140" s="348"/>
      <c r="M1140" s="348"/>
      <c r="N1140" s="348"/>
      <c r="O1140" s="349"/>
      <c r="P1140" s="243"/>
    </row>
    <row r="1141" spans="2:16">
      <c r="B1141" s="241"/>
      <c r="C1141" s="757"/>
      <c r="D1141" s="758"/>
      <c r="E1141" s="758"/>
      <c r="F1141" s="758"/>
      <c r="G1141" s="758"/>
      <c r="H1141" s="758"/>
      <c r="I1141" s="758"/>
      <c r="J1141" s="758"/>
      <c r="K1141" s="758"/>
      <c r="L1141" s="758"/>
      <c r="M1141" s="758"/>
      <c r="N1141" s="758"/>
      <c r="O1141" s="759"/>
      <c r="P1141" s="266"/>
    </row>
    <row r="1142" spans="2:16">
      <c r="B1142" s="241"/>
      <c r="C1142" s="757"/>
      <c r="D1142" s="758"/>
      <c r="E1142" s="758"/>
      <c r="F1142" s="758"/>
      <c r="G1142" s="758"/>
      <c r="H1142" s="758"/>
      <c r="I1142" s="758"/>
      <c r="J1142" s="758"/>
      <c r="K1142" s="758"/>
      <c r="L1142" s="758"/>
      <c r="M1142" s="758"/>
      <c r="N1142" s="758"/>
      <c r="O1142" s="759"/>
      <c r="P1142" s="266"/>
    </row>
    <row r="1143" spans="2:16">
      <c r="B1143" s="241"/>
      <c r="C1143" s="256"/>
      <c r="D1143" s="345"/>
      <c r="E1143" s="345"/>
      <c r="F1143" s="345"/>
      <c r="G1143" s="345"/>
      <c r="H1143" s="345"/>
      <c r="I1143" s="345"/>
      <c r="J1143" s="345"/>
      <c r="K1143" s="345"/>
      <c r="L1143" s="345"/>
      <c r="M1143" s="345"/>
      <c r="N1143" s="345"/>
      <c r="O1143" s="346"/>
      <c r="P1143" s="266"/>
    </row>
    <row r="1144" spans="2:16">
      <c r="B1144" s="241"/>
      <c r="C1144" s="350" t="s">
        <v>290</v>
      </c>
      <c r="D1144" s="345"/>
      <c r="E1144" s="345"/>
      <c r="F1144" s="345"/>
      <c r="G1144" s="345"/>
      <c r="H1144" s="345"/>
      <c r="I1144" s="345"/>
      <c r="J1144" s="345"/>
      <c r="K1144" s="345"/>
      <c r="L1144" s="345"/>
      <c r="M1144" s="345"/>
      <c r="N1144" s="345"/>
      <c r="O1144" s="346"/>
      <c r="P1144" s="266"/>
    </row>
    <row r="1145" spans="2:16">
      <c r="B1145" s="241"/>
      <c r="C1145" s="735" t="s">
        <v>291</v>
      </c>
      <c r="D1145" s="736"/>
      <c r="E1145" s="736"/>
      <c r="F1145" s="736"/>
      <c r="G1145" s="736"/>
      <c r="H1145" s="736"/>
      <c r="I1145" s="736"/>
      <c r="J1145" s="736"/>
      <c r="K1145" s="736"/>
      <c r="L1145" s="736"/>
      <c r="M1145" s="736"/>
      <c r="N1145" s="736"/>
      <c r="O1145" s="737"/>
      <c r="P1145" s="351"/>
    </row>
    <row r="1146" spans="2:16">
      <c r="B1146" s="241"/>
      <c r="C1146" s="735"/>
      <c r="D1146" s="736"/>
      <c r="E1146" s="736"/>
      <c r="F1146" s="736"/>
      <c r="G1146" s="736"/>
      <c r="H1146" s="736"/>
      <c r="I1146" s="736"/>
      <c r="J1146" s="736"/>
      <c r="K1146" s="736"/>
      <c r="L1146" s="736"/>
      <c r="M1146" s="736"/>
      <c r="N1146" s="736"/>
      <c r="O1146" s="737"/>
      <c r="P1146" s="351"/>
    </row>
    <row r="1147" spans="2:16">
      <c r="B1147" s="241"/>
      <c r="C1147" s="738" t="s">
        <v>292</v>
      </c>
      <c r="D1147" s="739"/>
      <c r="E1147" s="739"/>
      <c r="F1147" s="739"/>
      <c r="G1147" s="739"/>
      <c r="H1147" s="739"/>
      <c r="I1147" s="739"/>
      <c r="J1147" s="739"/>
      <c r="K1147" s="739"/>
      <c r="L1147" s="739"/>
      <c r="M1147" s="739"/>
      <c r="N1147" s="739"/>
      <c r="O1147" s="740"/>
      <c r="P1147" s="351"/>
    </row>
    <row r="1148" spans="2:16">
      <c r="B1148" s="241"/>
      <c r="C1148" s="738"/>
      <c r="D1148" s="739"/>
      <c r="E1148" s="739"/>
      <c r="F1148" s="739"/>
      <c r="G1148" s="739"/>
      <c r="H1148" s="739"/>
      <c r="I1148" s="739"/>
      <c r="J1148" s="739"/>
      <c r="K1148" s="739"/>
      <c r="L1148" s="739"/>
      <c r="M1148" s="739"/>
      <c r="N1148" s="739"/>
      <c r="O1148" s="740"/>
      <c r="P1148" s="351"/>
    </row>
    <row r="1149" spans="2:16">
      <c r="B1149" s="241"/>
      <c r="C1149" s="256"/>
      <c r="D1149" s="345"/>
      <c r="E1149" s="345"/>
      <c r="F1149" s="345"/>
      <c r="G1149" s="345"/>
      <c r="H1149" s="345"/>
      <c r="I1149" s="345"/>
      <c r="J1149" s="345"/>
      <c r="K1149" s="345"/>
      <c r="L1149" s="345"/>
      <c r="M1149" s="345"/>
      <c r="N1149" s="345"/>
      <c r="O1149" s="346"/>
      <c r="P1149" s="266"/>
    </row>
    <row r="1150" spans="2:16">
      <c r="B1150" s="241"/>
      <c r="C1150" s="274"/>
      <c r="H1150" s="344" t="s">
        <v>284</v>
      </c>
      <c r="O1150" s="275"/>
      <c r="P1150" s="243"/>
    </row>
    <row r="1151" spans="2:16">
      <c r="B1151" s="241"/>
      <c r="C1151" s="274"/>
      <c r="H1151" s="236" t="s">
        <v>285</v>
      </c>
      <c r="I1151" s="289"/>
      <c r="J1151" s="289"/>
      <c r="K1151" s="289"/>
      <c r="O1151" s="275"/>
      <c r="P1151" s="243"/>
    </row>
    <row r="1152" spans="2:16">
      <c r="B1152" s="241"/>
      <c r="C1152" s="274"/>
      <c r="H1152" s="236" t="s">
        <v>293</v>
      </c>
      <c r="I1152" s="352"/>
      <c r="J1152" s="352"/>
      <c r="K1152" s="352"/>
      <c r="O1152" s="275"/>
      <c r="P1152" s="243"/>
    </row>
    <row r="1153" spans="2:16">
      <c r="B1153" s="241"/>
      <c r="C1153" s="353"/>
      <c r="D1153" s="345"/>
      <c r="E1153" s="345"/>
      <c r="F1153" s="345"/>
      <c r="G1153" s="345"/>
      <c r="H1153" s="236" t="s">
        <v>287</v>
      </c>
      <c r="L1153" s="345"/>
      <c r="M1153" s="345"/>
      <c r="N1153" s="345"/>
      <c r="O1153" s="346"/>
      <c r="P1153" s="266"/>
    </row>
    <row r="1154" spans="2:16">
      <c r="B1154" s="241"/>
      <c r="C1154" s="353"/>
      <c r="D1154" s="352"/>
      <c r="E1154" s="352"/>
      <c r="K1154" s="741"/>
      <c r="L1154" s="741"/>
      <c r="M1154" s="741"/>
      <c r="N1154" s="741"/>
      <c r="O1154" s="742"/>
      <c r="P1154" s="354"/>
    </row>
    <row r="1155" spans="2:16" ht="15" thickBot="1">
      <c r="B1155" s="241"/>
      <c r="C1155" s="745"/>
      <c r="D1155" s="746"/>
      <c r="E1155" s="746"/>
      <c r="F1155" s="309"/>
      <c r="G1155" s="309"/>
      <c r="H1155" s="309"/>
      <c r="I1155" s="309"/>
      <c r="J1155" s="309"/>
      <c r="K1155" s="743"/>
      <c r="L1155" s="743"/>
      <c r="M1155" s="743"/>
      <c r="N1155" s="743"/>
      <c r="O1155" s="744"/>
      <c r="P1155" s="354"/>
    </row>
    <row r="1156" spans="2:16" ht="15" thickBot="1">
      <c r="B1156" s="355"/>
      <c r="C1156" s="356"/>
      <c r="D1156" s="356"/>
      <c r="E1156" s="356"/>
      <c r="F1156" s="356"/>
      <c r="G1156" s="356"/>
      <c r="H1156" s="356"/>
      <c r="I1156" s="356"/>
      <c r="J1156" s="356"/>
      <c r="K1156" s="356"/>
      <c r="L1156" s="356"/>
      <c r="M1156" s="356"/>
      <c r="N1156" s="356"/>
      <c r="O1156" s="356"/>
      <c r="P1156" s="357"/>
    </row>
    <row r="1157" spans="2:16" ht="15" thickTop="1"/>
    <row r="1160" spans="2:16" ht="15" thickBot="1"/>
    <row r="1161" spans="2:16">
      <c r="B1161" s="241"/>
      <c r="C1161" s="251"/>
      <c r="D1161" s="252"/>
      <c r="E1161" s="252"/>
      <c r="F1161" s="252"/>
      <c r="G1161" s="252"/>
      <c r="H1161" s="252"/>
      <c r="I1161" s="252"/>
      <c r="J1161" s="252"/>
      <c r="K1161" s="252"/>
      <c r="L1161" s="253" t="s">
        <v>241</v>
      </c>
      <c r="M1161" s="254" t="s">
        <v>242</v>
      </c>
      <c r="N1161" s="254" t="s">
        <v>243</v>
      </c>
      <c r="O1161" s="255" t="s">
        <v>244</v>
      </c>
      <c r="P1161" s="245"/>
    </row>
    <row r="1162" spans="2:16">
      <c r="B1162" s="241"/>
      <c r="C1162" s="256"/>
      <c r="D1162" s="257"/>
      <c r="E1162" s="257"/>
      <c r="F1162" s="257"/>
      <c r="G1162" s="257"/>
      <c r="H1162" s="257"/>
      <c r="I1162" s="257"/>
      <c r="J1162" s="257"/>
      <c r="K1162" s="257"/>
      <c r="L1162" s="258"/>
      <c r="M1162" s="259"/>
      <c r="N1162" s="259"/>
      <c r="O1162" s="260"/>
      <c r="P1162" s="261"/>
    </row>
    <row r="1163" spans="2:16">
      <c r="B1163" s="241"/>
      <c r="C1163" s="826" t="s">
        <v>245</v>
      </c>
      <c r="D1163" s="827"/>
      <c r="E1163" s="827"/>
      <c r="F1163" s="827"/>
      <c r="G1163" s="257"/>
      <c r="H1163" s="257"/>
      <c r="I1163" s="257" t="s">
        <v>246</v>
      </c>
      <c r="K1163" s="257"/>
      <c r="L1163" s="258"/>
      <c r="O1163" s="262"/>
      <c r="P1163" s="261"/>
    </row>
    <row r="1164" spans="2:16">
      <c r="B1164" s="241"/>
      <c r="C1164" s="263"/>
      <c r="D1164" s="264"/>
      <c r="E1164" s="264"/>
      <c r="F1164" s="264"/>
      <c r="G1164" s="264"/>
      <c r="H1164" s="264"/>
      <c r="I1164" s="264"/>
      <c r="J1164" s="264"/>
      <c r="K1164" s="264"/>
      <c r="L1164" s="264"/>
      <c r="M1164" s="264"/>
      <c r="N1164" s="264"/>
      <c r="O1164" s="265"/>
      <c r="P1164" s="266"/>
    </row>
    <row r="1165" spans="2:16" ht="15" thickBot="1">
      <c r="B1165" s="241"/>
      <c r="C1165" s="267"/>
      <c r="D1165" s="268"/>
      <c r="E1165" s="268"/>
      <c r="F1165" s="268"/>
      <c r="G1165" s="268"/>
      <c r="H1165" s="268"/>
      <c r="I1165" s="268"/>
      <c r="J1165" s="268"/>
      <c r="K1165" s="268"/>
      <c r="L1165" s="268"/>
      <c r="M1165" s="268"/>
      <c r="N1165" s="268"/>
      <c r="O1165" s="269"/>
      <c r="P1165" s="243"/>
    </row>
    <row r="1166" spans="2:16" ht="15" thickBot="1">
      <c r="B1166" s="241"/>
      <c r="C1166" s="270"/>
      <c r="D1166" s="271"/>
      <c r="E1166" s="271"/>
      <c r="F1166" s="271"/>
      <c r="G1166" s="271"/>
      <c r="H1166" s="271"/>
      <c r="K1166" s="271"/>
      <c r="L1166" s="271"/>
      <c r="M1166" s="271"/>
      <c r="N1166" s="271"/>
      <c r="O1166" s="272"/>
      <c r="P1166" s="243"/>
    </row>
    <row r="1167" spans="2:16">
      <c r="B1167" s="241"/>
      <c r="C1167" s="828" t="s">
        <v>247</v>
      </c>
      <c r="D1167" s="829"/>
      <c r="E1167" s="829"/>
      <c r="F1167" s="829"/>
      <c r="G1167" s="829"/>
      <c r="H1167" s="829"/>
      <c r="I1167" s="829"/>
      <c r="J1167" s="829"/>
      <c r="K1167" s="829"/>
      <c r="L1167" s="829"/>
      <c r="M1167" s="829"/>
      <c r="N1167" s="829"/>
      <c r="O1167" s="830"/>
      <c r="P1167" s="273"/>
    </row>
    <row r="1168" spans="2:16" ht="15" thickBot="1">
      <c r="B1168" s="241"/>
      <c r="C1168" s="274"/>
      <c r="O1168" s="275"/>
      <c r="P1168" s="243"/>
    </row>
    <row r="1169" spans="2:20">
      <c r="B1169" s="241"/>
      <c r="C1169" s="276" t="s">
        <v>248</v>
      </c>
      <c r="D1169" s="814" t="s">
        <v>9</v>
      </c>
      <c r="E1169" s="815"/>
      <c r="F1169" s="815"/>
      <c r="G1169" s="815"/>
      <c r="H1169" s="815"/>
      <c r="I1169" s="815"/>
      <c r="J1169" s="815"/>
      <c r="K1169" s="815"/>
      <c r="L1169" s="816"/>
      <c r="M1169" s="817" t="s">
        <v>249</v>
      </c>
      <c r="N1169" s="818"/>
      <c r="O1169" s="276" t="s">
        <v>11</v>
      </c>
      <c r="P1169" s="277"/>
    </row>
    <row r="1170" spans="2:20" ht="15" thickBot="1">
      <c r="B1170" s="241"/>
      <c r="C1170" s="278">
        <v>6.2</v>
      </c>
      <c r="D1170" s="819" t="s">
        <v>35</v>
      </c>
      <c r="E1170" s="820"/>
      <c r="F1170" s="820"/>
      <c r="G1170" s="820"/>
      <c r="H1170" s="820"/>
      <c r="I1170" s="820"/>
      <c r="J1170" s="820"/>
      <c r="K1170" s="820"/>
      <c r="L1170" s="821"/>
      <c r="M1170" s="819" t="s">
        <v>356</v>
      </c>
      <c r="N1170" s="821"/>
      <c r="O1170" s="279">
        <f>'[23]PRESUPUESTO OFICIAL (Entidad)'!I37</f>
        <v>24.96</v>
      </c>
      <c r="P1170" s="280"/>
    </row>
    <row r="1171" spans="2:20">
      <c r="B1171" s="241"/>
      <c r="C1171" s="801" t="s">
        <v>250</v>
      </c>
      <c r="D1171" s="761"/>
      <c r="E1171" s="761"/>
      <c r="F1171" s="761"/>
      <c r="G1171" s="761"/>
      <c r="H1171" s="761"/>
      <c r="I1171" s="761"/>
      <c r="J1171" s="761"/>
      <c r="K1171" s="761"/>
      <c r="L1171" s="761"/>
      <c r="M1171" s="761"/>
      <c r="N1171" s="761"/>
      <c r="O1171" s="762"/>
      <c r="P1171" s="281"/>
    </row>
    <row r="1172" spans="2:20">
      <c r="B1172" s="241"/>
      <c r="C1172" s="763"/>
      <c r="D1172" s="764"/>
      <c r="E1172" s="764"/>
      <c r="F1172" s="764"/>
      <c r="G1172" s="764"/>
      <c r="H1172" s="764"/>
      <c r="I1172" s="764"/>
      <c r="J1172" s="764"/>
      <c r="K1172" s="764"/>
      <c r="L1172" s="764"/>
      <c r="M1172" s="764"/>
      <c r="N1172" s="764"/>
      <c r="O1172" s="765"/>
      <c r="P1172" s="281"/>
    </row>
    <row r="1173" spans="2:20" ht="15" thickBot="1">
      <c r="B1173" s="241"/>
      <c r="C1173" s="766"/>
      <c r="D1173" s="767"/>
      <c r="E1173" s="767"/>
      <c r="F1173" s="767"/>
      <c r="G1173" s="767"/>
      <c r="H1173" s="767"/>
      <c r="I1173" s="767"/>
      <c r="J1173" s="767"/>
      <c r="K1173" s="767"/>
      <c r="L1173" s="767"/>
      <c r="M1173" s="767"/>
      <c r="N1173" s="767"/>
      <c r="O1173" s="768"/>
      <c r="P1173" s="281"/>
    </row>
    <row r="1174" spans="2:20">
      <c r="B1174" s="241"/>
      <c r="C1174" s="769" t="s">
        <v>9</v>
      </c>
      <c r="D1174" s="822"/>
      <c r="E1174" s="822"/>
      <c r="F1174" s="822"/>
      <c r="G1174" s="823"/>
      <c r="H1174" s="785" t="s">
        <v>251</v>
      </c>
      <c r="I1174" s="822"/>
      <c r="J1174" s="824" t="s">
        <v>252</v>
      </c>
      <c r="K1174" s="825"/>
      <c r="L1174" s="282" t="s">
        <v>253</v>
      </c>
      <c r="M1174" s="785" t="s">
        <v>254</v>
      </c>
      <c r="N1174" s="786"/>
      <c r="O1174" s="283" t="s">
        <v>255</v>
      </c>
      <c r="P1174" s="284"/>
    </row>
    <row r="1175" spans="2:20">
      <c r="B1175" s="241"/>
      <c r="C1175" s="787" t="s">
        <v>257</v>
      </c>
      <c r="D1175" s="774"/>
      <c r="E1175" s="774"/>
      <c r="F1175" s="774"/>
      <c r="G1175" s="810"/>
      <c r="H1175" s="811"/>
      <c r="I1175" s="810"/>
      <c r="J1175" s="812" t="s">
        <v>20</v>
      </c>
      <c r="K1175" s="776"/>
      <c r="L1175" s="315">
        <f>O1206*0.05</f>
        <v>1452.3243168000004</v>
      </c>
      <c r="M1175" s="812">
        <v>1</v>
      </c>
      <c r="N1175" s="776"/>
      <c r="O1175" s="286">
        <f>L1175*M1175</f>
        <v>1452.3243168000004</v>
      </c>
      <c r="P1175" s="287"/>
    </row>
    <row r="1176" spans="2:20">
      <c r="B1176" s="241"/>
      <c r="C1176" s="792" t="s">
        <v>351</v>
      </c>
      <c r="D1176" s="793"/>
      <c r="E1176" s="793"/>
      <c r="F1176" s="793"/>
      <c r="G1176" s="794"/>
      <c r="H1176" s="291"/>
      <c r="I1176" s="290"/>
      <c r="J1176" s="813" t="s">
        <v>317</v>
      </c>
      <c r="K1176" s="776"/>
      <c r="L1176" s="292">
        <v>17000</v>
      </c>
      <c r="M1176" s="812">
        <v>0.09</v>
      </c>
      <c r="N1176" s="776"/>
      <c r="O1176" s="286">
        <f>L1176*M1176</f>
        <v>1530</v>
      </c>
      <c r="P1176" s="287"/>
    </row>
    <row r="1177" spans="2:20" ht="15" thickBot="1">
      <c r="B1177" s="241"/>
      <c r="C1177" s="805"/>
      <c r="D1177" s="791"/>
      <c r="E1177" s="791"/>
      <c r="F1177" s="791"/>
      <c r="G1177" s="806"/>
      <c r="H1177" s="807"/>
      <c r="I1177" s="806"/>
      <c r="J1177" s="779"/>
      <c r="K1177" s="780"/>
      <c r="L1177" s="393"/>
      <c r="M1177" s="808"/>
      <c r="N1177" s="809"/>
      <c r="O1177" s="286"/>
      <c r="P1177" s="287"/>
    </row>
    <row r="1178" spans="2:20" ht="15" thickBot="1">
      <c r="B1178" s="241"/>
      <c r="C1178" s="751" t="s">
        <v>258</v>
      </c>
      <c r="D1178" s="752"/>
      <c r="E1178" s="752"/>
      <c r="F1178" s="752"/>
      <c r="G1178" s="752"/>
      <c r="H1178" s="752"/>
      <c r="I1178" s="752"/>
      <c r="J1178" s="752"/>
      <c r="K1178" s="752"/>
      <c r="L1178" s="752"/>
      <c r="M1178" s="752"/>
      <c r="N1178" s="753"/>
      <c r="O1178" s="295">
        <f>SUM(O1175:O1177)</f>
        <v>2982.3243168000004</v>
      </c>
      <c r="P1178" s="296"/>
    </row>
    <row r="1179" spans="2:20">
      <c r="B1179" s="241"/>
      <c r="C1179" s="760" t="s">
        <v>259</v>
      </c>
      <c r="D1179" s="761"/>
      <c r="E1179" s="761"/>
      <c r="F1179" s="761"/>
      <c r="G1179" s="761"/>
      <c r="H1179" s="761"/>
      <c r="I1179" s="761"/>
      <c r="J1179" s="761"/>
      <c r="K1179" s="761"/>
      <c r="L1179" s="761"/>
      <c r="M1179" s="761"/>
      <c r="N1179" s="761"/>
      <c r="O1179" s="762"/>
      <c r="P1179" s="281"/>
    </row>
    <row r="1180" spans="2:20">
      <c r="B1180" s="241"/>
      <c r="C1180" s="763"/>
      <c r="D1180" s="764"/>
      <c r="E1180" s="764"/>
      <c r="F1180" s="764"/>
      <c r="G1180" s="764"/>
      <c r="H1180" s="764"/>
      <c r="I1180" s="764"/>
      <c r="J1180" s="764"/>
      <c r="K1180" s="764"/>
      <c r="L1180" s="764"/>
      <c r="M1180" s="764"/>
      <c r="N1180" s="764"/>
      <c r="O1180" s="765"/>
      <c r="P1180" s="281"/>
    </row>
    <row r="1181" spans="2:20" ht="15" thickBot="1">
      <c r="B1181" s="241"/>
      <c r="C1181" s="766"/>
      <c r="D1181" s="767"/>
      <c r="E1181" s="767"/>
      <c r="F1181" s="767"/>
      <c r="G1181" s="767"/>
      <c r="H1181" s="767"/>
      <c r="I1181" s="767"/>
      <c r="J1181" s="767"/>
      <c r="K1181" s="767"/>
      <c r="L1181" s="767"/>
      <c r="M1181" s="767"/>
      <c r="N1181" s="767"/>
      <c r="O1181" s="768"/>
      <c r="P1181" s="281"/>
    </row>
    <row r="1182" spans="2:20">
      <c r="B1182" s="241"/>
      <c r="C1182" s="769" t="s">
        <v>9</v>
      </c>
      <c r="D1182" s="770"/>
      <c r="E1182" s="770"/>
      <c r="F1182" s="770"/>
      <c r="G1182" s="770"/>
      <c r="H1182" s="770"/>
      <c r="I1182" s="770"/>
      <c r="J1182" s="786"/>
      <c r="K1182" s="297" t="s">
        <v>249</v>
      </c>
      <c r="L1182" s="298" t="s">
        <v>11</v>
      </c>
      <c r="M1182" s="785" t="s">
        <v>260</v>
      </c>
      <c r="N1182" s="786"/>
      <c r="O1182" s="283" t="s">
        <v>255</v>
      </c>
      <c r="P1182" s="284"/>
    </row>
    <row r="1183" spans="2:20">
      <c r="B1183" s="241"/>
      <c r="C1183" s="802" t="s">
        <v>359</v>
      </c>
      <c r="D1183" s="803"/>
      <c r="E1183" s="803"/>
      <c r="F1183" s="803"/>
      <c r="G1183" s="803"/>
      <c r="H1183" s="803"/>
      <c r="I1183" s="803"/>
      <c r="J1183" s="804"/>
      <c r="K1183" s="395" t="s">
        <v>356</v>
      </c>
      <c r="L1183" s="416">
        <v>1</v>
      </c>
      <c r="M1183" s="795">
        <f>S1185</f>
        <v>11733.333333333334</v>
      </c>
      <c r="N1183" s="796"/>
      <c r="O1183" s="397">
        <f>L1183*M1183</f>
        <v>11733.333333333334</v>
      </c>
      <c r="P1183" s="284"/>
      <c r="R1183" s="132"/>
      <c r="S1183" s="132"/>
      <c r="T1183" s="132"/>
    </row>
    <row r="1184" spans="2:20" ht="15">
      <c r="B1184" s="241"/>
      <c r="C1184" s="792" t="s">
        <v>360</v>
      </c>
      <c r="D1184" s="793"/>
      <c r="E1184" s="793"/>
      <c r="F1184" s="793"/>
      <c r="G1184" s="793"/>
      <c r="H1184" s="793"/>
      <c r="I1184" s="793"/>
      <c r="J1184" s="794"/>
      <c r="K1184" s="398" t="s">
        <v>43</v>
      </c>
      <c r="L1184" s="399">
        <f>1/3</f>
        <v>0.33333333333333331</v>
      </c>
      <c r="M1184" s="837">
        <v>5500</v>
      </c>
      <c r="N1184" s="838"/>
      <c r="O1184" s="397">
        <f>L1184*M1184</f>
        <v>1833.3333333333333</v>
      </c>
      <c r="P1184" s="287"/>
      <c r="R1184" s="382" t="s">
        <v>43</v>
      </c>
      <c r="S1184" s="383">
        <v>35200</v>
      </c>
      <c r="T1184" s="132"/>
    </row>
    <row r="1185" spans="2:20" ht="15">
      <c r="B1185" s="241"/>
      <c r="C1185" s="792" t="s">
        <v>361</v>
      </c>
      <c r="D1185" s="793"/>
      <c r="E1185" s="793"/>
      <c r="F1185" s="793"/>
      <c r="G1185" s="793"/>
      <c r="H1185" s="793"/>
      <c r="I1185" s="793"/>
      <c r="J1185" s="794"/>
      <c r="K1185" s="401" t="s">
        <v>43</v>
      </c>
      <c r="L1185" s="403">
        <v>1</v>
      </c>
      <c r="M1185" s="837">
        <v>1600</v>
      </c>
      <c r="N1185" s="838"/>
      <c r="O1185" s="397">
        <f>L1185*M1185</f>
        <v>1600</v>
      </c>
      <c r="P1185" s="287"/>
      <c r="R1185" s="382" t="s">
        <v>362</v>
      </c>
      <c r="S1185" s="383">
        <f>S1184/3</f>
        <v>11733.333333333334</v>
      </c>
      <c r="T1185" s="132"/>
    </row>
    <row r="1186" spans="2:20" ht="15">
      <c r="B1186" s="241"/>
      <c r="C1186" s="792"/>
      <c r="D1186" s="793"/>
      <c r="E1186" s="793"/>
      <c r="F1186" s="793"/>
      <c r="G1186" s="793"/>
      <c r="H1186" s="793"/>
      <c r="I1186" s="793"/>
      <c r="J1186" s="794"/>
      <c r="K1186" s="401"/>
      <c r="L1186" s="403"/>
      <c r="M1186" s="837"/>
      <c r="N1186" s="838"/>
      <c r="O1186" s="397"/>
      <c r="P1186" s="287"/>
      <c r="R1186" s="382"/>
      <c r="S1186" s="383"/>
      <c r="T1186" s="132"/>
    </row>
    <row r="1187" spans="2:20">
      <c r="B1187" s="241"/>
      <c r="C1187" s="792"/>
      <c r="D1187" s="793"/>
      <c r="E1187" s="793"/>
      <c r="F1187" s="793"/>
      <c r="G1187" s="793"/>
      <c r="H1187" s="793"/>
      <c r="I1187" s="793"/>
      <c r="J1187" s="794"/>
      <c r="K1187" s="401"/>
      <c r="L1187" s="402"/>
      <c r="M1187" s="837"/>
      <c r="N1187" s="838"/>
      <c r="O1187" s="397"/>
      <c r="P1187" s="287"/>
    </row>
    <row r="1188" spans="2:20">
      <c r="B1188" s="241"/>
      <c r="C1188" s="792"/>
      <c r="D1188" s="793"/>
      <c r="E1188" s="793"/>
      <c r="F1188" s="793"/>
      <c r="G1188" s="793"/>
      <c r="H1188" s="793"/>
      <c r="I1188" s="793"/>
      <c r="J1188" s="794"/>
      <c r="K1188" s="401"/>
      <c r="L1188" s="403"/>
      <c r="M1188" s="837"/>
      <c r="N1188" s="838"/>
      <c r="O1188" s="397"/>
      <c r="P1188" s="287"/>
    </row>
    <row r="1189" spans="2:20" ht="15" thickBot="1">
      <c r="B1189" s="241"/>
      <c r="C1189" s="790"/>
      <c r="D1189" s="797"/>
      <c r="E1189" s="797"/>
      <c r="F1189" s="797"/>
      <c r="G1189" s="797"/>
      <c r="H1189" s="797"/>
      <c r="I1189" s="797"/>
      <c r="J1189" s="798"/>
      <c r="K1189" s="401"/>
      <c r="L1189" s="404"/>
      <c r="M1189" s="799"/>
      <c r="N1189" s="800"/>
      <c r="O1189" s="397"/>
      <c r="P1189" s="287"/>
    </row>
    <row r="1190" spans="2:20" ht="15" thickBot="1">
      <c r="B1190" s="241"/>
      <c r="C1190" s="751" t="s">
        <v>258</v>
      </c>
      <c r="D1190" s="752"/>
      <c r="E1190" s="752"/>
      <c r="F1190" s="752"/>
      <c r="G1190" s="752"/>
      <c r="H1190" s="752"/>
      <c r="I1190" s="752"/>
      <c r="J1190" s="752"/>
      <c r="K1190" s="752"/>
      <c r="L1190" s="752"/>
      <c r="M1190" s="752"/>
      <c r="N1190" s="753"/>
      <c r="O1190" s="295">
        <f>SUM(O1183:O1189)</f>
        <v>15166.666666666668</v>
      </c>
      <c r="P1190" s="287"/>
    </row>
    <row r="1191" spans="2:20">
      <c r="B1191" s="241"/>
      <c r="C1191" s="801" t="s">
        <v>263</v>
      </c>
      <c r="D1191" s="761"/>
      <c r="E1191" s="761"/>
      <c r="F1191" s="761"/>
      <c r="G1191" s="761"/>
      <c r="H1191" s="761"/>
      <c r="I1191" s="761"/>
      <c r="J1191" s="761"/>
      <c r="K1191" s="761"/>
      <c r="L1191" s="761"/>
      <c r="M1191" s="761"/>
      <c r="N1191" s="761"/>
      <c r="O1191" s="762"/>
      <c r="P1191" s="281"/>
    </row>
    <row r="1192" spans="2:20">
      <c r="B1192" s="241"/>
      <c r="C1192" s="763"/>
      <c r="D1192" s="764"/>
      <c r="E1192" s="764"/>
      <c r="F1192" s="764"/>
      <c r="G1192" s="764"/>
      <c r="H1192" s="764"/>
      <c r="I1192" s="764"/>
      <c r="J1192" s="764"/>
      <c r="K1192" s="764"/>
      <c r="L1192" s="764"/>
      <c r="M1192" s="764"/>
      <c r="N1192" s="764"/>
      <c r="O1192" s="765"/>
      <c r="P1192" s="281"/>
    </row>
    <row r="1193" spans="2:20" ht="15" thickBot="1">
      <c r="B1193" s="241"/>
      <c r="C1193" s="766"/>
      <c r="D1193" s="767"/>
      <c r="E1193" s="767"/>
      <c r="F1193" s="767"/>
      <c r="G1193" s="767"/>
      <c r="H1193" s="767"/>
      <c r="I1193" s="767"/>
      <c r="J1193" s="767"/>
      <c r="K1193" s="767"/>
      <c r="L1193" s="767"/>
      <c r="M1193" s="767"/>
      <c r="N1193" s="767"/>
      <c r="O1193" s="768"/>
      <c r="P1193" s="281"/>
    </row>
    <row r="1194" spans="2:20" ht="15.75">
      <c r="B1194" s="241"/>
      <c r="C1194" s="769" t="s">
        <v>264</v>
      </c>
      <c r="D1194" s="770"/>
      <c r="E1194" s="770"/>
      <c r="F1194" s="770"/>
      <c r="G1194" s="770"/>
      <c r="H1194" s="770"/>
      <c r="I1194" s="770"/>
      <c r="J1194" s="303" t="s">
        <v>265</v>
      </c>
      <c r="K1194" s="304" t="s">
        <v>266</v>
      </c>
      <c r="L1194" s="305" t="s">
        <v>267</v>
      </c>
      <c r="M1194" s="785" t="s">
        <v>268</v>
      </c>
      <c r="N1194" s="786"/>
      <c r="O1194" s="283" t="s">
        <v>255</v>
      </c>
      <c r="P1194" s="284"/>
    </row>
    <row r="1195" spans="2:20">
      <c r="B1195" s="241"/>
      <c r="C1195" s="773" t="s">
        <v>363</v>
      </c>
      <c r="D1195" s="774"/>
      <c r="E1195" s="774"/>
      <c r="F1195" s="774"/>
      <c r="G1195" s="774"/>
      <c r="H1195" s="774"/>
      <c r="I1195" s="774"/>
      <c r="J1195" s="306">
        <v>1</v>
      </c>
      <c r="K1195" s="374">
        <v>1.5</v>
      </c>
      <c r="L1195" s="306">
        <v>1</v>
      </c>
      <c r="M1195" s="788">
        <f>2400</f>
        <v>2400</v>
      </c>
      <c r="N1195" s="789"/>
      <c r="O1195" s="294">
        <f>M1195*L1195</f>
        <v>2400</v>
      </c>
      <c r="P1195" s="287"/>
    </row>
    <row r="1196" spans="2:20" ht="15" thickBot="1">
      <c r="B1196" s="241"/>
      <c r="C1196" s="805"/>
      <c r="D1196" s="791"/>
      <c r="E1196" s="791"/>
      <c r="F1196" s="791"/>
      <c r="G1196" s="791"/>
      <c r="H1196" s="791"/>
      <c r="I1196" s="791"/>
      <c r="J1196" s="306"/>
      <c r="K1196" s="376"/>
      <c r="L1196" s="385"/>
      <c r="M1196" s="835"/>
      <c r="N1196" s="836"/>
      <c r="O1196" s="294"/>
      <c r="P1196" s="287"/>
    </row>
    <row r="1197" spans="2:20" ht="15" thickBot="1">
      <c r="B1197" s="241"/>
      <c r="C1197" s="751" t="s">
        <v>258</v>
      </c>
      <c r="D1197" s="752"/>
      <c r="E1197" s="752"/>
      <c r="F1197" s="752"/>
      <c r="G1197" s="752"/>
      <c r="H1197" s="752"/>
      <c r="I1197" s="752"/>
      <c r="J1197" s="752"/>
      <c r="K1197" s="752"/>
      <c r="L1197" s="752"/>
      <c r="M1197" s="752"/>
      <c r="N1197" s="753"/>
      <c r="O1197" s="295">
        <f>SUM(O1195:O1196)</f>
        <v>2400</v>
      </c>
      <c r="P1197" s="296"/>
    </row>
    <row r="1198" spans="2:20">
      <c r="B1198" s="241"/>
      <c r="C1198" s="760" t="s">
        <v>269</v>
      </c>
      <c r="D1198" s="761"/>
      <c r="E1198" s="761"/>
      <c r="F1198" s="761"/>
      <c r="G1198" s="761"/>
      <c r="H1198" s="761"/>
      <c r="I1198" s="761"/>
      <c r="J1198" s="761"/>
      <c r="K1198" s="761"/>
      <c r="L1198" s="761"/>
      <c r="M1198" s="761"/>
      <c r="N1198" s="761"/>
      <c r="O1198" s="762"/>
      <c r="P1198" s="281"/>
    </row>
    <row r="1199" spans="2:20">
      <c r="B1199" s="241"/>
      <c r="C1199" s="763"/>
      <c r="D1199" s="764"/>
      <c r="E1199" s="764"/>
      <c r="F1199" s="764"/>
      <c r="G1199" s="764"/>
      <c r="H1199" s="764"/>
      <c r="I1199" s="764"/>
      <c r="J1199" s="764"/>
      <c r="K1199" s="764"/>
      <c r="L1199" s="764"/>
      <c r="M1199" s="764"/>
      <c r="N1199" s="764"/>
      <c r="O1199" s="765"/>
      <c r="P1199" s="281"/>
    </row>
    <row r="1200" spans="2:20" ht="15" thickBot="1">
      <c r="B1200" s="241"/>
      <c r="C1200" s="766"/>
      <c r="D1200" s="767"/>
      <c r="E1200" s="767"/>
      <c r="F1200" s="767"/>
      <c r="G1200" s="767"/>
      <c r="H1200" s="767"/>
      <c r="I1200" s="764"/>
      <c r="J1200" s="767"/>
      <c r="K1200" s="767"/>
      <c r="L1200" s="767"/>
      <c r="M1200" s="767"/>
      <c r="N1200" s="767"/>
      <c r="O1200" s="768"/>
      <c r="P1200" s="281"/>
    </row>
    <row r="1201" spans="2:18" ht="28.5">
      <c r="B1201" s="241"/>
      <c r="C1201" s="769" t="s">
        <v>270</v>
      </c>
      <c r="D1201" s="770"/>
      <c r="E1201" s="770"/>
      <c r="F1201" s="770"/>
      <c r="G1201" s="770"/>
      <c r="H1201" s="770"/>
      <c r="I1201" s="378" t="s">
        <v>11</v>
      </c>
      <c r="J1201" s="298" t="s">
        <v>271</v>
      </c>
      <c r="K1201" s="304" t="s">
        <v>272</v>
      </c>
      <c r="L1201" s="303" t="s">
        <v>273</v>
      </c>
      <c r="M1201" s="771" t="s">
        <v>254</v>
      </c>
      <c r="N1201" s="772"/>
      <c r="O1201" s="312" t="s">
        <v>255</v>
      </c>
      <c r="P1201" s="313"/>
    </row>
    <row r="1202" spans="2:18">
      <c r="B1202" s="241"/>
      <c r="C1202" s="775" t="s">
        <v>274</v>
      </c>
      <c r="D1202" s="782"/>
      <c r="E1202" s="782"/>
      <c r="F1202" s="782"/>
      <c r="G1202" s="782"/>
      <c r="H1202" s="782"/>
      <c r="I1202" s="379">
        <v>2</v>
      </c>
      <c r="J1202" s="315">
        <v>58363.5</v>
      </c>
      <c r="K1202" s="316">
        <f>J1202*67.52%</f>
        <v>39407.035199999998</v>
      </c>
      <c r="L1202" s="317">
        <f>J1202+K1202</f>
        <v>97770.535199999998</v>
      </c>
      <c r="M1202" s="833">
        <v>0.09</v>
      </c>
      <c r="N1202" s="834"/>
      <c r="O1202" s="318">
        <f>L1202*M1202*I1202</f>
        <v>17598.696336000001</v>
      </c>
      <c r="P1202" s="319"/>
    </row>
    <row r="1203" spans="2:18">
      <c r="B1203" s="241"/>
      <c r="C1203" s="757" t="s">
        <v>324</v>
      </c>
      <c r="D1203" s="758"/>
      <c r="E1203" s="758"/>
      <c r="F1203" s="758"/>
      <c r="G1203" s="758"/>
      <c r="H1203" s="776"/>
      <c r="I1203" s="379">
        <v>1</v>
      </c>
      <c r="J1203" s="315">
        <v>76666.666666666701</v>
      </c>
      <c r="K1203" s="316">
        <f>J1203*65.91%</f>
        <v>50531.000000000022</v>
      </c>
      <c r="L1203" s="317">
        <f>J1203+K1203</f>
        <v>127197.66666666672</v>
      </c>
      <c r="M1203" s="833">
        <v>0.09</v>
      </c>
      <c r="N1203" s="834"/>
      <c r="O1203" s="318">
        <f>L1203*M1203</f>
        <v>11447.790000000005</v>
      </c>
      <c r="P1203" s="319"/>
    </row>
    <row r="1204" spans="2:18">
      <c r="B1204" s="241"/>
      <c r="C1204" s="757"/>
      <c r="D1204" s="758"/>
      <c r="E1204" s="758"/>
      <c r="F1204" s="758"/>
      <c r="G1204" s="758"/>
      <c r="H1204" s="776"/>
      <c r="I1204" s="379"/>
      <c r="J1204" s="323"/>
      <c r="K1204" s="316"/>
      <c r="L1204" s="317"/>
      <c r="M1204" s="777"/>
      <c r="N1204" s="778"/>
      <c r="O1204" s="318"/>
      <c r="P1204" s="319"/>
    </row>
    <row r="1205" spans="2:18" ht="15" thickBot="1">
      <c r="B1205" s="241"/>
      <c r="C1205" s="267"/>
      <c r="D1205" s="268"/>
      <c r="E1205" s="268"/>
      <c r="F1205" s="268"/>
      <c r="G1205" s="268"/>
      <c r="H1205" s="268"/>
      <c r="I1205" s="326"/>
      <c r="J1205" s="308"/>
      <c r="K1205" s="309"/>
      <c r="L1205" s="308"/>
      <c r="M1205" s="779"/>
      <c r="N1205" s="780"/>
      <c r="O1205" s="310"/>
      <c r="P1205" s="287"/>
    </row>
    <row r="1206" spans="2:18" ht="15" thickBot="1">
      <c r="B1206" s="241"/>
      <c r="C1206" s="751" t="s">
        <v>258</v>
      </c>
      <c r="D1206" s="752"/>
      <c r="E1206" s="752"/>
      <c r="F1206" s="752"/>
      <c r="G1206" s="752"/>
      <c r="H1206" s="752"/>
      <c r="I1206" s="781"/>
      <c r="J1206" s="752"/>
      <c r="K1206" s="752"/>
      <c r="L1206" s="752"/>
      <c r="M1206" s="752"/>
      <c r="N1206" s="753"/>
      <c r="O1206" s="295">
        <f>SUM(O1202:O1204)</f>
        <v>29046.486336000005</v>
      </c>
      <c r="P1206" s="287"/>
    </row>
    <row r="1207" spans="2:18" ht="15" thickBot="1">
      <c r="B1207" s="241"/>
      <c r="C1207" s="274"/>
      <c r="O1207" s="275"/>
      <c r="P1207" s="243"/>
    </row>
    <row r="1208" spans="2:18" ht="15" thickBot="1">
      <c r="B1208" s="241"/>
      <c r="C1208" s="754" t="s">
        <v>275</v>
      </c>
      <c r="D1208" s="755"/>
      <c r="E1208" s="755"/>
      <c r="F1208" s="755"/>
      <c r="G1208" s="755"/>
      <c r="H1208" s="755"/>
      <c r="I1208" s="755"/>
      <c r="J1208" s="755"/>
      <c r="K1208" s="755"/>
      <c r="L1208" s="755"/>
      <c r="M1208" s="755"/>
      <c r="N1208" s="756"/>
      <c r="O1208" s="327">
        <f>SUM(O1178+O1190+O1197+O1206)</f>
        <v>49595.477319466678</v>
      </c>
      <c r="P1208" s="328"/>
    </row>
    <row r="1209" spans="2:18">
      <c r="B1209" s="241"/>
      <c r="C1209" s="760" t="s">
        <v>276</v>
      </c>
      <c r="D1209" s="761"/>
      <c r="E1209" s="761"/>
      <c r="F1209" s="761"/>
      <c r="G1209" s="761"/>
      <c r="H1209" s="761"/>
      <c r="I1209" s="761"/>
      <c r="J1209" s="761"/>
      <c r="K1209" s="761"/>
      <c r="L1209" s="761"/>
      <c r="M1209" s="761"/>
      <c r="N1209" s="761"/>
      <c r="O1209" s="762"/>
      <c r="P1209" s="281"/>
    </row>
    <row r="1210" spans="2:18">
      <c r="B1210" s="241"/>
      <c r="C1210" s="763"/>
      <c r="D1210" s="764"/>
      <c r="E1210" s="764"/>
      <c r="F1210" s="764"/>
      <c r="G1210" s="764"/>
      <c r="H1210" s="764"/>
      <c r="I1210" s="764"/>
      <c r="J1210" s="764"/>
      <c r="K1210" s="764"/>
      <c r="L1210" s="764"/>
      <c r="M1210" s="764"/>
      <c r="N1210" s="764"/>
      <c r="O1210" s="765"/>
      <c r="P1210" s="281"/>
    </row>
    <row r="1211" spans="2:18" ht="15" thickBot="1">
      <c r="B1211" s="241"/>
      <c r="C1211" s="766"/>
      <c r="D1211" s="767"/>
      <c r="E1211" s="767"/>
      <c r="F1211" s="767"/>
      <c r="G1211" s="767"/>
      <c r="H1211" s="767"/>
      <c r="I1211" s="767"/>
      <c r="J1211" s="767"/>
      <c r="K1211" s="767"/>
      <c r="L1211" s="767"/>
      <c r="M1211" s="767"/>
      <c r="N1211" s="767"/>
      <c r="O1211" s="768"/>
      <c r="P1211" s="281"/>
    </row>
    <row r="1212" spans="2:18">
      <c r="B1212" s="241"/>
      <c r="C1212" s="769" t="s">
        <v>277</v>
      </c>
      <c r="D1212" s="770"/>
      <c r="E1212" s="770"/>
      <c r="F1212" s="770"/>
      <c r="G1212" s="770"/>
      <c r="H1212" s="770"/>
      <c r="I1212" s="770"/>
      <c r="J1212" s="329"/>
      <c r="K1212" s="330"/>
      <c r="L1212" s="303" t="s">
        <v>278</v>
      </c>
      <c r="M1212" s="771" t="s">
        <v>279</v>
      </c>
      <c r="N1212" s="772"/>
      <c r="O1212" s="331"/>
      <c r="P1212" s="313"/>
    </row>
    <row r="1213" spans="2:18">
      <c r="B1213" s="241"/>
      <c r="C1213" s="773" t="s">
        <v>280</v>
      </c>
      <c r="D1213" s="774"/>
      <c r="E1213" s="774"/>
      <c r="F1213" s="774"/>
      <c r="G1213" s="774"/>
      <c r="H1213" s="774"/>
      <c r="I1213" s="774"/>
      <c r="J1213" s="332"/>
      <c r="K1213" s="333"/>
      <c r="L1213" s="334">
        <v>0.22</v>
      </c>
      <c r="M1213" s="747"/>
      <c r="N1213" s="748"/>
      <c r="O1213" s="335">
        <f>O1208*L1213</f>
        <v>10911.00501028267</v>
      </c>
      <c r="P1213" s="336"/>
    </row>
    <row r="1214" spans="2:18">
      <c r="B1214" s="241"/>
      <c r="C1214" s="338" t="s">
        <v>281</v>
      </c>
      <c r="D1214" s="289"/>
      <c r="E1214" s="289"/>
      <c r="F1214" s="289"/>
      <c r="G1214" s="289"/>
      <c r="H1214" s="289"/>
      <c r="I1214" s="289"/>
      <c r="J1214" s="332"/>
      <c r="K1214" s="333"/>
      <c r="L1214" s="334">
        <v>0.01</v>
      </c>
      <c r="M1214" s="747"/>
      <c r="N1214" s="748"/>
      <c r="O1214" s="335">
        <f>O1208*L1214</f>
        <v>495.95477319466681</v>
      </c>
      <c r="P1214" s="336"/>
    </row>
    <row r="1215" spans="2:18" ht="15" thickBot="1">
      <c r="B1215" s="241"/>
      <c r="C1215" s="267" t="s">
        <v>282</v>
      </c>
      <c r="D1215" s="268"/>
      <c r="E1215" s="268"/>
      <c r="F1215" s="268"/>
      <c r="G1215" s="268"/>
      <c r="H1215" s="268"/>
      <c r="I1215" s="268"/>
      <c r="J1215" s="339"/>
      <c r="K1215" s="340"/>
      <c r="L1215" s="334">
        <v>0.03</v>
      </c>
      <c r="M1215" s="749"/>
      <c r="N1215" s="750"/>
      <c r="O1215" s="335">
        <f>O1208*L1215</f>
        <v>1487.8643195840002</v>
      </c>
      <c r="P1215" s="336"/>
      <c r="R1215" s="337"/>
    </row>
    <row r="1216" spans="2:18" ht="15" thickBot="1">
      <c r="B1216" s="241"/>
      <c r="C1216" s="751" t="s">
        <v>258</v>
      </c>
      <c r="D1216" s="752"/>
      <c r="E1216" s="752"/>
      <c r="F1216" s="752"/>
      <c r="G1216" s="752"/>
      <c r="H1216" s="752"/>
      <c r="I1216" s="752"/>
      <c r="J1216" s="752"/>
      <c r="K1216" s="752"/>
      <c r="L1216" s="752"/>
      <c r="M1216" s="752"/>
      <c r="N1216" s="753"/>
      <c r="O1216" s="341">
        <f>SUM(O1213:O1215)</f>
        <v>12894.824103061337</v>
      </c>
      <c r="P1216" s="342"/>
      <c r="R1216" s="337"/>
    </row>
    <row r="1217" spans="2:16" ht="15" thickBot="1">
      <c r="B1217" s="241"/>
      <c r="C1217" s="274"/>
      <c r="O1217" s="275"/>
      <c r="P1217" s="243"/>
    </row>
    <row r="1218" spans="2:16" ht="15" thickBot="1">
      <c r="B1218" s="241"/>
      <c r="C1218" s="754" t="s">
        <v>283</v>
      </c>
      <c r="D1218" s="755"/>
      <c r="E1218" s="755"/>
      <c r="F1218" s="755"/>
      <c r="G1218" s="755"/>
      <c r="H1218" s="755"/>
      <c r="I1218" s="755"/>
      <c r="J1218" s="755"/>
      <c r="K1218" s="755"/>
      <c r="L1218" s="755"/>
      <c r="M1218" s="755"/>
      <c r="N1218" s="756"/>
      <c r="O1218" s="343">
        <f>ROUND(O1208+O1216,0)</f>
        <v>62490</v>
      </c>
      <c r="P1218" s="342"/>
    </row>
    <row r="1219" spans="2:16">
      <c r="B1219" s="241"/>
      <c r="C1219" s="270"/>
      <c r="D1219" s="271"/>
      <c r="E1219" s="271"/>
      <c r="F1219" s="271"/>
      <c r="G1219" s="271"/>
      <c r="H1219" s="271"/>
      <c r="I1219" s="271"/>
      <c r="J1219" s="271"/>
      <c r="K1219" s="271"/>
      <c r="L1219" s="271"/>
      <c r="M1219" s="271"/>
      <c r="N1219" s="271"/>
      <c r="O1219" s="272"/>
      <c r="P1219" s="243"/>
    </row>
    <row r="1220" spans="2:16">
      <c r="B1220" s="241"/>
      <c r="C1220" s="274"/>
      <c r="O1220" s="275"/>
      <c r="P1220" s="243"/>
    </row>
    <row r="1221" spans="2:16">
      <c r="B1221" s="241"/>
      <c r="C1221" s="274"/>
      <c r="O1221" s="275"/>
      <c r="P1221" s="243"/>
    </row>
    <row r="1222" spans="2:16">
      <c r="B1222" s="241"/>
      <c r="C1222" s="274"/>
      <c r="H1222" s="344" t="s">
        <v>284</v>
      </c>
      <c r="I1222" s="344"/>
      <c r="J1222" s="344"/>
      <c r="K1222" s="344"/>
      <c r="O1222" s="275"/>
      <c r="P1222" s="243"/>
    </row>
    <row r="1223" spans="2:16">
      <c r="B1223" s="241"/>
      <c r="C1223" s="274"/>
      <c r="H1223" s="344" t="s">
        <v>285</v>
      </c>
      <c r="O1223" s="275"/>
      <c r="P1223" s="243"/>
    </row>
    <row r="1224" spans="2:16">
      <c r="B1224" s="241"/>
      <c r="C1224" s="274"/>
      <c r="H1224" s="344" t="s">
        <v>286</v>
      </c>
      <c r="O1224" s="275"/>
      <c r="P1224" s="243"/>
    </row>
    <row r="1225" spans="2:16">
      <c r="B1225" s="241"/>
      <c r="C1225" s="256"/>
      <c r="D1225" s="345"/>
      <c r="E1225" s="345"/>
      <c r="F1225" s="345"/>
      <c r="G1225" s="345"/>
      <c r="H1225" s="344" t="s">
        <v>287</v>
      </c>
      <c r="I1225" s="345"/>
      <c r="J1225" s="345"/>
      <c r="K1225" s="345"/>
      <c r="L1225" s="345"/>
      <c r="M1225" s="345"/>
      <c r="N1225" s="345"/>
      <c r="O1225" s="346"/>
      <c r="P1225" s="266"/>
    </row>
    <row r="1226" spans="2:16">
      <c r="B1226" s="241"/>
      <c r="C1226" s="274"/>
      <c r="H1226" s="236" t="s">
        <v>288</v>
      </c>
      <c r="O1226" s="275"/>
      <c r="P1226" s="243"/>
    </row>
    <row r="1227" spans="2:16">
      <c r="B1227" s="241"/>
      <c r="C1227" s="347" t="s">
        <v>289</v>
      </c>
      <c r="D1227" s="348"/>
      <c r="E1227" s="348"/>
      <c r="F1227" s="348"/>
      <c r="G1227" s="348"/>
      <c r="H1227" s="348"/>
      <c r="I1227" s="348"/>
      <c r="J1227" s="348"/>
      <c r="K1227" s="348"/>
      <c r="L1227" s="348"/>
      <c r="M1227" s="348"/>
      <c r="N1227" s="348"/>
      <c r="O1227" s="349"/>
      <c r="P1227" s="243"/>
    </row>
    <row r="1228" spans="2:16">
      <c r="B1228" s="241"/>
      <c r="C1228" s="757"/>
      <c r="D1228" s="758"/>
      <c r="E1228" s="758"/>
      <c r="F1228" s="758"/>
      <c r="G1228" s="758"/>
      <c r="H1228" s="758"/>
      <c r="I1228" s="758"/>
      <c r="J1228" s="758"/>
      <c r="K1228" s="758"/>
      <c r="L1228" s="758"/>
      <c r="M1228" s="758"/>
      <c r="N1228" s="758"/>
      <c r="O1228" s="759"/>
      <c r="P1228" s="266"/>
    </row>
    <row r="1229" spans="2:16">
      <c r="B1229" s="241"/>
      <c r="C1229" s="757"/>
      <c r="D1229" s="758"/>
      <c r="E1229" s="758"/>
      <c r="F1229" s="758"/>
      <c r="G1229" s="758"/>
      <c r="H1229" s="758"/>
      <c r="I1229" s="758"/>
      <c r="J1229" s="758"/>
      <c r="K1229" s="758"/>
      <c r="L1229" s="758"/>
      <c r="M1229" s="758"/>
      <c r="N1229" s="758"/>
      <c r="O1229" s="759"/>
      <c r="P1229" s="266"/>
    </row>
    <row r="1230" spans="2:16">
      <c r="B1230" s="241"/>
      <c r="C1230" s="256"/>
      <c r="D1230" s="345"/>
      <c r="E1230" s="345"/>
      <c r="F1230" s="345"/>
      <c r="G1230" s="345"/>
      <c r="H1230" s="345"/>
      <c r="I1230" s="345"/>
      <c r="J1230" s="345"/>
      <c r="K1230" s="345"/>
      <c r="L1230" s="345"/>
      <c r="M1230" s="345"/>
      <c r="N1230" s="345"/>
      <c r="O1230" s="346"/>
      <c r="P1230" s="266"/>
    </row>
    <row r="1231" spans="2:16">
      <c r="B1231" s="241"/>
      <c r="C1231" s="350" t="s">
        <v>290</v>
      </c>
      <c r="D1231" s="345"/>
      <c r="E1231" s="345"/>
      <c r="F1231" s="345"/>
      <c r="G1231" s="345"/>
      <c r="H1231" s="345"/>
      <c r="I1231" s="345"/>
      <c r="J1231" s="345"/>
      <c r="K1231" s="345"/>
      <c r="L1231" s="345"/>
      <c r="M1231" s="345"/>
      <c r="N1231" s="345"/>
      <c r="O1231" s="346"/>
      <c r="P1231" s="266"/>
    </row>
    <row r="1232" spans="2:16">
      <c r="B1232" s="241"/>
      <c r="C1232" s="735" t="s">
        <v>291</v>
      </c>
      <c r="D1232" s="736"/>
      <c r="E1232" s="736"/>
      <c r="F1232" s="736"/>
      <c r="G1232" s="736"/>
      <c r="H1232" s="736"/>
      <c r="I1232" s="736"/>
      <c r="J1232" s="736"/>
      <c r="K1232" s="736"/>
      <c r="L1232" s="736"/>
      <c r="M1232" s="736"/>
      <c r="N1232" s="736"/>
      <c r="O1232" s="737"/>
      <c r="P1232" s="351"/>
    </row>
    <row r="1233" spans="2:16">
      <c r="B1233" s="241"/>
      <c r="C1233" s="735"/>
      <c r="D1233" s="736"/>
      <c r="E1233" s="736"/>
      <c r="F1233" s="736"/>
      <c r="G1233" s="736"/>
      <c r="H1233" s="736"/>
      <c r="I1233" s="736"/>
      <c r="J1233" s="736"/>
      <c r="K1233" s="736"/>
      <c r="L1233" s="736"/>
      <c r="M1233" s="736"/>
      <c r="N1233" s="736"/>
      <c r="O1233" s="737"/>
      <c r="P1233" s="351"/>
    </row>
    <row r="1234" spans="2:16">
      <c r="B1234" s="241"/>
      <c r="C1234" s="738" t="s">
        <v>292</v>
      </c>
      <c r="D1234" s="739"/>
      <c r="E1234" s="739"/>
      <c r="F1234" s="739"/>
      <c r="G1234" s="739"/>
      <c r="H1234" s="739"/>
      <c r="I1234" s="739"/>
      <c r="J1234" s="739"/>
      <c r="K1234" s="739"/>
      <c r="L1234" s="739"/>
      <c r="M1234" s="739"/>
      <c r="N1234" s="739"/>
      <c r="O1234" s="740"/>
      <c r="P1234" s="351"/>
    </row>
    <row r="1235" spans="2:16">
      <c r="B1235" s="241"/>
      <c r="C1235" s="738"/>
      <c r="D1235" s="739"/>
      <c r="E1235" s="739"/>
      <c r="F1235" s="739"/>
      <c r="G1235" s="739"/>
      <c r="H1235" s="739"/>
      <c r="I1235" s="739"/>
      <c r="J1235" s="739"/>
      <c r="K1235" s="739"/>
      <c r="L1235" s="739"/>
      <c r="M1235" s="739"/>
      <c r="N1235" s="739"/>
      <c r="O1235" s="740"/>
      <c r="P1235" s="351"/>
    </row>
    <row r="1236" spans="2:16">
      <c r="B1236" s="241"/>
      <c r="C1236" s="256"/>
      <c r="D1236" s="345"/>
      <c r="E1236" s="345"/>
      <c r="F1236" s="345"/>
      <c r="G1236" s="345"/>
      <c r="H1236" s="345"/>
      <c r="I1236" s="345"/>
      <c r="J1236" s="345"/>
      <c r="K1236" s="345"/>
      <c r="L1236" s="345"/>
      <c r="M1236" s="345"/>
      <c r="N1236" s="345"/>
      <c r="O1236" s="346"/>
      <c r="P1236" s="266"/>
    </row>
    <row r="1237" spans="2:16">
      <c r="B1237" s="241"/>
      <c r="C1237" s="274"/>
      <c r="H1237" s="344" t="s">
        <v>284</v>
      </c>
      <c r="O1237" s="275"/>
      <c r="P1237" s="243"/>
    </row>
    <row r="1238" spans="2:16">
      <c r="B1238" s="241"/>
      <c r="C1238" s="274"/>
      <c r="H1238" s="236" t="s">
        <v>285</v>
      </c>
      <c r="I1238" s="289"/>
      <c r="J1238" s="289"/>
      <c r="K1238" s="289"/>
      <c r="O1238" s="275"/>
      <c r="P1238" s="243"/>
    </row>
    <row r="1239" spans="2:16">
      <c r="B1239" s="241"/>
      <c r="C1239" s="274"/>
      <c r="H1239" s="236" t="s">
        <v>293</v>
      </c>
      <c r="I1239" s="352"/>
      <c r="J1239" s="352"/>
      <c r="K1239" s="352"/>
      <c r="O1239" s="275"/>
      <c r="P1239" s="243"/>
    </row>
    <row r="1240" spans="2:16">
      <c r="B1240" s="241"/>
      <c r="C1240" s="353"/>
      <c r="D1240" s="345"/>
      <c r="E1240" s="345"/>
      <c r="F1240" s="345"/>
      <c r="G1240" s="345"/>
      <c r="H1240" s="236" t="s">
        <v>287</v>
      </c>
      <c r="L1240" s="345"/>
      <c r="M1240" s="345"/>
      <c r="N1240" s="345"/>
      <c r="O1240" s="346"/>
      <c r="P1240" s="266"/>
    </row>
    <row r="1241" spans="2:16">
      <c r="B1241" s="241"/>
      <c r="C1241" s="353"/>
      <c r="D1241" s="352"/>
      <c r="E1241" s="352"/>
      <c r="K1241" s="741"/>
      <c r="L1241" s="741"/>
      <c r="M1241" s="741"/>
      <c r="N1241" s="741"/>
      <c r="O1241" s="742"/>
      <c r="P1241" s="354"/>
    </row>
    <row r="1242" spans="2:16" ht="15" thickBot="1">
      <c r="B1242" s="241"/>
      <c r="C1242" s="745"/>
      <c r="D1242" s="746"/>
      <c r="E1242" s="746"/>
      <c r="F1242" s="309"/>
      <c r="G1242" s="309"/>
      <c r="H1242" s="309"/>
      <c r="I1242" s="309"/>
      <c r="J1242" s="309"/>
      <c r="K1242" s="743"/>
      <c r="L1242" s="743"/>
      <c r="M1242" s="743"/>
      <c r="N1242" s="743"/>
      <c r="O1242" s="744"/>
      <c r="P1242" s="354"/>
    </row>
    <row r="1243" spans="2:16" ht="15" thickBot="1">
      <c r="B1243" s="355"/>
      <c r="C1243" s="356"/>
      <c r="D1243" s="356"/>
      <c r="E1243" s="356"/>
      <c r="F1243" s="356"/>
      <c r="G1243" s="356"/>
      <c r="H1243" s="356"/>
      <c r="I1243" s="356"/>
      <c r="J1243" s="356"/>
      <c r="K1243" s="356"/>
      <c r="L1243" s="356"/>
      <c r="M1243" s="356"/>
      <c r="N1243" s="356"/>
      <c r="O1243" s="356"/>
      <c r="P1243" s="357"/>
    </row>
    <row r="1244" spans="2:16" ht="15" thickTop="1"/>
    <row r="1247" spans="2:16" ht="15" thickBot="1"/>
    <row r="1248" spans="2:16">
      <c r="B1248" s="241"/>
      <c r="C1248" s="251"/>
      <c r="D1248" s="252"/>
      <c r="E1248" s="252"/>
      <c r="F1248" s="252"/>
      <c r="G1248" s="252"/>
      <c r="H1248" s="252"/>
      <c r="I1248" s="252"/>
      <c r="J1248" s="252"/>
      <c r="K1248" s="252"/>
      <c r="L1248" s="253" t="s">
        <v>241</v>
      </c>
      <c r="M1248" s="254" t="s">
        <v>242</v>
      </c>
      <c r="N1248" s="254" t="s">
        <v>243</v>
      </c>
      <c r="O1248" s="255" t="s">
        <v>244</v>
      </c>
      <c r="P1248" s="245"/>
    </row>
    <row r="1249" spans="2:16">
      <c r="B1249" s="241"/>
      <c r="C1249" s="256"/>
      <c r="D1249" s="257"/>
      <c r="E1249" s="257"/>
      <c r="F1249" s="257"/>
      <c r="G1249" s="257"/>
      <c r="H1249" s="257"/>
      <c r="I1249" s="257"/>
      <c r="J1249" s="257"/>
      <c r="K1249" s="257"/>
      <c r="L1249" s="258"/>
      <c r="M1249" s="259"/>
      <c r="N1249" s="259"/>
      <c r="O1249" s="260"/>
      <c r="P1249" s="261"/>
    </row>
    <row r="1250" spans="2:16">
      <c r="B1250" s="241"/>
      <c r="C1250" s="826" t="s">
        <v>245</v>
      </c>
      <c r="D1250" s="827"/>
      <c r="E1250" s="827"/>
      <c r="F1250" s="827"/>
      <c r="G1250" s="257"/>
      <c r="H1250" s="257"/>
      <c r="I1250" s="257" t="s">
        <v>246</v>
      </c>
      <c r="K1250" s="257"/>
      <c r="L1250" s="258"/>
      <c r="O1250" s="262"/>
      <c r="P1250" s="261"/>
    </row>
    <row r="1251" spans="2:16">
      <c r="B1251" s="241"/>
      <c r="C1251" s="263"/>
      <c r="D1251" s="264"/>
      <c r="E1251" s="264"/>
      <c r="F1251" s="264"/>
      <c r="G1251" s="264"/>
      <c r="H1251" s="264"/>
      <c r="I1251" s="264"/>
      <c r="J1251" s="264"/>
      <c r="K1251" s="264"/>
      <c r="L1251" s="264"/>
      <c r="M1251" s="264"/>
      <c r="N1251" s="264"/>
      <c r="O1251" s="265"/>
      <c r="P1251" s="266"/>
    </row>
    <row r="1252" spans="2:16" ht="15" thickBot="1">
      <c r="B1252" s="241"/>
      <c r="C1252" s="267"/>
      <c r="D1252" s="268"/>
      <c r="E1252" s="268"/>
      <c r="F1252" s="268"/>
      <c r="G1252" s="268"/>
      <c r="H1252" s="268"/>
      <c r="I1252" s="268"/>
      <c r="J1252" s="268"/>
      <c r="K1252" s="268"/>
      <c r="L1252" s="268"/>
      <c r="M1252" s="268"/>
      <c r="N1252" s="268"/>
      <c r="O1252" s="269"/>
      <c r="P1252" s="243"/>
    </row>
    <row r="1253" spans="2:16" ht="15" thickBot="1">
      <c r="B1253" s="241"/>
      <c r="C1253" s="270"/>
      <c r="D1253" s="271"/>
      <c r="E1253" s="271"/>
      <c r="F1253" s="271"/>
      <c r="G1253" s="271"/>
      <c r="H1253" s="271"/>
      <c r="K1253" s="271"/>
      <c r="L1253" s="271"/>
      <c r="M1253" s="271"/>
      <c r="N1253" s="271"/>
      <c r="O1253" s="272"/>
      <c r="P1253" s="243"/>
    </row>
    <row r="1254" spans="2:16">
      <c r="B1254" s="241"/>
      <c r="C1254" s="828" t="s">
        <v>247</v>
      </c>
      <c r="D1254" s="829"/>
      <c r="E1254" s="829"/>
      <c r="F1254" s="829"/>
      <c r="G1254" s="829"/>
      <c r="H1254" s="829"/>
      <c r="I1254" s="829"/>
      <c r="J1254" s="829"/>
      <c r="K1254" s="829"/>
      <c r="L1254" s="829"/>
      <c r="M1254" s="829"/>
      <c r="N1254" s="829"/>
      <c r="O1254" s="830"/>
      <c r="P1254" s="273"/>
    </row>
    <row r="1255" spans="2:16" ht="15" thickBot="1">
      <c r="B1255" s="241"/>
      <c r="C1255" s="274"/>
      <c r="O1255" s="275"/>
      <c r="P1255" s="243"/>
    </row>
    <row r="1256" spans="2:16">
      <c r="B1256" s="241"/>
      <c r="C1256" s="276" t="s">
        <v>248</v>
      </c>
      <c r="D1256" s="814" t="s">
        <v>9</v>
      </c>
      <c r="E1256" s="815"/>
      <c r="F1256" s="815"/>
      <c r="G1256" s="815"/>
      <c r="H1256" s="815"/>
      <c r="I1256" s="815"/>
      <c r="J1256" s="815"/>
      <c r="K1256" s="815"/>
      <c r="L1256" s="816"/>
      <c r="M1256" s="817" t="s">
        <v>249</v>
      </c>
      <c r="N1256" s="818"/>
      <c r="O1256" s="276" t="s">
        <v>11</v>
      </c>
      <c r="P1256" s="277"/>
    </row>
    <row r="1257" spans="2:16" ht="15" thickBot="1">
      <c r="B1257" s="241"/>
      <c r="C1257" s="278">
        <v>6.3</v>
      </c>
      <c r="D1257" s="819" t="s">
        <v>37</v>
      </c>
      <c r="E1257" s="820"/>
      <c r="F1257" s="820"/>
      <c r="G1257" s="820"/>
      <c r="H1257" s="820"/>
      <c r="I1257" s="820"/>
      <c r="J1257" s="820"/>
      <c r="K1257" s="820"/>
      <c r="L1257" s="821"/>
      <c r="M1257" s="819" t="s">
        <v>356</v>
      </c>
      <c r="N1257" s="821"/>
      <c r="O1257" s="279">
        <f>'[23]PRESUPUESTO OFICIAL (Entidad)'!I38</f>
        <v>57.28</v>
      </c>
      <c r="P1257" s="280"/>
    </row>
    <row r="1258" spans="2:16">
      <c r="B1258" s="241"/>
      <c r="C1258" s="801" t="s">
        <v>250</v>
      </c>
      <c r="D1258" s="761"/>
      <c r="E1258" s="761"/>
      <c r="F1258" s="761"/>
      <c r="G1258" s="761"/>
      <c r="H1258" s="761"/>
      <c r="I1258" s="761"/>
      <c r="J1258" s="761"/>
      <c r="K1258" s="761"/>
      <c r="L1258" s="761"/>
      <c r="M1258" s="761"/>
      <c r="N1258" s="761"/>
      <c r="O1258" s="762"/>
      <c r="P1258" s="281"/>
    </row>
    <row r="1259" spans="2:16">
      <c r="B1259" s="241"/>
      <c r="C1259" s="763"/>
      <c r="D1259" s="764"/>
      <c r="E1259" s="764"/>
      <c r="F1259" s="764"/>
      <c r="G1259" s="764"/>
      <c r="H1259" s="764"/>
      <c r="I1259" s="764"/>
      <c r="J1259" s="764"/>
      <c r="K1259" s="764"/>
      <c r="L1259" s="764"/>
      <c r="M1259" s="764"/>
      <c r="N1259" s="764"/>
      <c r="O1259" s="765"/>
      <c r="P1259" s="281"/>
    </row>
    <row r="1260" spans="2:16" ht="15" thickBot="1">
      <c r="B1260" s="241"/>
      <c r="C1260" s="766"/>
      <c r="D1260" s="767"/>
      <c r="E1260" s="767"/>
      <c r="F1260" s="767"/>
      <c r="G1260" s="767"/>
      <c r="H1260" s="767"/>
      <c r="I1260" s="767"/>
      <c r="J1260" s="767"/>
      <c r="K1260" s="767"/>
      <c r="L1260" s="767"/>
      <c r="M1260" s="767"/>
      <c r="N1260" s="767"/>
      <c r="O1260" s="768"/>
      <c r="P1260" s="281"/>
    </row>
    <row r="1261" spans="2:16">
      <c r="B1261" s="241"/>
      <c r="C1261" s="769" t="s">
        <v>9</v>
      </c>
      <c r="D1261" s="822"/>
      <c r="E1261" s="822"/>
      <c r="F1261" s="822"/>
      <c r="G1261" s="823"/>
      <c r="H1261" s="785" t="s">
        <v>251</v>
      </c>
      <c r="I1261" s="822"/>
      <c r="J1261" s="824" t="s">
        <v>252</v>
      </c>
      <c r="K1261" s="825"/>
      <c r="L1261" s="282" t="s">
        <v>253</v>
      </c>
      <c r="M1261" s="785" t="s">
        <v>254</v>
      </c>
      <c r="N1261" s="786"/>
      <c r="O1261" s="283" t="s">
        <v>255</v>
      </c>
      <c r="P1261" s="284"/>
    </row>
    <row r="1262" spans="2:16">
      <c r="B1262" s="241"/>
      <c r="C1262" s="787" t="s">
        <v>257</v>
      </c>
      <c r="D1262" s="774"/>
      <c r="E1262" s="774"/>
      <c r="F1262" s="774"/>
      <c r="G1262" s="810"/>
      <c r="H1262" s="811"/>
      <c r="I1262" s="810"/>
      <c r="J1262" s="812" t="s">
        <v>20</v>
      </c>
      <c r="K1262" s="776"/>
      <c r="L1262" s="315">
        <f>O1293*0.05</f>
        <v>391.08214079999999</v>
      </c>
      <c r="M1262" s="812">
        <v>1</v>
      </c>
      <c r="N1262" s="776"/>
      <c r="O1262" s="286">
        <f>L1262*M1262</f>
        <v>391.08214079999999</v>
      </c>
      <c r="P1262" s="287"/>
    </row>
    <row r="1263" spans="2:16">
      <c r="B1263" s="241"/>
      <c r="C1263" s="792"/>
      <c r="D1263" s="793"/>
      <c r="E1263" s="793"/>
      <c r="F1263" s="793"/>
      <c r="G1263" s="794"/>
      <c r="H1263" s="291"/>
      <c r="I1263" s="290"/>
      <c r="J1263" s="813"/>
      <c r="K1263" s="776"/>
      <c r="L1263" s="292"/>
      <c r="M1263" s="812"/>
      <c r="N1263" s="776"/>
      <c r="O1263" s="286"/>
      <c r="P1263" s="287"/>
    </row>
    <row r="1264" spans="2:16" ht="15" thickBot="1">
      <c r="B1264" s="241"/>
      <c r="C1264" s="805"/>
      <c r="D1264" s="791"/>
      <c r="E1264" s="791"/>
      <c r="F1264" s="791"/>
      <c r="G1264" s="806"/>
      <c r="H1264" s="807"/>
      <c r="I1264" s="806"/>
      <c r="J1264" s="779"/>
      <c r="K1264" s="780"/>
      <c r="L1264" s="393"/>
      <c r="M1264" s="808"/>
      <c r="N1264" s="809"/>
      <c r="O1264" s="286"/>
      <c r="P1264" s="287"/>
    </row>
    <row r="1265" spans="2:16" ht="15" thickBot="1">
      <c r="B1265" s="241"/>
      <c r="C1265" s="751" t="s">
        <v>258</v>
      </c>
      <c r="D1265" s="752"/>
      <c r="E1265" s="752"/>
      <c r="F1265" s="752"/>
      <c r="G1265" s="752"/>
      <c r="H1265" s="752"/>
      <c r="I1265" s="752"/>
      <c r="J1265" s="752"/>
      <c r="K1265" s="752"/>
      <c r="L1265" s="752"/>
      <c r="M1265" s="752"/>
      <c r="N1265" s="753"/>
      <c r="O1265" s="295">
        <f>SUM(O1262:O1264)</f>
        <v>391.08214079999999</v>
      </c>
      <c r="P1265" s="296"/>
    </row>
    <row r="1266" spans="2:16">
      <c r="B1266" s="241"/>
      <c r="C1266" s="760" t="s">
        <v>259</v>
      </c>
      <c r="D1266" s="761"/>
      <c r="E1266" s="761"/>
      <c r="F1266" s="761"/>
      <c r="G1266" s="761"/>
      <c r="H1266" s="761"/>
      <c r="I1266" s="761"/>
      <c r="J1266" s="761"/>
      <c r="K1266" s="761"/>
      <c r="L1266" s="761"/>
      <c r="M1266" s="761"/>
      <c r="N1266" s="761"/>
      <c r="O1266" s="762"/>
      <c r="P1266" s="281"/>
    </row>
    <row r="1267" spans="2:16">
      <c r="B1267" s="241"/>
      <c r="C1267" s="763"/>
      <c r="D1267" s="764"/>
      <c r="E1267" s="764"/>
      <c r="F1267" s="764"/>
      <c r="G1267" s="764"/>
      <c r="H1267" s="764"/>
      <c r="I1267" s="764"/>
      <c r="J1267" s="764"/>
      <c r="K1267" s="764"/>
      <c r="L1267" s="764"/>
      <c r="M1267" s="764"/>
      <c r="N1267" s="764"/>
      <c r="O1267" s="765"/>
      <c r="P1267" s="281"/>
    </row>
    <row r="1268" spans="2:16" ht="15" thickBot="1">
      <c r="B1268" s="241"/>
      <c r="C1268" s="766"/>
      <c r="D1268" s="767"/>
      <c r="E1268" s="767"/>
      <c r="F1268" s="767"/>
      <c r="G1268" s="767"/>
      <c r="H1268" s="767"/>
      <c r="I1268" s="767"/>
      <c r="J1268" s="767"/>
      <c r="K1268" s="767"/>
      <c r="L1268" s="767"/>
      <c r="M1268" s="767"/>
      <c r="N1268" s="767"/>
      <c r="O1268" s="768"/>
      <c r="P1268" s="281"/>
    </row>
    <row r="1269" spans="2:16">
      <c r="B1269" s="241"/>
      <c r="C1269" s="769" t="s">
        <v>9</v>
      </c>
      <c r="D1269" s="770"/>
      <c r="E1269" s="770"/>
      <c r="F1269" s="770"/>
      <c r="G1269" s="770"/>
      <c r="H1269" s="770"/>
      <c r="I1269" s="770"/>
      <c r="J1269" s="786"/>
      <c r="K1269" s="297" t="s">
        <v>249</v>
      </c>
      <c r="L1269" s="298" t="s">
        <v>11</v>
      </c>
      <c r="M1269" s="785" t="s">
        <v>260</v>
      </c>
      <c r="N1269" s="786"/>
      <c r="O1269" s="283" t="s">
        <v>255</v>
      </c>
      <c r="P1269" s="284"/>
    </row>
    <row r="1270" spans="2:16">
      <c r="B1270" s="241"/>
      <c r="C1270" s="802" t="s">
        <v>364</v>
      </c>
      <c r="D1270" s="803"/>
      <c r="E1270" s="803"/>
      <c r="F1270" s="803"/>
      <c r="G1270" s="803"/>
      <c r="H1270" s="803"/>
      <c r="I1270" s="803"/>
      <c r="J1270" s="804"/>
      <c r="K1270" s="395" t="s">
        <v>356</v>
      </c>
      <c r="L1270" s="416">
        <v>1</v>
      </c>
      <c r="M1270" s="795">
        <v>15980</v>
      </c>
      <c r="N1270" s="796"/>
      <c r="O1270" s="397">
        <f>L1270*M1270</f>
        <v>15980</v>
      </c>
      <c r="P1270" s="284"/>
    </row>
    <row r="1271" spans="2:16">
      <c r="B1271" s="241"/>
      <c r="C1271" s="792"/>
      <c r="D1271" s="793"/>
      <c r="E1271" s="793"/>
      <c r="F1271" s="793"/>
      <c r="G1271" s="793"/>
      <c r="H1271" s="793"/>
      <c r="I1271" s="793"/>
      <c r="J1271" s="794"/>
      <c r="K1271" s="398"/>
      <c r="L1271" s="399"/>
      <c r="M1271" s="837"/>
      <c r="N1271" s="838"/>
      <c r="O1271" s="397"/>
      <c r="P1271" s="287"/>
    </row>
    <row r="1272" spans="2:16">
      <c r="B1272" s="241"/>
      <c r="C1272" s="792"/>
      <c r="D1272" s="793"/>
      <c r="E1272" s="793"/>
      <c r="F1272" s="793"/>
      <c r="G1272" s="793"/>
      <c r="H1272" s="793"/>
      <c r="I1272" s="793"/>
      <c r="J1272" s="794"/>
      <c r="K1272" s="401"/>
      <c r="L1272" s="402"/>
      <c r="M1272" s="837"/>
      <c r="N1272" s="838"/>
      <c r="O1272" s="397"/>
      <c r="P1272" s="287"/>
    </row>
    <row r="1273" spans="2:16">
      <c r="B1273" s="241"/>
      <c r="C1273" s="792"/>
      <c r="D1273" s="793"/>
      <c r="E1273" s="793"/>
      <c r="F1273" s="793"/>
      <c r="G1273" s="793"/>
      <c r="H1273" s="793"/>
      <c r="I1273" s="793"/>
      <c r="J1273" s="794"/>
      <c r="K1273" s="401"/>
      <c r="L1273" s="403"/>
      <c r="M1273" s="837"/>
      <c r="N1273" s="838"/>
      <c r="O1273" s="397"/>
      <c r="P1273" s="287"/>
    </row>
    <row r="1274" spans="2:16">
      <c r="B1274" s="241"/>
      <c r="C1274" s="792"/>
      <c r="D1274" s="793"/>
      <c r="E1274" s="793"/>
      <c r="F1274" s="793"/>
      <c r="G1274" s="793"/>
      <c r="H1274" s="793"/>
      <c r="I1274" s="793"/>
      <c r="J1274" s="794"/>
      <c r="K1274" s="401"/>
      <c r="L1274" s="402"/>
      <c r="M1274" s="837"/>
      <c r="N1274" s="838"/>
      <c r="O1274" s="397"/>
      <c r="P1274" s="287"/>
    </row>
    <row r="1275" spans="2:16">
      <c r="B1275" s="241"/>
      <c r="C1275" s="792"/>
      <c r="D1275" s="793"/>
      <c r="E1275" s="793"/>
      <c r="F1275" s="793"/>
      <c r="G1275" s="793"/>
      <c r="H1275" s="793"/>
      <c r="I1275" s="793"/>
      <c r="J1275" s="794"/>
      <c r="K1275" s="401"/>
      <c r="L1275" s="403"/>
      <c r="M1275" s="837"/>
      <c r="N1275" s="838"/>
      <c r="O1275" s="397"/>
      <c r="P1275" s="287"/>
    </row>
    <row r="1276" spans="2:16" ht="15" thickBot="1">
      <c r="B1276" s="241"/>
      <c r="C1276" s="790"/>
      <c r="D1276" s="797"/>
      <c r="E1276" s="797"/>
      <c r="F1276" s="797"/>
      <c r="G1276" s="797"/>
      <c r="H1276" s="797"/>
      <c r="I1276" s="797"/>
      <c r="J1276" s="798"/>
      <c r="K1276" s="401"/>
      <c r="L1276" s="404"/>
      <c r="M1276" s="799"/>
      <c r="N1276" s="800"/>
      <c r="O1276" s="397"/>
      <c r="P1276" s="287"/>
    </row>
    <row r="1277" spans="2:16" ht="15" thickBot="1">
      <c r="B1277" s="241"/>
      <c r="C1277" s="751" t="s">
        <v>258</v>
      </c>
      <c r="D1277" s="752"/>
      <c r="E1277" s="752"/>
      <c r="F1277" s="752"/>
      <c r="G1277" s="752"/>
      <c r="H1277" s="752"/>
      <c r="I1277" s="752"/>
      <c r="J1277" s="752"/>
      <c r="K1277" s="752"/>
      <c r="L1277" s="752"/>
      <c r="M1277" s="752"/>
      <c r="N1277" s="753"/>
      <c r="O1277" s="295">
        <f>SUM(O1270:O1276)</f>
        <v>15980</v>
      </c>
      <c r="P1277" s="287"/>
    </row>
    <row r="1278" spans="2:16">
      <c r="B1278" s="241"/>
      <c r="C1278" s="801" t="s">
        <v>263</v>
      </c>
      <c r="D1278" s="761"/>
      <c r="E1278" s="761"/>
      <c r="F1278" s="761"/>
      <c r="G1278" s="761"/>
      <c r="H1278" s="761"/>
      <c r="I1278" s="761"/>
      <c r="J1278" s="761"/>
      <c r="K1278" s="761"/>
      <c r="L1278" s="761"/>
      <c r="M1278" s="761"/>
      <c r="N1278" s="761"/>
      <c r="O1278" s="762"/>
      <c r="P1278" s="281"/>
    </row>
    <row r="1279" spans="2:16">
      <c r="B1279" s="241"/>
      <c r="C1279" s="763"/>
      <c r="D1279" s="764"/>
      <c r="E1279" s="764"/>
      <c r="F1279" s="764"/>
      <c r="G1279" s="764"/>
      <c r="H1279" s="764"/>
      <c r="I1279" s="764"/>
      <c r="J1279" s="764"/>
      <c r="K1279" s="764"/>
      <c r="L1279" s="764"/>
      <c r="M1279" s="764"/>
      <c r="N1279" s="764"/>
      <c r="O1279" s="765"/>
      <c r="P1279" s="281"/>
    </row>
    <row r="1280" spans="2:16" ht="15" thickBot="1">
      <c r="B1280" s="241"/>
      <c r="C1280" s="766"/>
      <c r="D1280" s="767"/>
      <c r="E1280" s="767"/>
      <c r="F1280" s="767"/>
      <c r="G1280" s="767"/>
      <c r="H1280" s="767"/>
      <c r="I1280" s="767"/>
      <c r="J1280" s="767"/>
      <c r="K1280" s="767"/>
      <c r="L1280" s="767"/>
      <c r="M1280" s="767"/>
      <c r="N1280" s="767"/>
      <c r="O1280" s="768"/>
      <c r="P1280" s="281"/>
    </row>
    <row r="1281" spans="2:16" ht="15.75">
      <c r="B1281" s="241"/>
      <c r="C1281" s="769" t="s">
        <v>264</v>
      </c>
      <c r="D1281" s="770"/>
      <c r="E1281" s="770"/>
      <c r="F1281" s="770"/>
      <c r="G1281" s="770"/>
      <c r="H1281" s="770"/>
      <c r="I1281" s="770"/>
      <c r="J1281" s="303" t="s">
        <v>265</v>
      </c>
      <c r="K1281" s="304" t="s">
        <v>266</v>
      </c>
      <c r="L1281" s="305" t="s">
        <v>267</v>
      </c>
      <c r="M1281" s="785" t="s">
        <v>268</v>
      </c>
      <c r="N1281" s="786"/>
      <c r="O1281" s="283" t="s">
        <v>255</v>
      </c>
      <c r="P1281" s="284"/>
    </row>
    <row r="1282" spans="2:16">
      <c r="B1282" s="241"/>
      <c r="C1282" s="773"/>
      <c r="D1282" s="774"/>
      <c r="E1282" s="774"/>
      <c r="F1282" s="774"/>
      <c r="G1282" s="774"/>
      <c r="H1282" s="774"/>
      <c r="I1282" s="774"/>
      <c r="J1282" s="306"/>
      <c r="K1282" s="374"/>
      <c r="L1282" s="306"/>
      <c r="M1282" s="788"/>
      <c r="N1282" s="789"/>
      <c r="O1282" s="294"/>
      <c r="P1282" s="287"/>
    </row>
    <row r="1283" spans="2:16" ht="15" thickBot="1">
      <c r="B1283" s="241"/>
      <c r="C1283" s="805"/>
      <c r="D1283" s="791"/>
      <c r="E1283" s="791"/>
      <c r="F1283" s="791"/>
      <c r="G1283" s="791"/>
      <c r="H1283" s="791"/>
      <c r="I1283" s="791"/>
      <c r="J1283" s="306"/>
      <c r="K1283" s="376"/>
      <c r="L1283" s="385"/>
      <c r="M1283" s="835"/>
      <c r="N1283" s="836"/>
      <c r="O1283" s="294"/>
      <c r="P1283" s="287"/>
    </row>
    <row r="1284" spans="2:16" ht="15" thickBot="1">
      <c r="B1284" s="241"/>
      <c r="C1284" s="751" t="s">
        <v>258</v>
      </c>
      <c r="D1284" s="752"/>
      <c r="E1284" s="752"/>
      <c r="F1284" s="752"/>
      <c r="G1284" s="752"/>
      <c r="H1284" s="752"/>
      <c r="I1284" s="752"/>
      <c r="J1284" s="752"/>
      <c r="K1284" s="752"/>
      <c r="L1284" s="752"/>
      <c r="M1284" s="752"/>
      <c r="N1284" s="753"/>
      <c r="O1284" s="295">
        <f>SUM(O1282:O1283)</f>
        <v>0</v>
      </c>
      <c r="P1284" s="296"/>
    </row>
    <row r="1285" spans="2:16">
      <c r="B1285" s="241"/>
      <c r="C1285" s="760" t="s">
        <v>269</v>
      </c>
      <c r="D1285" s="761"/>
      <c r="E1285" s="761"/>
      <c r="F1285" s="761"/>
      <c r="G1285" s="761"/>
      <c r="H1285" s="761"/>
      <c r="I1285" s="761"/>
      <c r="J1285" s="761"/>
      <c r="K1285" s="761"/>
      <c r="L1285" s="761"/>
      <c r="M1285" s="761"/>
      <c r="N1285" s="761"/>
      <c r="O1285" s="762"/>
      <c r="P1285" s="281"/>
    </row>
    <row r="1286" spans="2:16">
      <c r="B1286" s="241"/>
      <c r="C1286" s="763"/>
      <c r="D1286" s="764"/>
      <c r="E1286" s="764"/>
      <c r="F1286" s="764"/>
      <c r="G1286" s="764"/>
      <c r="H1286" s="764"/>
      <c r="I1286" s="764"/>
      <c r="J1286" s="764"/>
      <c r="K1286" s="764"/>
      <c r="L1286" s="764"/>
      <c r="M1286" s="764"/>
      <c r="N1286" s="764"/>
      <c r="O1286" s="765"/>
      <c r="P1286" s="281"/>
    </row>
    <row r="1287" spans="2:16" ht="15" thickBot="1">
      <c r="B1287" s="241"/>
      <c r="C1287" s="766"/>
      <c r="D1287" s="767"/>
      <c r="E1287" s="767"/>
      <c r="F1287" s="767"/>
      <c r="G1287" s="767"/>
      <c r="H1287" s="767"/>
      <c r="I1287" s="764"/>
      <c r="J1287" s="767"/>
      <c r="K1287" s="767"/>
      <c r="L1287" s="767"/>
      <c r="M1287" s="767"/>
      <c r="N1287" s="767"/>
      <c r="O1287" s="768"/>
      <c r="P1287" s="281"/>
    </row>
    <row r="1288" spans="2:16" ht="28.5">
      <c r="B1288" s="241"/>
      <c r="C1288" s="769" t="s">
        <v>270</v>
      </c>
      <c r="D1288" s="770"/>
      <c r="E1288" s="770"/>
      <c r="F1288" s="770"/>
      <c r="G1288" s="770"/>
      <c r="H1288" s="770"/>
      <c r="I1288" s="378" t="s">
        <v>11</v>
      </c>
      <c r="J1288" s="298" t="s">
        <v>271</v>
      </c>
      <c r="K1288" s="304" t="s">
        <v>272</v>
      </c>
      <c r="L1288" s="303" t="s">
        <v>273</v>
      </c>
      <c r="M1288" s="771" t="s">
        <v>254</v>
      </c>
      <c r="N1288" s="772"/>
      <c r="O1288" s="312" t="s">
        <v>255</v>
      </c>
      <c r="P1288" s="313"/>
    </row>
    <row r="1289" spans="2:16">
      <c r="B1289" s="241"/>
      <c r="C1289" s="775" t="s">
        <v>274</v>
      </c>
      <c r="D1289" s="782"/>
      <c r="E1289" s="782"/>
      <c r="F1289" s="782"/>
      <c r="G1289" s="782"/>
      <c r="H1289" s="782"/>
      <c r="I1289" s="379">
        <v>2</v>
      </c>
      <c r="J1289" s="315">
        <v>58363.5</v>
      </c>
      <c r="K1289" s="316">
        <f>J1289*67.52%</f>
        <v>39407.035199999998</v>
      </c>
      <c r="L1289" s="317">
        <f>J1289+K1289</f>
        <v>97770.535199999998</v>
      </c>
      <c r="M1289" s="777">
        <v>0.04</v>
      </c>
      <c r="N1289" s="778"/>
      <c r="O1289" s="318">
        <f>L1289*M1289*I1289</f>
        <v>7821.6428159999996</v>
      </c>
      <c r="P1289" s="319"/>
    </row>
    <row r="1290" spans="2:16">
      <c r="B1290" s="241"/>
      <c r="C1290" s="757"/>
      <c r="D1290" s="758"/>
      <c r="E1290" s="758"/>
      <c r="F1290" s="758"/>
      <c r="G1290" s="758"/>
      <c r="H1290" s="776"/>
      <c r="I1290" s="379"/>
      <c r="J1290" s="315"/>
      <c r="K1290" s="316"/>
      <c r="L1290" s="317"/>
      <c r="M1290" s="777"/>
      <c r="N1290" s="778"/>
      <c r="O1290" s="318"/>
      <c r="P1290" s="319"/>
    </row>
    <row r="1291" spans="2:16">
      <c r="B1291" s="241"/>
      <c r="C1291" s="757"/>
      <c r="D1291" s="758"/>
      <c r="E1291" s="758"/>
      <c r="F1291" s="758"/>
      <c r="G1291" s="758"/>
      <c r="H1291" s="776"/>
      <c r="I1291" s="379"/>
      <c r="J1291" s="323"/>
      <c r="K1291" s="316"/>
      <c r="L1291" s="317"/>
      <c r="M1291" s="777"/>
      <c r="N1291" s="778"/>
      <c r="O1291" s="318"/>
      <c r="P1291" s="319"/>
    </row>
    <row r="1292" spans="2:16" ht="15" thickBot="1">
      <c r="B1292" s="241"/>
      <c r="C1292" s="267"/>
      <c r="D1292" s="268"/>
      <c r="E1292" s="268"/>
      <c r="F1292" s="268"/>
      <c r="G1292" s="268"/>
      <c r="H1292" s="268"/>
      <c r="I1292" s="326"/>
      <c r="J1292" s="308"/>
      <c r="K1292" s="309"/>
      <c r="L1292" s="308"/>
      <c r="M1292" s="779"/>
      <c r="N1292" s="780"/>
      <c r="O1292" s="310"/>
      <c r="P1292" s="287"/>
    </row>
    <row r="1293" spans="2:16" ht="15" thickBot="1">
      <c r="B1293" s="241"/>
      <c r="C1293" s="751" t="s">
        <v>258</v>
      </c>
      <c r="D1293" s="752"/>
      <c r="E1293" s="752"/>
      <c r="F1293" s="752"/>
      <c r="G1293" s="752"/>
      <c r="H1293" s="752"/>
      <c r="I1293" s="781"/>
      <c r="J1293" s="752"/>
      <c r="K1293" s="752"/>
      <c r="L1293" s="752"/>
      <c r="M1293" s="752"/>
      <c r="N1293" s="753"/>
      <c r="O1293" s="295">
        <f>SUM(O1289:O1291)</f>
        <v>7821.6428159999996</v>
      </c>
      <c r="P1293" s="287"/>
    </row>
    <row r="1294" spans="2:16" ht="15" thickBot="1">
      <c r="B1294" s="241"/>
      <c r="C1294" s="274"/>
      <c r="O1294" s="275"/>
      <c r="P1294" s="243"/>
    </row>
    <row r="1295" spans="2:16" ht="15" thickBot="1">
      <c r="B1295" s="241"/>
      <c r="C1295" s="754" t="s">
        <v>275</v>
      </c>
      <c r="D1295" s="755"/>
      <c r="E1295" s="755"/>
      <c r="F1295" s="755"/>
      <c r="G1295" s="755"/>
      <c r="H1295" s="755"/>
      <c r="I1295" s="755"/>
      <c r="J1295" s="755"/>
      <c r="K1295" s="755"/>
      <c r="L1295" s="755"/>
      <c r="M1295" s="755"/>
      <c r="N1295" s="756"/>
      <c r="O1295" s="327">
        <f>SUM(O1265+O1277+O1284+O1293)</f>
        <v>24192.724956799997</v>
      </c>
      <c r="P1295" s="328"/>
    </row>
    <row r="1296" spans="2:16">
      <c r="B1296" s="241"/>
      <c r="C1296" s="760" t="s">
        <v>276</v>
      </c>
      <c r="D1296" s="761"/>
      <c r="E1296" s="761"/>
      <c r="F1296" s="761"/>
      <c r="G1296" s="761"/>
      <c r="H1296" s="761"/>
      <c r="I1296" s="761"/>
      <c r="J1296" s="761"/>
      <c r="K1296" s="761"/>
      <c r="L1296" s="761"/>
      <c r="M1296" s="761"/>
      <c r="N1296" s="761"/>
      <c r="O1296" s="762"/>
      <c r="P1296" s="281"/>
    </row>
    <row r="1297" spans="2:18">
      <c r="B1297" s="241"/>
      <c r="C1297" s="763"/>
      <c r="D1297" s="764"/>
      <c r="E1297" s="764"/>
      <c r="F1297" s="764"/>
      <c r="G1297" s="764"/>
      <c r="H1297" s="764"/>
      <c r="I1297" s="764"/>
      <c r="J1297" s="764"/>
      <c r="K1297" s="764"/>
      <c r="L1297" s="764"/>
      <c r="M1297" s="764"/>
      <c r="N1297" s="764"/>
      <c r="O1297" s="765"/>
      <c r="P1297" s="281"/>
    </row>
    <row r="1298" spans="2:18" ht="15" thickBot="1">
      <c r="B1298" s="241"/>
      <c r="C1298" s="766"/>
      <c r="D1298" s="767"/>
      <c r="E1298" s="767"/>
      <c r="F1298" s="767"/>
      <c r="G1298" s="767"/>
      <c r="H1298" s="767"/>
      <c r="I1298" s="767"/>
      <c r="J1298" s="767"/>
      <c r="K1298" s="767"/>
      <c r="L1298" s="767"/>
      <c r="M1298" s="767"/>
      <c r="N1298" s="767"/>
      <c r="O1298" s="768"/>
      <c r="P1298" s="281"/>
    </row>
    <row r="1299" spans="2:18">
      <c r="B1299" s="241"/>
      <c r="C1299" s="769" t="s">
        <v>277</v>
      </c>
      <c r="D1299" s="770"/>
      <c r="E1299" s="770"/>
      <c r="F1299" s="770"/>
      <c r="G1299" s="770"/>
      <c r="H1299" s="770"/>
      <c r="I1299" s="770"/>
      <c r="J1299" s="329"/>
      <c r="K1299" s="330"/>
      <c r="L1299" s="303" t="s">
        <v>278</v>
      </c>
      <c r="M1299" s="771" t="s">
        <v>279</v>
      </c>
      <c r="N1299" s="772"/>
      <c r="O1299" s="331"/>
      <c r="P1299" s="313"/>
    </row>
    <row r="1300" spans="2:18">
      <c r="B1300" s="241"/>
      <c r="C1300" s="773" t="s">
        <v>280</v>
      </c>
      <c r="D1300" s="774"/>
      <c r="E1300" s="774"/>
      <c r="F1300" s="774"/>
      <c r="G1300" s="774"/>
      <c r="H1300" s="774"/>
      <c r="I1300" s="774"/>
      <c r="J1300" s="332"/>
      <c r="K1300" s="333"/>
      <c r="L1300" s="334">
        <v>0.22</v>
      </c>
      <c r="M1300" s="747"/>
      <c r="N1300" s="748"/>
      <c r="O1300" s="335">
        <f>O1295*L1300</f>
        <v>5322.3994904959991</v>
      </c>
      <c r="P1300" s="336"/>
    </row>
    <row r="1301" spans="2:18">
      <c r="B1301" s="241"/>
      <c r="C1301" s="338" t="s">
        <v>281</v>
      </c>
      <c r="D1301" s="289"/>
      <c r="E1301" s="289"/>
      <c r="F1301" s="289"/>
      <c r="G1301" s="289"/>
      <c r="H1301" s="289"/>
      <c r="I1301" s="289"/>
      <c r="J1301" s="332"/>
      <c r="K1301" s="333"/>
      <c r="L1301" s="334">
        <v>0.01</v>
      </c>
      <c r="M1301" s="747"/>
      <c r="N1301" s="748"/>
      <c r="O1301" s="335">
        <f>O1295*L1301</f>
        <v>241.92724956799998</v>
      </c>
      <c r="P1301" s="336"/>
      <c r="R1301" s="337"/>
    </row>
    <row r="1302" spans="2:18" ht="15" thickBot="1">
      <c r="B1302" s="241"/>
      <c r="C1302" s="267" t="s">
        <v>282</v>
      </c>
      <c r="D1302" s="268"/>
      <c r="E1302" s="268"/>
      <c r="F1302" s="268"/>
      <c r="G1302" s="268"/>
      <c r="H1302" s="268"/>
      <c r="I1302" s="268"/>
      <c r="J1302" s="339"/>
      <c r="K1302" s="340"/>
      <c r="L1302" s="334">
        <v>0.03</v>
      </c>
      <c r="M1302" s="749"/>
      <c r="N1302" s="750"/>
      <c r="O1302" s="335">
        <f>O1295*L1302</f>
        <v>725.78174870399994</v>
      </c>
      <c r="P1302" s="336"/>
      <c r="R1302" s="337"/>
    </row>
    <row r="1303" spans="2:18" ht="15" thickBot="1">
      <c r="B1303" s="241"/>
      <c r="C1303" s="751" t="s">
        <v>258</v>
      </c>
      <c r="D1303" s="752"/>
      <c r="E1303" s="752"/>
      <c r="F1303" s="752"/>
      <c r="G1303" s="752"/>
      <c r="H1303" s="752"/>
      <c r="I1303" s="752"/>
      <c r="J1303" s="752"/>
      <c r="K1303" s="752"/>
      <c r="L1303" s="752"/>
      <c r="M1303" s="752"/>
      <c r="N1303" s="753"/>
      <c r="O1303" s="341">
        <f>SUM(O1300:O1302)</f>
        <v>6290.108488767999</v>
      </c>
      <c r="P1303" s="342"/>
    </row>
    <row r="1304" spans="2:18" ht="15" thickBot="1">
      <c r="B1304" s="241"/>
      <c r="C1304" s="274"/>
      <c r="O1304" s="275"/>
      <c r="P1304" s="243"/>
    </row>
    <row r="1305" spans="2:18" ht="15" thickBot="1">
      <c r="B1305" s="241"/>
      <c r="C1305" s="754" t="s">
        <v>283</v>
      </c>
      <c r="D1305" s="755"/>
      <c r="E1305" s="755"/>
      <c r="F1305" s="755"/>
      <c r="G1305" s="755"/>
      <c r="H1305" s="755"/>
      <c r="I1305" s="755"/>
      <c r="J1305" s="755"/>
      <c r="K1305" s="755"/>
      <c r="L1305" s="755"/>
      <c r="M1305" s="755"/>
      <c r="N1305" s="756"/>
      <c r="O1305" s="343">
        <f>ROUND(O1295+O1303,0)</f>
        <v>30483</v>
      </c>
      <c r="P1305" s="342"/>
    </row>
    <row r="1306" spans="2:18">
      <c r="B1306" s="241"/>
      <c r="C1306" s="270"/>
      <c r="D1306" s="271"/>
      <c r="E1306" s="271"/>
      <c r="F1306" s="271"/>
      <c r="G1306" s="271"/>
      <c r="H1306" s="271"/>
      <c r="I1306" s="271"/>
      <c r="J1306" s="271"/>
      <c r="K1306" s="271"/>
      <c r="L1306" s="271"/>
      <c r="M1306" s="271"/>
      <c r="N1306" s="271"/>
      <c r="O1306" s="272"/>
      <c r="P1306" s="243"/>
    </row>
    <row r="1307" spans="2:18">
      <c r="B1307" s="241"/>
      <c r="C1307" s="274"/>
      <c r="O1307" s="275"/>
      <c r="P1307" s="243"/>
    </row>
    <row r="1308" spans="2:18">
      <c r="B1308" s="241"/>
      <c r="C1308" s="274"/>
      <c r="O1308" s="275"/>
      <c r="P1308" s="243"/>
    </row>
    <row r="1309" spans="2:18">
      <c r="B1309" s="241"/>
      <c r="C1309" s="274"/>
      <c r="H1309" s="344" t="s">
        <v>284</v>
      </c>
      <c r="I1309" s="344"/>
      <c r="J1309" s="344"/>
      <c r="K1309" s="344"/>
      <c r="O1309" s="275"/>
      <c r="P1309" s="243"/>
    </row>
    <row r="1310" spans="2:18">
      <c r="B1310" s="241"/>
      <c r="C1310" s="274"/>
      <c r="H1310" s="344" t="s">
        <v>285</v>
      </c>
      <c r="O1310" s="275"/>
      <c r="P1310" s="243"/>
    </row>
    <row r="1311" spans="2:18">
      <c r="B1311" s="241"/>
      <c r="C1311" s="274"/>
      <c r="H1311" s="344" t="s">
        <v>286</v>
      </c>
      <c r="O1311" s="275"/>
      <c r="P1311" s="243"/>
    </row>
    <row r="1312" spans="2:18">
      <c r="B1312" s="241"/>
      <c r="C1312" s="256"/>
      <c r="D1312" s="345"/>
      <c r="E1312" s="345"/>
      <c r="F1312" s="345"/>
      <c r="G1312" s="345"/>
      <c r="H1312" s="344" t="s">
        <v>287</v>
      </c>
      <c r="I1312" s="345"/>
      <c r="J1312" s="345"/>
      <c r="K1312" s="345"/>
      <c r="L1312" s="345"/>
      <c r="M1312" s="345"/>
      <c r="N1312" s="345"/>
      <c r="O1312" s="346"/>
      <c r="P1312" s="266"/>
    </row>
    <row r="1313" spans="2:16">
      <c r="B1313" s="241"/>
      <c r="C1313" s="274"/>
      <c r="H1313" s="236" t="s">
        <v>288</v>
      </c>
      <c r="O1313" s="275"/>
      <c r="P1313" s="243"/>
    </row>
    <row r="1314" spans="2:16">
      <c r="B1314" s="241"/>
      <c r="C1314" s="347" t="s">
        <v>289</v>
      </c>
      <c r="D1314" s="348"/>
      <c r="E1314" s="348"/>
      <c r="F1314" s="348"/>
      <c r="G1314" s="348"/>
      <c r="H1314" s="348"/>
      <c r="I1314" s="348"/>
      <c r="J1314" s="348"/>
      <c r="K1314" s="348"/>
      <c r="L1314" s="348"/>
      <c r="M1314" s="348"/>
      <c r="N1314" s="348"/>
      <c r="O1314" s="349"/>
      <c r="P1314" s="243"/>
    </row>
    <row r="1315" spans="2:16">
      <c r="B1315" s="241"/>
      <c r="C1315" s="757"/>
      <c r="D1315" s="758"/>
      <c r="E1315" s="758"/>
      <c r="F1315" s="758"/>
      <c r="G1315" s="758"/>
      <c r="H1315" s="758"/>
      <c r="I1315" s="758"/>
      <c r="J1315" s="758"/>
      <c r="K1315" s="758"/>
      <c r="L1315" s="758"/>
      <c r="M1315" s="758"/>
      <c r="N1315" s="758"/>
      <c r="O1315" s="759"/>
      <c r="P1315" s="266"/>
    </row>
    <row r="1316" spans="2:16">
      <c r="B1316" s="241"/>
      <c r="C1316" s="757"/>
      <c r="D1316" s="758"/>
      <c r="E1316" s="758"/>
      <c r="F1316" s="758"/>
      <c r="G1316" s="758"/>
      <c r="H1316" s="758"/>
      <c r="I1316" s="758"/>
      <c r="J1316" s="758"/>
      <c r="K1316" s="758"/>
      <c r="L1316" s="758"/>
      <c r="M1316" s="758"/>
      <c r="N1316" s="758"/>
      <c r="O1316" s="759"/>
      <c r="P1316" s="266"/>
    </row>
    <row r="1317" spans="2:16">
      <c r="B1317" s="241"/>
      <c r="C1317" s="256"/>
      <c r="D1317" s="345"/>
      <c r="E1317" s="345"/>
      <c r="F1317" s="345"/>
      <c r="G1317" s="345"/>
      <c r="H1317" s="345"/>
      <c r="I1317" s="345"/>
      <c r="J1317" s="345"/>
      <c r="K1317" s="345"/>
      <c r="L1317" s="345"/>
      <c r="M1317" s="345"/>
      <c r="N1317" s="345"/>
      <c r="O1317" s="346"/>
      <c r="P1317" s="266"/>
    </row>
    <row r="1318" spans="2:16">
      <c r="B1318" s="241"/>
      <c r="C1318" s="350" t="s">
        <v>290</v>
      </c>
      <c r="D1318" s="345"/>
      <c r="E1318" s="345"/>
      <c r="F1318" s="345"/>
      <c r="G1318" s="345"/>
      <c r="H1318" s="345"/>
      <c r="I1318" s="345"/>
      <c r="J1318" s="345"/>
      <c r="K1318" s="345"/>
      <c r="L1318" s="345"/>
      <c r="M1318" s="345"/>
      <c r="N1318" s="345"/>
      <c r="O1318" s="346"/>
      <c r="P1318" s="266"/>
    </row>
    <row r="1319" spans="2:16">
      <c r="B1319" s="241"/>
      <c r="C1319" s="735" t="s">
        <v>291</v>
      </c>
      <c r="D1319" s="736"/>
      <c r="E1319" s="736"/>
      <c r="F1319" s="736"/>
      <c r="G1319" s="736"/>
      <c r="H1319" s="736"/>
      <c r="I1319" s="736"/>
      <c r="J1319" s="736"/>
      <c r="K1319" s="736"/>
      <c r="L1319" s="736"/>
      <c r="M1319" s="736"/>
      <c r="N1319" s="736"/>
      <c r="O1319" s="737"/>
      <c r="P1319" s="351"/>
    </row>
    <row r="1320" spans="2:16">
      <c r="B1320" s="241"/>
      <c r="C1320" s="735"/>
      <c r="D1320" s="736"/>
      <c r="E1320" s="736"/>
      <c r="F1320" s="736"/>
      <c r="G1320" s="736"/>
      <c r="H1320" s="736"/>
      <c r="I1320" s="736"/>
      <c r="J1320" s="736"/>
      <c r="K1320" s="736"/>
      <c r="L1320" s="736"/>
      <c r="M1320" s="736"/>
      <c r="N1320" s="736"/>
      <c r="O1320" s="737"/>
      <c r="P1320" s="351"/>
    </row>
    <row r="1321" spans="2:16">
      <c r="B1321" s="241"/>
      <c r="C1321" s="738" t="s">
        <v>292</v>
      </c>
      <c r="D1321" s="739"/>
      <c r="E1321" s="739"/>
      <c r="F1321" s="739"/>
      <c r="G1321" s="739"/>
      <c r="H1321" s="739"/>
      <c r="I1321" s="739"/>
      <c r="J1321" s="739"/>
      <c r="K1321" s="739"/>
      <c r="L1321" s="739"/>
      <c r="M1321" s="739"/>
      <c r="N1321" s="739"/>
      <c r="O1321" s="740"/>
      <c r="P1321" s="351"/>
    </row>
    <row r="1322" spans="2:16">
      <c r="B1322" s="241"/>
      <c r="C1322" s="738"/>
      <c r="D1322" s="739"/>
      <c r="E1322" s="739"/>
      <c r="F1322" s="739"/>
      <c r="G1322" s="739"/>
      <c r="H1322" s="739"/>
      <c r="I1322" s="739"/>
      <c r="J1322" s="739"/>
      <c r="K1322" s="739"/>
      <c r="L1322" s="739"/>
      <c r="M1322" s="739"/>
      <c r="N1322" s="739"/>
      <c r="O1322" s="740"/>
      <c r="P1322" s="351"/>
    </row>
    <row r="1323" spans="2:16">
      <c r="B1323" s="241"/>
      <c r="C1323" s="256"/>
      <c r="D1323" s="345"/>
      <c r="E1323" s="345"/>
      <c r="F1323" s="345"/>
      <c r="G1323" s="345"/>
      <c r="H1323" s="345"/>
      <c r="I1323" s="345"/>
      <c r="J1323" s="345"/>
      <c r="K1323" s="345"/>
      <c r="L1323" s="345"/>
      <c r="M1323" s="345"/>
      <c r="N1323" s="345"/>
      <c r="O1323" s="346"/>
      <c r="P1323" s="266"/>
    </row>
    <row r="1324" spans="2:16">
      <c r="B1324" s="241"/>
      <c r="C1324" s="274"/>
      <c r="H1324" s="344" t="s">
        <v>284</v>
      </c>
      <c r="O1324" s="275"/>
      <c r="P1324" s="243"/>
    </row>
    <row r="1325" spans="2:16">
      <c r="B1325" s="241"/>
      <c r="C1325" s="274"/>
      <c r="H1325" s="236" t="s">
        <v>285</v>
      </c>
      <c r="I1325" s="289"/>
      <c r="J1325" s="289"/>
      <c r="K1325" s="289"/>
      <c r="O1325" s="275"/>
      <c r="P1325" s="243"/>
    </row>
    <row r="1326" spans="2:16">
      <c r="B1326" s="241"/>
      <c r="C1326" s="274"/>
      <c r="H1326" s="236" t="s">
        <v>293</v>
      </c>
      <c r="I1326" s="352"/>
      <c r="J1326" s="352"/>
      <c r="K1326" s="352"/>
      <c r="O1326" s="275"/>
      <c r="P1326" s="243"/>
    </row>
    <row r="1327" spans="2:16">
      <c r="B1327" s="241"/>
      <c r="C1327" s="353"/>
      <c r="D1327" s="345"/>
      <c r="E1327" s="345"/>
      <c r="F1327" s="345"/>
      <c r="G1327" s="345"/>
      <c r="H1327" s="236" t="s">
        <v>287</v>
      </c>
      <c r="L1327" s="345"/>
      <c r="M1327" s="345"/>
      <c r="N1327" s="345"/>
      <c r="O1327" s="346"/>
      <c r="P1327" s="266"/>
    </row>
    <row r="1328" spans="2:16">
      <c r="B1328" s="241"/>
      <c r="C1328" s="353"/>
      <c r="D1328" s="352"/>
      <c r="E1328" s="352"/>
      <c r="K1328" s="741"/>
      <c r="L1328" s="741"/>
      <c r="M1328" s="741"/>
      <c r="N1328" s="741"/>
      <c r="O1328" s="742"/>
      <c r="P1328" s="354"/>
    </row>
    <row r="1329" spans="2:16" ht="15" thickBot="1">
      <c r="B1329" s="241"/>
      <c r="C1329" s="745"/>
      <c r="D1329" s="746"/>
      <c r="E1329" s="746"/>
      <c r="F1329" s="309"/>
      <c r="G1329" s="309"/>
      <c r="H1329" s="309"/>
      <c r="I1329" s="309"/>
      <c r="J1329" s="309"/>
      <c r="K1329" s="743"/>
      <c r="L1329" s="743"/>
      <c r="M1329" s="743"/>
      <c r="N1329" s="743"/>
      <c r="O1329" s="744"/>
      <c r="P1329" s="354"/>
    </row>
    <row r="1330" spans="2:16" ht="15" thickBot="1">
      <c r="B1330" s="355"/>
      <c r="C1330" s="356"/>
      <c r="D1330" s="356"/>
      <c r="E1330" s="356"/>
      <c r="F1330" s="356"/>
      <c r="G1330" s="356"/>
      <c r="H1330" s="356"/>
      <c r="I1330" s="356"/>
      <c r="J1330" s="356"/>
      <c r="K1330" s="356"/>
      <c r="L1330" s="356"/>
      <c r="M1330" s="356"/>
      <c r="N1330" s="356"/>
      <c r="O1330" s="356"/>
      <c r="P1330" s="357"/>
    </row>
    <row r="1331" spans="2:16" ht="15" thickTop="1"/>
    <row r="1334" spans="2:16" ht="15" thickBot="1"/>
    <row r="1335" spans="2:16">
      <c r="B1335" s="241"/>
      <c r="C1335" s="251"/>
      <c r="D1335" s="252"/>
      <c r="E1335" s="252"/>
      <c r="F1335" s="252"/>
      <c r="G1335" s="252"/>
      <c r="H1335" s="252"/>
      <c r="I1335" s="252"/>
      <c r="J1335" s="252"/>
      <c r="K1335" s="252"/>
      <c r="L1335" s="253" t="s">
        <v>241</v>
      </c>
      <c r="M1335" s="254" t="s">
        <v>242</v>
      </c>
      <c r="N1335" s="254" t="s">
        <v>243</v>
      </c>
      <c r="O1335" s="255" t="s">
        <v>244</v>
      </c>
      <c r="P1335" s="245"/>
    </row>
    <row r="1336" spans="2:16">
      <c r="B1336" s="241"/>
      <c r="C1336" s="256"/>
      <c r="D1336" s="257"/>
      <c r="E1336" s="257"/>
      <c r="F1336" s="257"/>
      <c r="G1336" s="257"/>
      <c r="H1336" s="257"/>
      <c r="I1336" s="257"/>
      <c r="J1336" s="257"/>
      <c r="K1336" s="257"/>
      <c r="L1336" s="258"/>
      <c r="M1336" s="259"/>
      <c r="N1336" s="259"/>
      <c r="O1336" s="260"/>
      <c r="P1336" s="261"/>
    </row>
    <row r="1337" spans="2:16">
      <c r="B1337" s="241"/>
      <c r="C1337" s="826" t="s">
        <v>245</v>
      </c>
      <c r="D1337" s="827"/>
      <c r="E1337" s="827"/>
      <c r="F1337" s="827"/>
      <c r="G1337" s="257"/>
      <c r="H1337" s="257"/>
      <c r="I1337" s="257" t="s">
        <v>246</v>
      </c>
      <c r="K1337" s="257"/>
      <c r="L1337" s="258"/>
      <c r="O1337" s="262"/>
      <c r="P1337" s="261"/>
    </row>
    <row r="1338" spans="2:16">
      <c r="B1338" s="241"/>
      <c r="C1338" s="263"/>
      <c r="D1338" s="264"/>
      <c r="E1338" s="264"/>
      <c r="F1338" s="264"/>
      <c r="G1338" s="264"/>
      <c r="H1338" s="264"/>
      <c r="I1338" s="264"/>
      <c r="J1338" s="264"/>
      <c r="K1338" s="264"/>
      <c r="L1338" s="264"/>
      <c r="M1338" s="264"/>
      <c r="N1338" s="264"/>
      <c r="O1338" s="265"/>
      <c r="P1338" s="266"/>
    </row>
    <row r="1339" spans="2:16" ht="15" thickBot="1">
      <c r="B1339" s="241"/>
      <c r="C1339" s="267"/>
      <c r="D1339" s="268"/>
      <c r="E1339" s="268"/>
      <c r="F1339" s="268"/>
      <c r="G1339" s="268"/>
      <c r="H1339" s="268"/>
      <c r="I1339" s="268"/>
      <c r="J1339" s="268"/>
      <c r="K1339" s="268"/>
      <c r="L1339" s="268"/>
      <c r="M1339" s="268"/>
      <c r="N1339" s="268"/>
      <c r="O1339" s="269"/>
      <c r="P1339" s="243"/>
    </row>
    <row r="1340" spans="2:16" ht="15" thickBot="1">
      <c r="B1340" s="241"/>
      <c r="C1340" s="270"/>
      <c r="D1340" s="271"/>
      <c r="E1340" s="271"/>
      <c r="F1340" s="271"/>
      <c r="G1340" s="271"/>
      <c r="H1340" s="271"/>
      <c r="K1340" s="271"/>
      <c r="L1340" s="271"/>
      <c r="M1340" s="271"/>
      <c r="N1340" s="271"/>
      <c r="O1340" s="272"/>
      <c r="P1340" s="243"/>
    </row>
    <row r="1341" spans="2:16">
      <c r="B1341" s="241"/>
      <c r="C1341" s="828" t="s">
        <v>247</v>
      </c>
      <c r="D1341" s="829"/>
      <c r="E1341" s="829"/>
      <c r="F1341" s="829"/>
      <c r="G1341" s="829"/>
      <c r="H1341" s="829"/>
      <c r="I1341" s="829"/>
      <c r="J1341" s="829"/>
      <c r="K1341" s="829"/>
      <c r="L1341" s="829"/>
      <c r="M1341" s="829"/>
      <c r="N1341" s="829"/>
      <c r="O1341" s="830"/>
      <c r="P1341" s="273"/>
    </row>
    <row r="1342" spans="2:16" ht="15" thickBot="1">
      <c r="B1342" s="241"/>
      <c r="C1342" s="274"/>
      <c r="O1342" s="275"/>
      <c r="P1342" s="243"/>
    </row>
    <row r="1343" spans="2:16">
      <c r="B1343" s="241"/>
      <c r="C1343" s="276" t="s">
        <v>248</v>
      </c>
      <c r="D1343" s="814" t="s">
        <v>9</v>
      </c>
      <c r="E1343" s="815"/>
      <c r="F1343" s="815"/>
      <c r="G1343" s="815"/>
      <c r="H1343" s="815"/>
      <c r="I1343" s="815"/>
      <c r="J1343" s="815"/>
      <c r="K1343" s="815"/>
      <c r="L1343" s="816"/>
      <c r="M1343" s="817" t="s">
        <v>249</v>
      </c>
      <c r="N1343" s="818"/>
      <c r="O1343" s="276" t="s">
        <v>11</v>
      </c>
      <c r="P1343" s="277"/>
    </row>
    <row r="1344" spans="2:16" ht="15" thickBot="1">
      <c r="B1344" s="241"/>
      <c r="C1344" s="278">
        <v>6.4</v>
      </c>
      <c r="D1344" s="819" t="s">
        <v>38</v>
      </c>
      <c r="E1344" s="820"/>
      <c r="F1344" s="820"/>
      <c r="G1344" s="820"/>
      <c r="H1344" s="820"/>
      <c r="I1344" s="820"/>
      <c r="J1344" s="820"/>
      <c r="K1344" s="820"/>
      <c r="L1344" s="821"/>
      <c r="M1344" s="819" t="s">
        <v>329</v>
      </c>
      <c r="N1344" s="821"/>
      <c r="O1344" s="279">
        <f>'[23]PRESUPUESTO OFICIAL (Entidad)'!I39</f>
        <v>127.92</v>
      </c>
      <c r="P1344" s="280"/>
    </row>
    <row r="1345" spans="2:16">
      <c r="B1345" s="241"/>
      <c r="C1345" s="801" t="s">
        <v>250</v>
      </c>
      <c r="D1345" s="761"/>
      <c r="E1345" s="761"/>
      <c r="F1345" s="761"/>
      <c r="G1345" s="761"/>
      <c r="H1345" s="761"/>
      <c r="I1345" s="761"/>
      <c r="J1345" s="761"/>
      <c r="K1345" s="761"/>
      <c r="L1345" s="761"/>
      <c r="M1345" s="761"/>
      <c r="N1345" s="761"/>
      <c r="O1345" s="762"/>
      <c r="P1345" s="281"/>
    </row>
    <row r="1346" spans="2:16">
      <c r="B1346" s="241"/>
      <c r="C1346" s="763"/>
      <c r="D1346" s="764"/>
      <c r="E1346" s="764"/>
      <c r="F1346" s="764"/>
      <c r="G1346" s="764"/>
      <c r="H1346" s="764"/>
      <c r="I1346" s="764"/>
      <c r="J1346" s="764"/>
      <c r="K1346" s="764"/>
      <c r="L1346" s="764"/>
      <c r="M1346" s="764"/>
      <c r="N1346" s="764"/>
      <c r="O1346" s="765"/>
      <c r="P1346" s="281"/>
    </row>
    <row r="1347" spans="2:16" ht="15" thickBot="1">
      <c r="B1347" s="241"/>
      <c r="C1347" s="766"/>
      <c r="D1347" s="767"/>
      <c r="E1347" s="767"/>
      <c r="F1347" s="767"/>
      <c r="G1347" s="767"/>
      <c r="H1347" s="767"/>
      <c r="I1347" s="767"/>
      <c r="J1347" s="767"/>
      <c r="K1347" s="767"/>
      <c r="L1347" s="767"/>
      <c r="M1347" s="767"/>
      <c r="N1347" s="767"/>
      <c r="O1347" s="768"/>
      <c r="P1347" s="281"/>
    </row>
    <row r="1348" spans="2:16">
      <c r="B1348" s="241"/>
      <c r="C1348" s="769" t="s">
        <v>9</v>
      </c>
      <c r="D1348" s="822"/>
      <c r="E1348" s="822"/>
      <c r="F1348" s="822"/>
      <c r="G1348" s="823"/>
      <c r="H1348" s="785" t="s">
        <v>251</v>
      </c>
      <c r="I1348" s="822"/>
      <c r="J1348" s="824" t="s">
        <v>252</v>
      </c>
      <c r="K1348" s="825"/>
      <c r="L1348" s="282" t="s">
        <v>253</v>
      </c>
      <c r="M1348" s="785" t="s">
        <v>254</v>
      </c>
      <c r="N1348" s="786"/>
      <c r="O1348" s="283" t="s">
        <v>255</v>
      </c>
      <c r="P1348" s="284"/>
    </row>
    <row r="1349" spans="2:16">
      <c r="B1349" s="241"/>
      <c r="C1349" s="787" t="s">
        <v>257</v>
      </c>
      <c r="D1349" s="774"/>
      <c r="E1349" s="774"/>
      <c r="F1349" s="774"/>
      <c r="G1349" s="810"/>
      <c r="H1349" s="811"/>
      <c r="I1349" s="810"/>
      <c r="J1349" s="812" t="s">
        <v>20</v>
      </c>
      <c r="K1349" s="776"/>
      <c r="L1349" s="315">
        <f>O1380*0.05</f>
        <v>645.47747413333354</v>
      </c>
      <c r="M1349" s="812">
        <v>1</v>
      </c>
      <c r="N1349" s="776"/>
      <c r="O1349" s="286">
        <f>L1349*M1349</f>
        <v>645.47747413333354</v>
      </c>
      <c r="P1349" s="287"/>
    </row>
    <row r="1350" spans="2:16">
      <c r="B1350" s="241"/>
      <c r="C1350" s="792" t="s">
        <v>351</v>
      </c>
      <c r="D1350" s="793"/>
      <c r="E1350" s="793"/>
      <c r="F1350" s="793"/>
      <c r="G1350" s="794"/>
      <c r="H1350" s="291"/>
      <c r="I1350" s="290"/>
      <c r="J1350" s="813" t="s">
        <v>317</v>
      </c>
      <c r="K1350" s="776"/>
      <c r="L1350" s="292">
        <v>17000</v>
      </c>
      <c r="M1350" s="812">
        <v>0.2</v>
      </c>
      <c r="N1350" s="776"/>
      <c r="O1350" s="419">
        <f>L1350*M1350</f>
        <v>3400</v>
      </c>
      <c r="P1350" s="287"/>
    </row>
    <row r="1351" spans="2:16" ht="15" thickBot="1">
      <c r="B1351" s="241"/>
      <c r="C1351" s="805"/>
      <c r="D1351" s="791"/>
      <c r="E1351" s="791"/>
      <c r="F1351" s="791"/>
      <c r="G1351" s="806"/>
      <c r="H1351" s="807"/>
      <c r="I1351" s="806"/>
      <c r="J1351" s="779"/>
      <c r="K1351" s="780"/>
      <c r="L1351" s="393"/>
      <c r="M1351" s="808"/>
      <c r="N1351" s="809"/>
      <c r="O1351" s="286"/>
      <c r="P1351" s="287"/>
    </row>
    <row r="1352" spans="2:16" ht="15" thickBot="1">
      <c r="B1352" s="241"/>
      <c r="C1352" s="751" t="s">
        <v>258</v>
      </c>
      <c r="D1352" s="752"/>
      <c r="E1352" s="752"/>
      <c r="F1352" s="752"/>
      <c r="G1352" s="752"/>
      <c r="H1352" s="752"/>
      <c r="I1352" s="752"/>
      <c r="J1352" s="752"/>
      <c r="K1352" s="752"/>
      <c r="L1352" s="752"/>
      <c r="M1352" s="752"/>
      <c r="N1352" s="753"/>
      <c r="O1352" s="295">
        <f>SUM(O1349:O1351)</f>
        <v>4045.4774741333335</v>
      </c>
      <c r="P1352" s="296"/>
    </row>
    <row r="1353" spans="2:16">
      <c r="B1353" s="241"/>
      <c r="C1353" s="760" t="s">
        <v>259</v>
      </c>
      <c r="D1353" s="761"/>
      <c r="E1353" s="761"/>
      <c r="F1353" s="761"/>
      <c r="G1353" s="761"/>
      <c r="H1353" s="761"/>
      <c r="I1353" s="761"/>
      <c r="J1353" s="761"/>
      <c r="K1353" s="761"/>
      <c r="L1353" s="761"/>
      <c r="M1353" s="761"/>
      <c r="N1353" s="761"/>
      <c r="O1353" s="762"/>
      <c r="P1353" s="281"/>
    </row>
    <row r="1354" spans="2:16">
      <c r="B1354" s="241"/>
      <c r="C1354" s="763"/>
      <c r="D1354" s="764"/>
      <c r="E1354" s="764"/>
      <c r="F1354" s="764"/>
      <c r="G1354" s="764"/>
      <c r="H1354" s="764"/>
      <c r="I1354" s="764"/>
      <c r="J1354" s="764"/>
      <c r="K1354" s="764"/>
      <c r="L1354" s="764"/>
      <c r="M1354" s="764"/>
      <c r="N1354" s="764"/>
      <c r="O1354" s="765"/>
      <c r="P1354" s="281"/>
    </row>
    <row r="1355" spans="2:16" ht="15" thickBot="1">
      <c r="B1355" s="241"/>
      <c r="C1355" s="766"/>
      <c r="D1355" s="767"/>
      <c r="E1355" s="767"/>
      <c r="F1355" s="767"/>
      <c r="G1355" s="767"/>
      <c r="H1355" s="767"/>
      <c r="I1355" s="767"/>
      <c r="J1355" s="767"/>
      <c r="K1355" s="767"/>
      <c r="L1355" s="767"/>
      <c r="M1355" s="767"/>
      <c r="N1355" s="767"/>
      <c r="O1355" s="768"/>
      <c r="P1355" s="281"/>
    </row>
    <row r="1356" spans="2:16">
      <c r="B1356" s="241"/>
      <c r="C1356" s="769" t="s">
        <v>9</v>
      </c>
      <c r="D1356" s="770"/>
      <c r="E1356" s="770"/>
      <c r="F1356" s="770"/>
      <c r="G1356" s="770"/>
      <c r="H1356" s="770"/>
      <c r="I1356" s="770"/>
      <c r="J1356" s="786"/>
      <c r="K1356" s="297" t="s">
        <v>249</v>
      </c>
      <c r="L1356" s="298" t="s">
        <v>11</v>
      </c>
      <c r="M1356" s="785" t="s">
        <v>260</v>
      </c>
      <c r="N1356" s="786"/>
      <c r="O1356" s="283" t="s">
        <v>255</v>
      </c>
      <c r="P1356" s="284"/>
    </row>
    <row r="1357" spans="2:16">
      <c r="B1357" s="241"/>
      <c r="C1357" s="802"/>
      <c r="D1357" s="803"/>
      <c r="E1357" s="803"/>
      <c r="F1357" s="803"/>
      <c r="G1357" s="803"/>
      <c r="H1357" s="803"/>
      <c r="I1357" s="803"/>
      <c r="J1357" s="804"/>
      <c r="K1357" s="395"/>
      <c r="L1357" s="416"/>
      <c r="M1357" s="795"/>
      <c r="N1357" s="796"/>
      <c r="O1357" s="397"/>
      <c r="P1357" s="284"/>
    </row>
    <row r="1358" spans="2:16">
      <c r="B1358" s="241"/>
      <c r="C1358" s="792"/>
      <c r="D1358" s="793"/>
      <c r="E1358" s="793"/>
      <c r="F1358" s="793"/>
      <c r="G1358" s="793"/>
      <c r="H1358" s="793"/>
      <c r="I1358" s="793"/>
      <c r="J1358" s="794"/>
      <c r="K1358" s="398"/>
      <c r="L1358" s="399"/>
      <c r="M1358" s="837"/>
      <c r="N1358" s="838"/>
      <c r="O1358" s="397"/>
      <c r="P1358" s="287"/>
    </row>
    <row r="1359" spans="2:16">
      <c r="B1359" s="241"/>
      <c r="C1359" s="792"/>
      <c r="D1359" s="793"/>
      <c r="E1359" s="793"/>
      <c r="F1359" s="793"/>
      <c r="G1359" s="793"/>
      <c r="H1359" s="793"/>
      <c r="I1359" s="793"/>
      <c r="J1359" s="794"/>
      <c r="K1359" s="401"/>
      <c r="L1359" s="402"/>
      <c r="M1359" s="837"/>
      <c r="N1359" s="838"/>
      <c r="O1359" s="397"/>
      <c r="P1359" s="287"/>
    </row>
    <row r="1360" spans="2:16">
      <c r="B1360" s="241"/>
      <c r="C1360" s="792"/>
      <c r="D1360" s="793"/>
      <c r="E1360" s="793"/>
      <c r="F1360" s="793"/>
      <c r="G1360" s="793"/>
      <c r="H1360" s="793"/>
      <c r="I1360" s="793"/>
      <c r="J1360" s="794"/>
      <c r="K1360" s="401"/>
      <c r="L1360" s="403"/>
      <c r="M1360" s="837"/>
      <c r="N1360" s="838"/>
      <c r="O1360" s="397"/>
      <c r="P1360" s="287"/>
    </row>
    <row r="1361" spans="2:16">
      <c r="B1361" s="241"/>
      <c r="C1361" s="792"/>
      <c r="D1361" s="793"/>
      <c r="E1361" s="793"/>
      <c r="F1361" s="793"/>
      <c r="G1361" s="793"/>
      <c r="H1361" s="793"/>
      <c r="I1361" s="793"/>
      <c r="J1361" s="794"/>
      <c r="K1361" s="401"/>
      <c r="L1361" s="402"/>
      <c r="M1361" s="837"/>
      <c r="N1361" s="838"/>
      <c r="O1361" s="397"/>
      <c r="P1361" s="287"/>
    </row>
    <row r="1362" spans="2:16">
      <c r="B1362" s="241"/>
      <c r="C1362" s="792"/>
      <c r="D1362" s="793"/>
      <c r="E1362" s="793"/>
      <c r="F1362" s="793"/>
      <c r="G1362" s="793"/>
      <c r="H1362" s="793"/>
      <c r="I1362" s="793"/>
      <c r="J1362" s="794"/>
      <c r="K1362" s="401"/>
      <c r="L1362" s="403"/>
      <c r="M1362" s="837"/>
      <c r="N1362" s="838"/>
      <c r="O1362" s="397"/>
      <c r="P1362" s="287"/>
    </row>
    <row r="1363" spans="2:16" ht="15" thickBot="1">
      <c r="B1363" s="241"/>
      <c r="C1363" s="790"/>
      <c r="D1363" s="797"/>
      <c r="E1363" s="797"/>
      <c r="F1363" s="797"/>
      <c r="G1363" s="797"/>
      <c r="H1363" s="797"/>
      <c r="I1363" s="797"/>
      <c r="J1363" s="798"/>
      <c r="K1363" s="401"/>
      <c r="L1363" s="404"/>
      <c r="M1363" s="799"/>
      <c r="N1363" s="800"/>
      <c r="O1363" s="397"/>
      <c r="P1363" s="287"/>
    </row>
    <row r="1364" spans="2:16" ht="15" thickBot="1">
      <c r="B1364" s="241"/>
      <c r="C1364" s="751" t="s">
        <v>258</v>
      </c>
      <c r="D1364" s="752"/>
      <c r="E1364" s="752"/>
      <c r="F1364" s="752"/>
      <c r="G1364" s="752"/>
      <c r="H1364" s="752"/>
      <c r="I1364" s="752"/>
      <c r="J1364" s="752"/>
      <c r="K1364" s="752"/>
      <c r="L1364" s="752"/>
      <c r="M1364" s="752"/>
      <c r="N1364" s="753"/>
      <c r="O1364" s="295">
        <f>SUM(O1357:O1363)</f>
        <v>0</v>
      </c>
      <c r="P1364" s="287"/>
    </row>
    <row r="1365" spans="2:16">
      <c r="B1365" s="241"/>
      <c r="C1365" s="801" t="s">
        <v>263</v>
      </c>
      <c r="D1365" s="761"/>
      <c r="E1365" s="761"/>
      <c r="F1365" s="761"/>
      <c r="G1365" s="761"/>
      <c r="H1365" s="761"/>
      <c r="I1365" s="761"/>
      <c r="J1365" s="761"/>
      <c r="K1365" s="761"/>
      <c r="L1365" s="761"/>
      <c r="M1365" s="761"/>
      <c r="N1365" s="761"/>
      <c r="O1365" s="762"/>
      <c r="P1365" s="281"/>
    </row>
    <row r="1366" spans="2:16">
      <c r="B1366" s="241"/>
      <c r="C1366" s="763"/>
      <c r="D1366" s="764"/>
      <c r="E1366" s="764"/>
      <c r="F1366" s="764"/>
      <c r="G1366" s="764"/>
      <c r="H1366" s="764"/>
      <c r="I1366" s="764"/>
      <c r="J1366" s="764"/>
      <c r="K1366" s="764"/>
      <c r="L1366" s="764"/>
      <c r="M1366" s="764"/>
      <c r="N1366" s="764"/>
      <c r="O1366" s="765"/>
      <c r="P1366" s="281"/>
    </row>
    <row r="1367" spans="2:16" ht="15" thickBot="1">
      <c r="B1367" s="241"/>
      <c r="C1367" s="766"/>
      <c r="D1367" s="767"/>
      <c r="E1367" s="767"/>
      <c r="F1367" s="767"/>
      <c r="G1367" s="767"/>
      <c r="H1367" s="767"/>
      <c r="I1367" s="767"/>
      <c r="J1367" s="767"/>
      <c r="K1367" s="767"/>
      <c r="L1367" s="767"/>
      <c r="M1367" s="767"/>
      <c r="N1367" s="767"/>
      <c r="O1367" s="768"/>
      <c r="P1367" s="281"/>
    </row>
    <row r="1368" spans="2:16" ht="15.75">
      <c r="B1368" s="241"/>
      <c r="C1368" s="769" t="s">
        <v>264</v>
      </c>
      <c r="D1368" s="770"/>
      <c r="E1368" s="770"/>
      <c r="F1368" s="770"/>
      <c r="G1368" s="770"/>
      <c r="H1368" s="770"/>
      <c r="I1368" s="770"/>
      <c r="J1368" s="303" t="s">
        <v>265</v>
      </c>
      <c r="K1368" s="304" t="s">
        <v>266</v>
      </c>
      <c r="L1368" s="305" t="s">
        <v>267</v>
      </c>
      <c r="M1368" s="785" t="s">
        <v>268</v>
      </c>
      <c r="N1368" s="786"/>
      <c r="O1368" s="283" t="s">
        <v>255</v>
      </c>
      <c r="P1368" s="284"/>
    </row>
    <row r="1369" spans="2:16">
      <c r="B1369" s="241"/>
      <c r="C1369" s="773" t="s">
        <v>365</v>
      </c>
      <c r="D1369" s="774"/>
      <c r="E1369" s="774"/>
      <c r="F1369" s="774"/>
      <c r="G1369" s="774"/>
      <c r="H1369" s="774"/>
      <c r="I1369" s="774"/>
      <c r="J1369" s="375">
        <v>1</v>
      </c>
      <c r="K1369" s="374">
        <v>1.5</v>
      </c>
      <c r="L1369" s="375">
        <v>1</v>
      </c>
      <c r="M1369" s="788">
        <v>4000</v>
      </c>
      <c r="N1369" s="789"/>
      <c r="O1369" s="294">
        <f>J1369*K1369*L1369*M1369</f>
        <v>6000</v>
      </c>
      <c r="P1369" s="287"/>
    </row>
    <row r="1370" spans="2:16" ht="15" thickBot="1">
      <c r="B1370" s="241"/>
      <c r="C1370" s="805" t="s">
        <v>302</v>
      </c>
      <c r="D1370" s="791"/>
      <c r="E1370" s="791"/>
      <c r="F1370" s="791"/>
      <c r="G1370" s="791"/>
      <c r="H1370" s="791"/>
      <c r="I1370" s="791"/>
      <c r="J1370" s="375">
        <v>1</v>
      </c>
      <c r="K1370" s="376">
        <v>1.5</v>
      </c>
      <c r="L1370" s="377">
        <v>1</v>
      </c>
      <c r="M1370" s="835">
        <v>2000</v>
      </c>
      <c r="N1370" s="836"/>
      <c r="O1370" s="294">
        <f>J1370*K1370*L1370*M1370</f>
        <v>3000</v>
      </c>
      <c r="P1370" s="287"/>
    </row>
    <row r="1371" spans="2:16" ht="15" thickBot="1">
      <c r="B1371" s="241"/>
      <c r="C1371" s="751" t="s">
        <v>258</v>
      </c>
      <c r="D1371" s="752"/>
      <c r="E1371" s="752"/>
      <c r="F1371" s="752"/>
      <c r="G1371" s="752"/>
      <c r="H1371" s="752"/>
      <c r="I1371" s="752"/>
      <c r="J1371" s="752"/>
      <c r="K1371" s="752"/>
      <c r="L1371" s="752"/>
      <c r="M1371" s="752"/>
      <c r="N1371" s="753"/>
      <c r="O1371" s="295">
        <f>SUM(O1369:O1370)</f>
        <v>9000</v>
      </c>
      <c r="P1371" s="296"/>
    </row>
    <row r="1372" spans="2:16">
      <c r="B1372" s="241"/>
      <c r="C1372" s="760" t="s">
        <v>269</v>
      </c>
      <c r="D1372" s="761"/>
      <c r="E1372" s="761"/>
      <c r="F1372" s="761"/>
      <c r="G1372" s="761"/>
      <c r="H1372" s="761"/>
      <c r="I1372" s="761"/>
      <c r="J1372" s="761"/>
      <c r="K1372" s="761"/>
      <c r="L1372" s="761"/>
      <c r="M1372" s="761"/>
      <c r="N1372" s="761"/>
      <c r="O1372" s="762"/>
      <c r="P1372" s="281"/>
    </row>
    <row r="1373" spans="2:16">
      <c r="B1373" s="241"/>
      <c r="C1373" s="763"/>
      <c r="D1373" s="764"/>
      <c r="E1373" s="764"/>
      <c r="F1373" s="764"/>
      <c r="G1373" s="764"/>
      <c r="H1373" s="764"/>
      <c r="I1373" s="764"/>
      <c r="J1373" s="764"/>
      <c r="K1373" s="764"/>
      <c r="L1373" s="764"/>
      <c r="M1373" s="764"/>
      <c r="N1373" s="764"/>
      <c r="O1373" s="765"/>
      <c r="P1373" s="281"/>
    </row>
    <row r="1374" spans="2:16" ht="15" thickBot="1">
      <c r="B1374" s="241"/>
      <c r="C1374" s="766"/>
      <c r="D1374" s="767"/>
      <c r="E1374" s="767"/>
      <c r="F1374" s="767"/>
      <c r="G1374" s="767"/>
      <c r="H1374" s="767"/>
      <c r="I1374" s="764"/>
      <c r="J1374" s="767"/>
      <c r="K1374" s="767"/>
      <c r="L1374" s="767"/>
      <c r="M1374" s="767"/>
      <c r="N1374" s="767"/>
      <c r="O1374" s="768"/>
      <c r="P1374" s="281"/>
    </row>
    <row r="1375" spans="2:16" ht="28.5">
      <c r="B1375" s="241"/>
      <c r="C1375" s="769" t="s">
        <v>270</v>
      </c>
      <c r="D1375" s="770"/>
      <c r="E1375" s="770"/>
      <c r="F1375" s="770"/>
      <c r="G1375" s="770"/>
      <c r="H1375" s="770"/>
      <c r="I1375" s="378" t="s">
        <v>11</v>
      </c>
      <c r="J1375" s="298" t="s">
        <v>271</v>
      </c>
      <c r="K1375" s="304" t="s">
        <v>272</v>
      </c>
      <c r="L1375" s="303" t="s">
        <v>273</v>
      </c>
      <c r="M1375" s="771" t="s">
        <v>254</v>
      </c>
      <c r="N1375" s="772"/>
      <c r="O1375" s="312" t="s">
        <v>255</v>
      </c>
      <c r="P1375" s="313"/>
    </row>
    <row r="1376" spans="2:16">
      <c r="B1376" s="241"/>
      <c r="C1376" s="775" t="s">
        <v>274</v>
      </c>
      <c r="D1376" s="782"/>
      <c r="E1376" s="782"/>
      <c r="F1376" s="782"/>
      <c r="G1376" s="782"/>
      <c r="H1376" s="782"/>
      <c r="I1376" s="379">
        <v>2</v>
      </c>
      <c r="J1376" s="315">
        <v>58363.5</v>
      </c>
      <c r="K1376" s="316">
        <f>J1376*67.52%</f>
        <v>39407.035199999998</v>
      </c>
      <c r="L1376" s="317">
        <f>J1376+K1376</f>
        <v>97770.535199999998</v>
      </c>
      <c r="M1376" s="777">
        <v>0.04</v>
      </c>
      <c r="N1376" s="778"/>
      <c r="O1376" s="318">
        <f>L1376*M1376*I1376</f>
        <v>7821.6428159999996</v>
      </c>
      <c r="P1376" s="319"/>
    </row>
    <row r="1377" spans="2:19">
      <c r="B1377" s="241"/>
      <c r="C1377" s="757" t="s">
        <v>324</v>
      </c>
      <c r="D1377" s="758"/>
      <c r="E1377" s="758"/>
      <c r="F1377" s="758"/>
      <c r="G1377" s="758"/>
      <c r="H1377" s="776"/>
      <c r="I1377" s="379">
        <v>1</v>
      </c>
      <c r="J1377" s="315">
        <v>76666.666666666701</v>
      </c>
      <c r="K1377" s="316">
        <f>J1377*65.91%</f>
        <v>50531.000000000022</v>
      </c>
      <c r="L1377" s="317">
        <f>J1377+K1377</f>
        <v>127197.66666666672</v>
      </c>
      <c r="M1377" s="777">
        <v>0.04</v>
      </c>
      <c r="N1377" s="778"/>
      <c r="O1377" s="318">
        <f>L1377*M1377*I1377</f>
        <v>5087.9066666666686</v>
      </c>
      <c r="P1377" s="319"/>
    </row>
    <row r="1378" spans="2:19">
      <c r="B1378" s="241"/>
      <c r="C1378" s="757"/>
      <c r="D1378" s="758"/>
      <c r="E1378" s="758"/>
      <c r="F1378" s="758"/>
      <c r="G1378" s="758"/>
      <c r="H1378" s="776"/>
      <c r="I1378" s="379"/>
      <c r="J1378" s="323"/>
      <c r="K1378" s="316"/>
      <c r="L1378" s="317"/>
      <c r="M1378" s="777"/>
      <c r="N1378" s="778"/>
      <c r="O1378" s="318"/>
      <c r="P1378" s="319"/>
    </row>
    <row r="1379" spans="2:19" ht="15" thickBot="1">
      <c r="B1379" s="241"/>
      <c r="C1379" s="267"/>
      <c r="D1379" s="268"/>
      <c r="E1379" s="268"/>
      <c r="F1379" s="268"/>
      <c r="G1379" s="268"/>
      <c r="H1379" s="268"/>
      <c r="I1379" s="326"/>
      <c r="J1379" s="308"/>
      <c r="K1379" s="309"/>
      <c r="L1379" s="308"/>
      <c r="M1379" s="779"/>
      <c r="N1379" s="780"/>
      <c r="O1379" s="310"/>
      <c r="P1379" s="287"/>
    </row>
    <row r="1380" spans="2:19" ht="15" thickBot="1">
      <c r="B1380" s="241"/>
      <c r="C1380" s="751" t="s">
        <v>258</v>
      </c>
      <c r="D1380" s="752"/>
      <c r="E1380" s="752"/>
      <c r="F1380" s="752"/>
      <c r="G1380" s="752"/>
      <c r="H1380" s="752"/>
      <c r="I1380" s="781"/>
      <c r="J1380" s="752"/>
      <c r="K1380" s="752"/>
      <c r="L1380" s="752"/>
      <c r="M1380" s="752"/>
      <c r="N1380" s="753"/>
      <c r="O1380" s="295">
        <f>SUM(O1376:O1378)</f>
        <v>12909.549482666669</v>
      </c>
      <c r="P1380" s="287"/>
    </row>
    <row r="1381" spans="2:19" ht="15" thickBot="1">
      <c r="B1381" s="241"/>
      <c r="C1381" s="274"/>
      <c r="O1381" s="275"/>
      <c r="P1381" s="243"/>
    </row>
    <row r="1382" spans="2:19" ht="15" thickBot="1">
      <c r="B1382" s="241"/>
      <c r="C1382" s="754" t="s">
        <v>275</v>
      </c>
      <c r="D1382" s="755"/>
      <c r="E1382" s="755"/>
      <c r="F1382" s="755"/>
      <c r="G1382" s="755"/>
      <c r="H1382" s="755"/>
      <c r="I1382" s="755"/>
      <c r="J1382" s="755"/>
      <c r="K1382" s="755"/>
      <c r="L1382" s="755"/>
      <c r="M1382" s="755"/>
      <c r="N1382" s="756"/>
      <c r="O1382" s="327">
        <f>SUM(O1352+O1364+O1371+O1380)</f>
        <v>25955.0269568</v>
      </c>
      <c r="P1382" s="328"/>
    </row>
    <row r="1383" spans="2:19">
      <c r="B1383" s="241"/>
      <c r="C1383" s="760" t="s">
        <v>276</v>
      </c>
      <c r="D1383" s="761"/>
      <c r="E1383" s="761"/>
      <c r="F1383" s="761"/>
      <c r="G1383" s="761"/>
      <c r="H1383" s="761"/>
      <c r="I1383" s="761"/>
      <c r="J1383" s="761"/>
      <c r="K1383" s="761"/>
      <c r="L1383" s="761"/>
      <c r="M1383" s="761"/>
      <c r="N1383" s="761"/>
      <c r="O1383" s="762"/>
      <c r="P1383" s="281"/>
    </row>
    <row r="1384" spans="2:19">
      <c r="B1384" s="241"/>
      <c r="C1384" s="763"/>
      <c r="D1384" s="764"/>
      <c r="E1384" s="764"/>
      <c r="F1384" s="764"/>
      <c r="G1384" s="764"/>
      <c r="H1384" s="764"/>
      <c r="I1384" s="764"/>
      <c r="J1384" s="764"/>
      <c r="K1384" s="764"/>
      <c r="L1384" s="764"/>
      <c r="M1384" s="764"/>
      <c r="N1384" s="764"/>
      <c r="O1384" s="765"/>
      <c r="P1384" s="281"/>
    </row>
    <row r="1385" spans="2:19" ht="15" thickBot="1">
      <c r="B1385" s="241"/>
      <c r="C1385" s="766"/>
      <c r="D1385" s="767"/>
      <c r="E1385" s="767"/>
      <c r="F1385" s="767"/>
      <c r="G1385" s="767"/>
      <c r="H1385" s="767"/>
      <c r="I1385" s="767"/>
      <c r="J1385" s="767"/>
      <c r="K1385" s="767"/>
      <c r="L1385" s="767"/>
      <c r="M1385" s="767"/>
      <c r="N1385" s="767"/>
      <c r="O1385" s="768"/>
      <c r="P1385" s="281"/>
    </row>
    <row r="1386" spans="2:19">
      <c r="B1386" s="241"/>
      <c r="C1386" s="769" t="s">
        <v>277</v>
      </c>
      <c r="D1386" s="770"/>
      <c r="E1386" s="770"/>
      <c r="F1386" s="770"/>
      <c r="G1386" s="770"/>
      <c r="H1386" s="770"/>
      <c r="I1386" s="770"/>
      <c r="J1386" s="329"/>
      <c r="K1386" s="330"/>
      <c r="L1386" s="303" t="s">
        <v>278</v>
      </c>
      <c r="M1386" s="771" t="s">
        <v>279</v>
      </c>
      <c r="N1386" s="772"/>
      <c r="O1386" s="331"/>
      <c r="P1386" s="313"/>
    </row>
    <row r="1387" spans="2:19">
      <c r="B1387" s="241"/>
      <c r="C1387" s="773" t="s">
        <v>280</v>
      </c>
      <c r="D1387" s="774"/>
      <c r="E1387" s="774"/>
      <c r="F1387" s="774"/>
      <c r="G1387" s="774"/>
      <c r="H1387" s="774"/>
      <c r="I1387" s="774"/>
      <c r="J1387" s="332"/>
      <c r="K1387" s="333"/>
      <c r="L1387" s="334">
        <v>0.22</v>
      </c>
      <c r="M1387" s="747"/>
      <c r="N1387" s="748"/>
      <c r="O1387" s="335">
        <f>O1382*L1387</f>
        <v>5710.1059304959999</v>
      </c>
      <c r="P1387" s="336"/>
    </row>
    <row r="1388" spans="2:19">
      <c r="B1388" s="241"/>
      <c r="C1388" s="338" t="s">
        <v>281</v>
      </c>
      <c r="D1388" s="289"/>
      <c r="E1388" s="289"/>
      <c r="F1388" s="289"/>
      <c r="G1388" s="289"/>
      <c r="H1388" s="289"/>
      <c r="I1388" s="289"/>
      <c r="J1388" s="332"/>
      <c r="K1388" s="333"/>
      <c r="L1388" s="334">
        <v>0.01</v>
      </c>
      <c r="M1388" s="747"/>
      <c r="N1388" s="748"/>
      <c r="O1388" s="335">
        <f>O1382*L1388</f>
        <v>259.55026956800003</v>
      </c>
      <c r="P1388" s="336"/>
    </row>
    <row r="1389" spans="2:19" ht="15" thickBot="1">
      <c r="B1389" s="241"/>
      <c r="C1389" s="267" t="s">
        <v>282</v>
      </c>
      <c r="D1389" s="268"/>
      <c r="E1389" s="268"/>
      <c r="F1389" s="268"/>
      <c r="G1389" s="268"/>
      <c r="H1389" s="268"/>
      <c r="I1389" s="268"/>
      <c r="J1389" s="339"/>
      <c r="K1389" s="340"/>
      <c r="L1389" s="334">
        <v>0.03</v>
      </c>
      <c r="M1389" s="749"/>
      <c r="N1389" s="750"/>
      <c r="O1389" s="335">
        <f>O1382*L1389</f>
        <v>778.65080870399993</v>
      </c>
      <c r="P1389" s="336"/>
    </row>
    <row r="1390" spans="2:19" ht="15" thickBot="1">
      <c r="B1390" s="241"/>
      <c r="C1390" s="751" t="s">
        <v>258</v>
      </c>
      <c r="D1390" s="752"/>
      <c r="E1390" s="752"/>
      <c r="F1390" s="752"/>
      <c r="G1390" s="752"/>
      <c r="H1390" s="752"/>
      <c r="I1390" s="752"/>
      <c r="J1390" s="752"/>
      <c r="K1390" s="752"/>
      <c r="L1390" s="752"/>
      <c r="M1390" s="752"/>
      <c r="N1390" s="753"/>
      <c r="O1390" s="341">
        <f>SUM(O1387:O1389)</f>
        <v>6748.3070087679998</v>
      </c>
      <c r="P1390" s="342"/>
      <c r="S1390" s="337"/>
    </row>
    <row r="1391" spans="2:19" ht="15" thickBot="1">
      <c r="B1391" s="241"/>
      <c r="C1391" s="274"/>
      <c r="O1391" s="275"/>
      <c r="P1391" s="243"/>
      <c r="S1391" s="337"/>
    </row>
    <row r="1392" spans="2:19" ht="15" thickBot="1">
      <c r="B1392" s="241"/>
      <c r="C1392" s="754" t="s">
        <v>283</v>
      </c>
      <c r="D1392" s="755"/>
      <c r="E1392" s="755"/>
      <c r="F1392" s="755"/>
      <c r="G1392" s="755"/>
      <c r="H1392" s="755"/>
      <c r="I1392" s="755"/>
      <c r="J1392" s="755"/>
      <c r="K1392" s="755"/>
      <c r="L1392" s="755"/>
      <c r="M1392" s="755"/>
      <c r="N1392" s="756"/>
      <c r="O1392" s="343">
        <f>ROUND(O1382+O1390,0)</f>
        <v>32703</v>
      </c>
      <c r="P1392" s="342"/>
    </row>
    <row r="1393" spans="2:16">
      <c r="B1393" s="241"/>
      <c r="C1393" s="270"/>
      <c r="D1393" s="271"/>
      <c r="E1393" s="271"/>
      <c r="F1393" s="271"/>
      <c r="G1393" s="271"/>
      <c r="H1393" s="271"/>
      <c r="I1393" s="271"/>
      <c r="J1393" s="271"/>
      <c r="K1393" s="271"/>
      <c r="L1393" s="271"/>
      <c r="M1393" s="271"/>
      <c r="N1393" s="271"/>
      <c r="O1393" s="272"/>
      <c r="P1393" s="243"/>
    </row>
    <row r="1394" spans="2:16">
      <c r="B1394" s="241"/>
      <c r="C1394" s="274"/>
      <c r="O1394" s="275"/>
      <c r="P1394" s="243"/>
    </row>
    <row r="1395" spans="2:16">
      <c r="B1395" s="241"/>
      <c r="C1395" s="274"/>
      <c r="O1395" s="275"/>
      <c r="P1395" s="243"/>
    </row>
    <row r="1396" spans="2:16">
      <c r="B1396" s="241"/>
      <c r="C1396" s="274"/>
      <c r="H1396" s="344" t="s">
        <v>284</v>
      </c>
      <c r="I1396" s="344"/>
      <c r="J1396" s="344"/>
      <c r="K1396" s="344"/>
      <c r="O1396" s="275"/>
      <c r="P1396" s="243"/>
    </row>
    <row r="1397" spans="2:16">
      <c r="B1397" s="241"/>
      <c r="C1397" s="274"/>
      <c r="H1397" s="344" t="s">
        <v>285</v>
      </c>
      <c r="O1397" s="275"/>
      <c r="P1397" s="243"/>
    </row>
    <row r="1398" spans="2:16">
      <c r="B1398" s="241"/>
      <c r="C1398" s="274"/>
      <c r="H1398" s="344" t="s">
        <v>286</v>
      </c>
      <c r="O1398" s="275"/>
      <c r="P1398" s="243"/>
    </row>
    <row r="1399" spans="2:16">
      <c r="B1399" s="241"/>
      <c r="C1399" s="256"/>
      <c r="D1399" s="345"/>
      <c r="E1399" s="345"/>
      <c r="F1399" s="345"/>
      <c r="G1399" s="345"/>
      <c r="H1399" s="344" t="s">
        <v>287</v>
      </c>
      <c r="I1399" s="345"/>
      <c r="J1399" s="345"/>
      <c r="K1399" s="345"/>
      <c r="L1399" s="345"/>
      <c r="M1399" s="345"/>
      <c r="N1399" s="345"/>
      <c r="O1399" s="346"/>
      <c r="P1399" s="266"/>
    </row>
    <row r="1400" spans="2:16">
      <c r="B1400" s="241"/>
      <c r="C1400" s="274"/>
      <c r="H1400" s="236" t="s">
        <v>288</v>
      </c>
      <c r="O1400" s="275"/>
      <c r="P1400" s="243"/>
    </row>
    <row r="1401" spans="2:16">
      <c r="B1401" s="241"/>
      <c r="C1401" s="347" t="s">
        <v>289</v>
      </c>
      <c r="D1401" s="348"/>
      <c r="E1401" s="348"/>
      <c r="F1401" s="348"/>
      <c r="G1401" s="348"/>
      <c r="H1401" s="348"/>
      <c r="I1401" s="348"/>
      <c r="J1401" s="348"/>
      <c r="K1401" s="348"/>
      <c r="L1401" s="348"/>
      <c r="M1401" s="348"/>
      <c r="N1401" s="348"/>
      <c r="O1401" s="349"/>
      <c r="P1401" s="243"/>
    </row>
    <row r="1402" spans="2:16">
      <c r="B1402" s="241"/>
      <c r="C1402" s="757"/>
      <c r="D1402" s="758"/>
      <c r="E1402" s="758"/>
      <c r="F1402" s="758"/>
      <c r="G1402" s="758"/>
      <c r="H1402" s="758"/>
      <c r="I1402" s="758"/>
      <c r="J1402" s="758"/>
      <c r="K1402" s="758"/>
      <c r="L1402" s="758"/>
      <c r="M1402" s="758"/>
      <c r="N1402" s="758"/>
      <c r="O1402" s="759"/>
      <c r="P1402" s="266"/>
    </row>
    <row r="1403" spans="2:16">
      <c r="B1403" s="241"/>
      <c r="C1403" s="757"/>
      <c r="D1403" s="758"/>
      <c r="E1403" s="758"/>
      <c r="F1403" s="758"/>
      <c r="G1403" s="758"/>
      <c r="H1403" s="758"/>
      <c r="I1403" s="758"/>
      <c r="J1403" s="758"/>
      <c r="K1403" s="758"/>
      <c r="L1403" s="758"/>
      <c r="M1403" s="758"/>
      <c r="N1403" s="758"/>
      <c r="O1403" s="759"/>
      <c r="P1403" s="266"/>
    </row>
    <row r="1404" spans="2:16">
      <c r="B1404" s="241"/>
      <c r="C1404" s="256"/>
      <c r="D1404" s="345"/>
      <c r="E1404" s="345"/>
      <c r="F1404" s="345"/>
      <c r="G1404" s="345"/>
      <c r="H1404" s="345"/>
      <c r="I1404" s="345"/>
      <c r="J1404" s="345"/>
      <c r="K1404" s="345"/>
      <c r="L1404" s="345"/>
      <c r="M1404" s="345"/>
      <c r="N1404" s="345"/>
      <c r="O1404" s="346"/>
      <c r="P1404" s="266"/>
    </row>
    <row r="1405" spans="2:16">
      <c r="B1405" s="241"/>
      <c r="C1405" s="350" t="s">
        <v>290</v>
      </c>
      <c r="D1405" s="345"/>
      <c r="E1405" s="345"/>
      <c r="F1405" s="345"/>
      <c r="G1405" s="345"/>
      <c r="H1405" s="345"/>
      <c r="I1405" s="345"/>
      <c r="J1405" s="345"/>
      <c r="K1405" s="345"/>
      <c r="L1405" s="345"/>
      <c r="M1405" s="345"/>
      <c r="N1405" s="345"/>
      <c r="O1405" s="346"/>
      <c r="P1405" s="266"/>
    </row>
    <row r="1406" spans="2:16">
      <c r="B1406" s="241"/>
      <c r="C1406" s="735" t="s">
        <v>291</v>
      </c>
      <c r="D1406" s="736"/>
      <c r="E1406" s="736"/>
      <c r="F1406" s="736"/>
      <c r="G1406" s="736"/>
      <c r="H1406" s="736"/>
      <c r="I1406" s="736"/>
      <c r="J1406" s="736"/>
      <c r="K1406" s="736"/>
      <c r="L1406" s="736"/>
      <c r="M1406" s="736"/>
      <c r="N1406" s="736"/>
      <c r="O1406" s="737"/>
      <c r="P1406" s="351"/>
    </row>
    <row r="1407" spans="2:16">
      <c r="B1407" s="241"/>
      <c r="C1407" s="735"/>
      <c r="D1407" s="736"/>
      <c r="E1407" s="736"/>
      <c r="F1407" s="736"/>
      <c r="G1407" s="736"/>
      <c r="H1407" s="736"/>
      <c r="I1407" s="736"/>
      <c r="J1407" s="736"/>
      <c r="K1407" s="736"/>
      <c r="L1407" s="736"/>
      <c r="M1407" s="736"/>
      <c r="N1407" s="736"/>
      <c r="O1407" s="737"/>
      <c r="P1407" s="351"/>
    </row>
    <row r="1408" spans="2:16">
      <c r="B1408" s="241"/>
      <c r="C1408" s="738" t="s">
        <v>292</v>
      </c>
      <c r="D1408" s="739"/>
      <c r="E1408" s="739"/>
      <c r="F1408" s="739"/>
      <c r="G1408" s="739"/>
      <c r="H1408" s="739"/>
      <c r="I1408" s="739"/>
      <c r="J1408" s="739"/>
      <c r="K1408" s="739"/>
      <c r="L1408" s="739"/>
      <c r="M1408" s="739"/>
      <c r="N1408" s="739"/>
      <c r="O1408" s="740"/>
      <c r="P1408" s="351"/>
    </row>
    <row r="1409" spans="2:16">
      <c r="B1409" s="241"/>
      <c r="C1409" s="738"/>
      <c r="D1409" s="739"/>
      <c r="E1409" s="739"/>
      <c r="F1409" s="739"/>
      <c r="G1409" s="739"/>
      <c r="H1409" s="739"/>
      <c r="I1409" s="739"/>
      <c r="J1409" s="739"/>
      <c r="K1409" s="739"/>
      <c r="L1409" s="739"/>
      <c r="M1409" s="739"/>
      <c r="N1409" s="739"/>
      <c r="O1409" s="740"/>
      <c r="P1409" s="351"/>
    </row>
    <row r="1410" spans="2:16">
      <c r="B1410" s="241"/>
      <c r="C1410" s="256"/>
      <c r="D1410" s="345"/>
      <c r="E1410" s="345"/>
      <c r="F1410" s="345"/>
      <c r="G1410" s="345"/>
      <c r="H1410" s="345"/>
      <c r="I1410" s="345"/>
      <c r="J1410" s="345"/>
      <c r="K1410" s="345"/>
      <c r="L1410" s="345"/>
      <c r="M1410" s="345"/>
      <c r="N1410" s="345"/>
      <c r="O1410" s="346"/>
      <c r="P1410" s="266"/>
    </row>
    <row r="1411" spans="2:16">
      <c r="B1411" s="241"/>
      <c r="C1411" s="274"/>
      <c r="H1411" s="344" t="s">
        <v>284</v>
      </c>
      <c r="O1411" s="275"/>
      <c r="P1411" s="243"/>
    </row>
    <row r="1412" spans="2:16">
      <c r="B1412" s="241"/>
      <c r="C1412" s="274"/>
      <c r="H1412" s="236" t="s">
        <v>285</v>
      </c>
      <c r="I1412" s="289"/>
      <c r="J1412" s="289"/>
      <c r="K1412" s="289"/>
      <c r="O1412" s="275"/>
      <c r="P1412" s="243"/>
    </row>
    <row r="1413" spans="2:16">
      <c r="B1413" s="241"/>
      <c r="C1413" s="274"/>
      <c r="H1413" s="236" t="s">
        <v>293</v>
      </c>
      <c r="I1413" s="352"/>
      <c r="J1413" s="352"/>
      <c r="K1413" s="352"/>
      <c r="O1413" s="275"/>
      <c r="P1413" s="243"/>
    </row>
    <row r="1414" spans="2:16">
      <c r="B1414" s="241"/>
      <c r="C1414" s="353"/>
      <c r="D1414" s="345"/>
      <c r="E1414" s="345"/>
      <c r="F1414" s="345"/>
      <c r="G1414" s="345"/>
      <c r="H1414" s="236" t="s">
        <v>287</v>
      </c>
      <c r="L1414" s="345"/>
      <c r="M1414" s="345"/>
      <c r="N1414" s="345"/>
      <c r="O1414" s="346"/>
      <c r="P1414" s="266"/>
    </row>
    <row r="1415" spans="2:16">
      <c r="B1415" s="241"/>
      <c r="C1415" s="353"/>
      <c r="D1415" s="352"/>
      <c r="E1415" s="352"/>
      <c r="K1415" s="741"/>
      <c r="L1415" s="741"/>
      <c r="M1415" s="741"/>
      <c r="N1415" s="741"/>
      <c r="O1415" s="742"/>
      <c r="P1415" s="354"/>
    </row>
    <row r="1416" spans="2:16" ht="15" thickBot="1">
      <c r="B1416" s="241"/>
      <c r="C1416" s="745"/>
      <c r="D1416" s="746"/>
      <c r="E1416" s="746"/>
      <c r="F1416" s="309"/>
      <c r="G1416" s="309"/>
      <c r="H1416" s="309"/>
      <c r="I1416" s="309"/>
      <c r="J1416" s="309"/>
      <c r="K1416" s="743"/>
      <c r="L1416" s="743"/>
      <c r="M1416" s="743"/>
      <c r="N1416" s="743"/>
      <c r="O1416" s="744"/>
      <c r="P1416" s="354"/>
    </row>
    <row r="1417" spans="2:16" ht="15" thickBot="1">
      <c r="B1417" s="355"/>
      <c r="C1417" s="356"/>
      <c r="D1417" s="356"/>
      <c r="E1417" s="356"/>
      <c r="F1417" s="356"/>
      <c r="G1417" s="356"/>
      <c r="H1417" s="356"/>
      <c r="I1417" s="356"/>
      <c r="J1417" s="356"/>
      <c r="K1417" s="356"/>
      <c r="L1417" s="356"/>
      <c r="M1417" s="356"/>
      <c r="N1417" s="356"/>
      <c r="O1417" s="356"/>
      <c r="P1417" s="357"/>
    </row>
    <row r="1418" spans="2:16" ht="15" thickTop="1"/>
    <row r="1422" spans="2:16" ht="15" thickBot="1"/>
    <row r="1423" spans="2:16">
      <c r="B1423" s="241"/>
      <c r="C1423" s="251"/>
      <c r="D1423" s="252"/>
      <c r="E1423" s="252"/>
      <c r="F1423" s="252"/>
      <c r="G1423" s="252"/>
      <c r="H1423" s="252"/>
      <c r="I1423" s="252"/>
      <c r="J1423" s="252"/>
      <c r="K1423" s="252"/>
      <c r="L1423" s="253" t="s">
        <v>241</v>
      </c>
      <c r="M1423" s="254" t="s">
        <v>242</v>
      </c>
      <c r="N1423" s="254" t="s">
        <v>243</v>
      </c>
      <c r="O1423" s="255" t="s">
        <v>244</v>
      </c>
      <c r="P1423" s="245"/>
    </row>
    <row r="1424" spans="2:16">
      <c r="B1424" s="241"/>
      <c r="C1424" s="256"/>
      <c r="D1424" s="257"/>
      <c r="E1424" s="257"/>
      <c r="F1424" s="257"/>
      <c r="G1424" s="257"/>
      <c r="H1424" s="257"/>
      <c r="I1424" s="257"/>
      <c r="J1424" s="257"/>
      <c r="K1424" s="257"/>
      <c r="L1424" s="258"/>
      <c r="M1424" s="259"/>
      <c r="N1424" s="259"/>
      <c r="O1424" s="260"/>
      <c r="P1424" s="261"/>
    </row>
    <row r="1425" spans="2:16">
      <c r="B1425" s="241"/>
      <c r="C1425" s="826" t="s">
        <v>245</v>
      </c>
      <c r="D1425" s="827"/>
      <c r="E1425" s="827"/>
      <c r="F1425" s="827"/>
      <c r="G1425" s="257"/>
      <c r="H1425" s="257"/>
      <c r="I1425" s="257" t="s">
        <v>246</v>
      </c>
      <c r="K1425" s="257"/>
      <c r="L1425" s="258"/>
      <c r="O1425" s="262"/>
      <c r="P1425" s="261"/>
    </row>
    <row r="1426" spans="2:16">
      <c r="B1426" s="241"/>
      <c r="C1426" s="263"/>
      <c r="D1426" s="264"/>
      <c r="E1426" s="264"/>
      <c r="F1426" s="264"/>
      <c r="G1426" s="264"/>
      <c r="H1426" s="264"/>
      <c r="I1426" s="264"/>
      <c r="J1426" s="264"/>
      <c r="K1426" s="264"/>
      <c r="L1426" s="264"/>
      <c r="M1426" s="264"/>
      <c r="N1426" s="264"/>
      <c r="O1426" s="265"/>
      <c r="P1426" s="266"/>
    </row>
    <row r="1427" spans="2:16" ht="15" thickBot="1">
      <c r="B1427" s="241"/>
      <c r="C1427" s="267"/>
      <c r="D1427" s="268"/>
      <c r="E1427" s="268"/>
      <c r="F1427" s="268"/>
      <c r="G1427" s="268"/>
      <c r="H1427" s="268"/>
      <c r="I1427" s="268"/>
      <c r="J1427" s="268"/>
      <c r="K1427" s="268"/>
      <c r="L1427" s="268"/>
      <c r="M1427" s="268"/>
      <c r="N1427" s="268"/>
      <c r="O1427" s="269"/>
      <c r="P1427" s="243"/>
    </row>
    <row r="1428" spans="2:16" ht="15" thickBot="1">
      <c r="B1428" s="241"/>
      <c r="C1428" s="270"/>
      <c r="D1428" s="271"/>
      <c r="E1428" s="271"/>
      <c r="F1428" s="271"/>
      <c r="G1428" s="271"/>
      <c r="H1428" s="271"/>
      <c r="K1428" s="271"/>
      <c r="L1428" s="271"/>
      <c r="M1428" s="271"/>
      <c r="N1428" s="271"/>
      <c r="O1428" s="272"/>
      <c r="P1428" s="243"/>
    </row>
    <row r="1429" spans="2:16">
      <c r="B1429" s="241"/>
      <c r="C1429" s="828" t="s">
        <v>247</v>
      </c>
      <c r="D1429" s="829"/>
      <c r="E1429" s="829"/>
      <c r="F1429" s="829"/>
      <c r="G1429" s="829"/>
      <c r="H1429" s="829"/>
      <c r="I1429" s="829"/>
      <c r="J1429" s="829"/>
      <c r="K1429" s="829"/>
      <c r="L1429" s="829"/>
      <c r="M1429" s="829"/>
      <c r="N1429" s="829"/>
      <c r="O1429" s="830"/>
      <c r="P1429" s="273"/>
    </row>
    <row r="1430" spans="2:16" ht="15" thickBot="1">
      <c r="B1430" s="241"/>
      <c r="C1430" s="274"/>
      <c r="O1430" s="275"/>
      <c r="P1430" s="243"/>
    </row>
    <row r="1431" spans="2:16">
      <c r="B1431" s="241"/>
      <c r="C1431" s="276" t="s">
        <v>248</v>
      </c>
      <c r="D1431" s="814" t="s">
        <v>9</v>
      </c>
      <c r="E1431" s="815"/>
      <c r="F1431" s="815"/>
      <c r="G1431" s="815"/>
      <c r="H1431" s="815"/>
      <c r="I1431" s="815"/>
      <c r="J1431" s="815"/>
      <c r="K1431" s="815"/>
      <c r="L1431" s="816"/>
      <c r="M1431" s="817" t="s">
        <v>249</v>
      </c>
      <c r="N1431" s="818"/>
      <c r="O1431" s="276" t="s">
        <v>11</v>
      </c>
      <c r="P1431" s="277"/>
    </row>
    <row r="1432" spans="2:16" ht="15" thickBot="1">
      <c r="B1432" s="241"/>
      <c r="C1432" s="278">
        <v>7.1</v>
      </c>
      <c r="D1432" s="819" t="str">
        <f>'PRESUPUESTO OFICIAL (Entidad)'!G43</f>
        <v>Suministro e instalación para mesón de acero inoxidable  de cocina en lamina calibre 18 de acero inoxidable 304</v>
      </c>
      <c r="E1432" s="820"/>
      <c r="F1432" s="820"/>
      <c r="G1432" s="820"/>
      <c r="H1432" s="820"/>
      <c r="I1432" s="820"/>
      <c r="J1432" s="820"/>
      <c r="K1432" s="820"/>
      <c r="L1432" s="821"/>
      <c r="M1432" s="819" t="s">
        <v>356</v>
      </c>
      <c r="N1432" s="821"/>
      <c r="O1432" s="279">
        <f>'[23]PRESUPUESTO OFICIAL (Entidad)'!I42</f>
        <v>9.1999999999999993</v>
      </c>
      <c r="P1432" s="280"/>
    </row>
    <row r="1433" spans="2:16">
      <c r="B1433" s="241"/>
      <c r="C1433" s="801" t="s">
        <v>250</v>
      </c>
      <c r="D1433" s="761"/>
      <c r="E1433" s="761"/>
      <c r="F1433" s="761"/>
      <c r="G1433" s="761"/>
      <c r="H1433" s="761"/>
      <c r="I1433" s="761"/>
      <c r="J1433" s="761"/>
      <c r="K1433" s="761"/>
      <c r="L1433" s="761"/>
      <c r="M1433" s="761"/>
      <c r="N1433" s="761"/>
      <c r="O1433" s="762"/>
      <c r="P1433" s="281"/>
    </row>
    <row r="1434" spans="2:16">
      <c r="B1434" s="241"/>
      <c r="C1434" s="763"/>
      <c r="D1434" s="764"/>
      <c r="E1434" s="764"/>
      <c r="F1434" s="764"/>
      <c r="G1434" s="764"/>
      <c r="H1434" s="764"/>
      <c r="I1434" s="764"/>
      <c r="J1434" s="764"/>
      <c r="K1434" s="764"/>
      <c r="L1434" s="764"/>
      <c r="M1434" s="764"/>
      <c r="N1434" s="764"/>
      <c r="O1434" s="765"/>
      <c r="P1434" s="281"/>
    </row>
    <row r="1435" spans="2:16" ht="15" thickBot="1">
      <c r="B1435" s="241"/>
      <c r="C1435" s="766"/>
      <c r="D1435" s="767"/>
      <c r="E1435" s="767"/>
      <c r="F1435" s="767"/>
      <c r="G1435" s="767"/>
      <c r="H1435" s="767"/>
      <c r="I1435" s="767"/>
      <c r="J1435" s="767"/>
      <c r="K1435" s="767"/>
      <c r="L1435" s="767"/>
      <c r="M1435" s="767"/>
      <c r="N1435" s="767"/>
      <c r="O1435" s="768"/>
      <c r="P1435" s="281"/>
    </row>
    <row r="1436" spans="2:16">
      <c r="B1436" s="241"/>
      <c r="C1436" s="769" t="s">
        <v>9</v>
      </c>
      <c r="D1436" s="822"/>
      <c r="E1436" s="822"/>
      <c r="F1436" s="822"/>
      <c r="G1436" s="823"/>
      <c r="H1436" s="785" t="s">
        <v>251</v>
      </c>
      <c r="I1436" s="822"/>
      <c r="J1436" s="824" t="s">
        <v>252</v>
      </c>
      <c r="K1436" s="825"/>
      <c r="L1436" s="282" t="s">
        <v>253</v>
      </c>
      <c r="M1436" s="785" t="s">
        <v>254</v>
      </c>
      <c r="N1436" s="786"/>
      <c r="O1436" s="283" t="s">
        <v>255</v>
      </c>
      <c r="P1436" s="284"/>
    </row>
    <row r="1437" spans="2:16">
      <c r="B1437" s="241"/>
      <c r="C1437" s="787" t="s">
        <v>257</v>
      </c>
      <c r="D1437" s="774"/>
      <c r="E1437" s="774"/>
      <c r="F1437" s="774"/>
      <c r="G1437" s="810"/>
      <c r="H1437" s="811"/>
      <c r="I1437" s="810"/>
      <c r="J1437" s="812" t="s">
        <v>20</v>
      </c>
      <c r="K1437" s="776"/>
      <c r="L1437" s="315">
        <f>O1468*0.05</f>
        <v>2689.4894755555561</v>
      </c>
      <c r="M1437" s="812">
        <v>1</v>
      </c>
      <c r="N1437" s="776"/>
      <c r="O1437" s="286">
        <f>L1437*M1437</f>
        <v>2689.4894755555561</v>
      </c>
      <c r="P1437" s="287"/>
    </row>
    <row r="1438" spans="2:16">
      <c r="B1438" s="241"/>
      <c r="C1438" s="792"/>
      <c r="D1438" s="793"/>
      <c r="E1438" s="793"/>
      <c r="F1438" s="793"/>
      <c r="G1438" s="794"/>
      <c r="H1438" s="291"/>
      <c r="I1438" s="290"/>
      <c r="J1438" s="813"/>
      <c r="K1438" s="776"/>
      <c r="L1438" s="292"/>
      <c r="M1438" s="812"/>
      <c r="N1438" s="776"/>
      <c r="O1438" s="419"/>
      <c r="P1438" s="287"/>
    </row>
    <row r="1439" spans="2:16" ht="15" thickBot="1">
      <c r="B1439" s="241"/>
      <c r="C1439" s="805"/>
      <c r="D1439" s="791"/>
      <c r="E1439" s="791"/>
      <c r="F1439" s="791"/>
      <c r="G1439" s="806"/>
      <c r="H1439" s="807"/>
      <c r="I1439" s="806"/>
      <c r="J1439" s="779"/>
      <c r="K1439" s="780"/>
      <c r="L1439" s="393"/>
      <c r="M1439" s="808"/>
      <c r="N1439" s="809"/>
      <c r="O1439" s="286"/>
      <c r="P1439" s="287"/>
    </row>
    <row r="1440" spans="2:16" ht="15" thickBot="1">
      <c r="B1440" s="241"/>
      <c r="C1440" s="751" t="s">
        <v>258</v>
      </c>
      <c r="D1440" s="752"/>
      <c r="E1440" s="752"/>
      <c r="F1440" s="752"/>
      <c r="G1440" s="752"/>
      <c r="H1440" s="752"/>
      <c r="I1440" s="752"/>
      <c r="J1440" s="752"/>
      <c r="K1440" s="752"/>
      <c r="L1440" s="752"/>
      <c r="M1440" s="752"/>
      <c r="N1440" s="753"/>
      <c r="O1440" s="295">
        <f>SUM(O1437:O1439)</f>
        <v>2689.4894755555561</v>
      </c>
      <c r="P1440" s="296"/>
    </row>
    <row r="1441" spans="2:16">
      <c r="B1441" s="241"/>
      <c r="C1441" s="760" t="s">
        <v>259</v>
      </c>
      <c r="D1441" s="761"/>
      <c r="E1441" s="761"/>
      <c r="F1441" s="761"/>
      <c r="G1441" s="761"/>
      <c r="H1441" s="761"/>
      <c r="I1441" s="761"/>
      <c r="J1441" s="761"/>
      <c r="K1441" s="761"/>
      <c r="L1441" s="761"/>
      <c r="M1441" s="761"/>
      <c r="N1441" s="761"/>
      <c r="O1441" s="762"/>
      <c r="P1441" s="281"/>
    </row>
    <row r="1442" spans="2:16">
      <c r="B1442" s="241"/>
      <c r="C1442" s="763"/>
      <c r="D1442" s="764"/>
      <c r="E1442" s="764"/>
      <c r="F1442" s="764"/>
      <c r="G1442" s="764"/>
      <c r="H1442" s="764"/>
      <c r="I1442" s="764"/>
      <c r="J1442" s="764"/>
      <c r="K1442" s="764"/>
      <c r="L1442" s="764"/>
      <c r="M1442" s="764"/>
      <c r="N1442" s="764"/>
      <c r="O1442" s="765"/>
      <c r="P1442" s="281"/>
    </row>
    <row r="1443" spans="2:16" ht="15" thickBot="1">
      <c r="B1443" s="241"/>
      <c r="C1443" s="766"/>
      <c r="D1443" s="767"/>
      <c r="E1443" s="767"/>
      <c r="F1443" s="767"/>
      <c r="G1443" s="767"/>
      <c r="H1443" s="767"/>
      <c r="I1443" s="767"/>
      <c r="J1443" s="767"/>
      <c r="K1443" s="767"/>
      <c r="L1443" s="767"/>
      <c r="M1443" s="767"/>
      <c r="N1443" s="767"/>
      <c r="O1443" s="768"/>
      <c r="P1443" s="281"/>
    </row>
    <row r="1444" spans="2:16">
      <c r="B1444" s="241"/>
      <c r="C1444" s="769" t="s">
        <v>9</v>
      </c>
      <c r="D1444" s="770"/>
      <c r="E1444" s="770"/>
      <c r="F1444" s="770"/>
      <c r="G1444" s="770"/>
      <c r="H1444" s="770"/>
      <c r="I1444" s="770"/>
      <c r="J1444" s="786"/>
      <c r="K1444" s="297" t="s">
        <v>249</v>
      </c>
      <c r="L1444" s="298" t="s">
        <v>11</v>
      </c>
      <c r="M1444" s="785" t="s">
        <v>260</v>
      </c>
      <c r="N1444" s="786"/>
      <c r="O1444" s="283" t="s">
        <v>255</v>
      </c>
      <c r="P1444" s="284"/>
    </row>
    <row r="1445" spans="2:16">
      <c r="B1445" s="241"/>
      <c r="C1445" s="802" t="s">
        <v>366</v>
      </c>
      <c r="D1445" s="803"/>
      <c r="E1445" s="803"/>
      <c r="F1445" s="803"/>
      <c r="G1445" s="803"/>
      <c r="H1445" s="803"/>
      <c r="I1445" s="803"/>
      <c r="J1445" s="804"/>
      <c r="K1445" s="395" t="s">
        <v>356</v>
      </c>
      <c r="L1445" s="416">
        <v>1</v>
      </c>
      <c r="M1445" s="795">
        <v>650000</v>
      </c>
      <c r="N1445" s="796"/>
      <c r="O1445" s="397">
        <f>L1445*M1445</f>
        <v>650000</v>
      </c>
      <c r="P1445" s="284"/>
    </row>
    <row r="1446" spans="2:16">
      <c r="B1446" s="241"/>
      <c r="C1446" s="792" t="s">
        <v>367</v>
      </c>
      <c r="D1446" s="793"/>
      <c r="E1446" s="793"/>
      <c r="F1446" s="793"/>
      <c r="G1446" s="793"/>
      <c r="H1446" s="793"/>
      <c r="I1446" s="793"/>
      <c r="J1446" s="794"/>
      <c r="K1446" s="398" t="s">
        <v>43</v>
      </c>
      <c r="L1446" s="418">
        <v>2</v>
      </c>
      <c r="M1446" s="837">
        <v>2200</v>
      </c>
      <c r="N1446" s="838"/>
      <c r="O1446" s="397">
        <f t="shared" ref="O1446:O1448" si="11">L1446*M1446</f>
        <v>4400</v>
      </c>
      <c r="P1446" s="287"/>
    </row>
    <row r="1447" spans="2:16">
      <c r="B1447" s="241"/>
      <c r="C1447" s="792" t="s">
        <v>368</v>
      </c>
      <c r="D1447" s="793"/>
      <c r="E1447" s="793"/>
      <c r="F1447" s="793"/>
      <c r="G1447" s="793"/>
      <c r="H1447" s="793"/>
      <c r="I1447" s="793"/>
      <c r="J1447" s="794"/>
      <c r="K1447" s="398" t="s">
        <v>43</v>
      </c>
      <c r="L1447" s="403">
        <v>2</v>
      </c>
      <c r="M1447" s="837">
        <v>6300</v>
      </c>
      <c r="N1447" s="838"/>
      <c r="O1447" s="397">
        <f t="shared" si="11"/>
        <v>12600</v>
      </c>
      <c r="P1447" s="287"/>
    </row>
    <row r="1448" spans="2:16">
      <c r="B1448" s="241"/>
      <c r="C1448" s="792" t="s">
        <v>369</v>
      </c>
      <c r="D1448" s="793"/>
      <c r="E1448" s="793"/>
      <c r="F1448" s="793"/>
      <c r="G1448" s="793"/>
      <c r="H1448" s="793"/>
      <c r="I1448" s="793"/>
      <c r="J1448" s="794"/>
      <c r="K1448" s="398" t="s">
        <v>43</v>
      </c>
      <c r="L1448" s="402">
        <f>1/6</f>
        <v>0.16666666666666666</v>
      </c>
      <c r="M1448" s="837">
        <v>25900</v>
      </c>
      <c r="N1448" s="838"/>
      <c r="O1448" s="397">
        <f t="shared" si="11"/>
        <v>4316.6666666666661</v>
      </c>
      <c r="P1448" s="287"/>
    </row>
    <row r="1449" spans="2:16">
      <c r="B1449" s="241"/>
      <c r="C1449" s="792"/>
      <c r="D1449" s="793"/>
      <c r="E1449" s="793"/>
      <c r="F1449" s="793"/>
      <c r="G1449" s="793"/>
      <c r="H1449" s="793"/>
      <c r="I1449" s="793"/>
      <c r="J1449" s="794"/>
      <c r="K1449" s="401"/>
      <c r="L1449" s="402"/>
      <c r="M1449" s="837"/>
      <c r="N1449" s="838"/>
      <c r="O1449" s="397"/>
      <c r="P1449" s="287"/>
    </row>
    <row r="1450" spans="2:16">
      <c r="B1450" s="241"/>
      <c r="C1450" s="792"/>
      <c r="D1450" s="793"/>
      <c r="E1450" s="793"/>
      <c r="F1450" s="793"/>
      <c r="G1450" s="793"/>
      <c r="H1450" s="793"/>
      <c r="I1450" s="793"/>
      <c r="J1450" s="794"/>
      <c r="K1450" s="401"/>
      <c r="L1450" s="403"/>
      <c r="M1450" s="837"/>
      <c r="N1450" s="838"/>
      <c r="O1450" s="397"/>
      <c r="P1450" s="287"/>
    </row>
    <row r="1451" spans="2:16" ht="15" thickBot="1">
      <c r="B1451" s="241"/>
      <c r="C1451" s="790"/>
      <c r="D1451" s="797"/>
      <c r="E1451" s="797"/>
      <c r="F1451" s="797"/>
      <c r="G1451" s="797"/>
      <c r="H1451" s="797"/>
      <c r="I1451" s="797"/>
      <c r="J1451" s="798"/>
      <c r="K1451" s="401"/>
      <c r="L1451" s="404"/>
      <c r="M1451" s="799"/>
      <c r="N1451" s="800"/>
      <c r="O1451" s="397"/>
      <c r="P1451" s="287"/>
    </row>
    <row r="1452" spans="2:16" ht="15" thickBot="1">
      <c r="B1452" s="241"/>
      <c r="C1452" s="751" t="s">
        <v>258</v>
      </c>
      <c r="D1452" s="752"/>
      <c r="E1452" s="752"/>
      <c r="F1452" s="752"/>
      <c r="G1452" s="752"/>
      <c r="H1452" s="752"/>
      <c r="I1452" s="752"/>
      <c r="J1452" s="752"/>
      <c r="K1452" s="752"/>
      <c r="L1452" s="752"/>
      <c r="M1452" s="752"/>
      <c r="N1452" s="753"/>
      <c r="O1452" s="295">
        <f>SUM(O1445:O1451)</f>
        <v>671316.66666666663</v>
      </c>
      <c r="P1452" s="287"/>
    </row>
    <row r="1453" spans="2:16">
      <c r="B1453" s="241"/>
      <c r="C1453" s="801" t="s">
        <v>263</v>
      </c>
      <c r="D1453" s="761"/>
      <c r="E1453" s="761"/>
      <c r="F1453" s="761"/>
      <c r="G1453" s="761"/>
      <c r="H1453" s="761"/>
      <c r="I1453" s="761"/>
      <c r="J1453" s="761"/>
      <c r="K1453" s="761"/>
      <c r="L1453" s="761"/>
      <c r="M1453" s="761"/>
      <c r="N1453" s="761"/>
      <c r="O1453" s="762"/>
      <c r="P1453" s="281"/>
    </row>
    <row r="1454" spans="2:16">
      <c r="B1454" s="241"/>
      <c r="C1454" s="763"/>
      <c r="D1454" s="764"/>
      <c r="E1454" s="764"/>
      <c r="F1454" s="764"/>
      <c r="G1454" s="764"/>
      <c r="H1454" s="764"/>
      <c r="I1454" s="764"/>
      <c r="J1454" s="764"/>
      <c r="K1454" s="764"/>
      <c r="L1454" s="764"/>
      <c r="M1454" s="764"/>
      <c r="N1454" s="764"/>
      <c r="O1454" s="765"/>
      <c r="P1454" s="281"/>
    </row>
    <row r="1455" spans="2:16" ht="15" thickBot="1">
      <c r="B1455" s="241"/>
      <c r="C1455" s="766"/>
      <c r="D1455" s="767"/>
      <c r="E1455" s="767"/>
      <c r="F1455" s="767"/>
      <c r="G1455" s="767"/>
      <c r="H1455" s="767"/>
      <c r="I1455" s="767"/>
      <c r="J1455" s="767"/>
      <c r="K1455" s="767"/>
      <c r="L1455" s="767"/>
      <c r="M1455" s="767"/>
      <c r="N1455" s="767"/>
      <c r="O1455" s="768"/>
      <c r="P1455" s="281"/>
    </row>
    <row r="1456" spans="2:16" ht="15.75">
      <c r="B1456" s="241"/>
      <c r="C1456" s="769" t="s">
        <v>264</v>
      </c>
      <c r="D1456" s="770"/>
      <c r="E1456" s="770"/>
      <c r="F1456" s="770"/>
      <c r="G1456" s="770"/>
      <c r="H1456" s="770"/>
      <c r="I1456" s="770"/>
      <c r="J1456" s="303" t="s">
        <v>265</v>
      </c>
      <c r="K1456" s="304" t="s">
        <v>266</v>
      </c>
      <c r="L1456" s="305" t="s">
        <v>267</v>
      </c>
      <c r="M1456" s="785" t="s">
        <v>268</v>
      </c>
      <c r="N1456" s="786"/>
      <c r="O1456" s="283" t="s">
        <v>255</v>
      </c>
      <c r="P1456" s="284"/>
    </row>
    <row r="1457" spans="2:16">
      <c r="B1457" s="241"/>
      <c r="C1457" s="773"/>
      <c r="D1457" s="774"/>
      <c r="E1457" s="774"/>
      <c r="F1457" s="774"/>
      <c r="G1457" s="774"/>
      <c r="H1457" s="774"/>
      <c r="I1457" s="774"/>
      <c r="J1457" s="375"/>
      <c r="K1457" s="374"/>
      <c r="L1457" s="375"/>
      <c r="M1457" s="788"/>
      <c r="N1457" s="789"/>
      <c r="O1457" s="294"/>
      <c r="P1457" s="287"/>
    </row>
    <row r="1458" spans="2:16" ht="15" thickBot="1">
      <c r="B1458" s="241"/>
      <c r="C1458" s="805"/>
      <c r="D1458" s="791"/>
      <c r="E1458" s="791"/>
      <c r="F1458" s="791"/>
      <c r="G1458" s="791"/>
      <c r="H1458" s="791"/>
      <c r="I1458" s="791"/>
      <c r="J1458" s="375"/>
      <c r="K1458" s="376"/>
      <c r="L1458" s="377"/>
      <c r="M1458" s="835"/>
      <c r="N1458" s="836"/>
      <c r="O1458" s="294"/>
      <c r="P1458" s="287"/>
    </row>
    <row r="1459" spans="2:16" ht="15" thickBot="1">
      <c r="B1459" s="241"/>
      <c r="C1459" s="751" t="s">
        <v>258</v>
      </c>
      <c r="D1459" s="752"/>
      <c r="E1459" s="752"/>
      <c r="F1459" s="752"/>
      <c r="G1459" s="752"/>
      <c r="H1459" s="752"/>
      <c r="I1459" s="752"/>
      <c r="J1459" s="752"/>
      <c r="K1459" s="752"/>
      <c r="L1459" s="752"/>
      <c r="M1459" s="752"/>
      <c r="N1459" s="753"/>
      <c r="O1459" s="295">
        <f>SUM(O1457:O1458)</f>
        <v>0</v>
      </c>
      <c r="P1459" s="296"/>
    </row>
    <row r="1460" spans="2:16">
      <c r="B1460" s="241"/>
      <c r="C1460" s="760" t="s">
        <v>269</v>
      </c>
      <c r="D1460" s="761"/>
      <c r="E1460" s="761"/>
      <c r="F1460" s="761"/>
      <c r="G1460" s="761"/>
      <c r="H1460" s="761"/>
      <c r="I1460" s="761"/>
      <c r="J1460" s="761"/>
      <c r="K1460" s="761"/>
      <c r="L1460" s="761"/>
      <c r="M1460" s="761"/>
      <c r="N1460" s="761"/>
      <c r="O1460" s="762"/>
      <c r="P1460" s="281"/>
    </row>
    <row r="1461" spans="2:16">
      <c r="B1461" s="241"/>
      <c r="C1461" s="763"/>
      <c r="D1461" s="764"/>
      <c r="E1461" s="764"/>
      <c r="F1461" s="764"/>
      <c r="G1461" s="764"/>
      <c r="H1461" s="764"/>
      <c r="I1461" s="764"/>
      <c r="J1461" s="764"/>
      <c r="K1461" s="764"/>
      <c r="L1461" s="764"/>
      <c r="M1461" s="764"/>
      <c r="N1461" s="764"/>
      <c r="O1461" s="765"/>
      <c r="P1461" s="281"/>
    </row>
    <row r="1462" spans="2:16" ht="15" thickBot="1">
      <c r="B1462" s="241"/>
      <c r="C1462" s="766"/>
      <c r="D1462" s="767"/>
      <c r="E1462" s="767"/>
      <c r="F1462" s="767"/>
      <c r="G1462" s="767"/>
      <c r="H1462" s="767"/>
      <c r="I1462" s="764"/>
      <c r="J1462" s="767"/>
      <c r="K1462" s="767"/>
      <c r="L1462" s="767"/>
      <c r="M1462" s="767"/>
      <c r="N1462" s="767"/>
      <c r="O1462" s="768"/>
      <c r="P1462" s="281"/>
    </row>
    <row r="1463" spans="2:16" ht="28.5">
      <c r="B1463" s="241"/>
      <c r="C1463" s="769" t="s">
        <v>270</v>
      </c>
      <c r="D1463" s="770"/>
      <c r="E1463" s="770"/>
      <c r="F1463" s="770"/>
      <c r="G1463" s="770"/>
      <c r="H1463" s="770"/>
      <c r="I1463" s="378" t="s">
        <v>11</v>
      </c>
      <c r="J1463" s="298" t="s">
        <v>271</v>
      </c>
      <c r="K1463" s="304" t="s">
        <v>272</v>
      </c>
      <c r="L1463" s="303" t="s">
        <v>273</v>
      </c>
      <c r="M1463" s="771" t="s">
        <v>254</v>
      </c>
      <c r="N1463" s="772"/>
      <c r="O1463" s="312" t="s">
        <v>255</v>
      </c>
      <c r="P1463" s="313"/>
    </row>
    <row r="1464" spans="2:16">
      <c r="B1464" s="241"/>
      <c r="C1464" s="775" t="s">
        <v>274</v>
      </c>
      <c r="D1464" s="782"/>
      <c r="E1464" s="782"/>
      <c r="F1464" s="782"/>
      <c r="G1464" s="782"/>
      <c r="H1464" s="782"/>
      <c r="I1464" s="379">
        <v>2</v>
      </c>
      <c r="J1464" s="315">
        <v>58363.5</v>
      </c>
      <c r="K1464" s="316">
        <f>J1464*67.52%</f>
        <v>39407.035199999998</v>
      </c>
      <c r="L1464" s="317">
        <f>J1464+K1464</f>
        <v>97770.535199999998</v>
      </c>
      <c r="M1464" s="777">
        <f>1/6</f>
        <v>0.16666666666666666</v>
      </c>
      <c r="N1464" s="778"/>
      <c r="O1464" s="318">
        <f>L1464*M1464*I1464</f>
        <v>32590.178399999997</v>
      </c>
      <c r="P1464" s="319"/>
    </row>
    <row r="1465" spans="2:16">
      <c r="B1465" s="241"/>
      <c r="C1465" s="757" t="s">
        <v>324</v>
      </c>
      <c r="D1465" s="758"/>
      <c r="E1465" s="758"/>
      <c r="F1465" s="758"/>
      <c r="G1465" s="758"/>
      <c r="H1465" s="776"/>
      <c r="I1465" s="379">
        <v>1</v>
      </c>
      <c r="J1465" s="315">
        <v>76666.666666666701</v>
      </c>
      <c r="K1465" s="316">
        <f>J1465*65.91%</f>
        <v>50531.000000000022</v>
      </c>
      <c r="L1465" s="317">
        <f>J1465+K1465</f>
        <v>127197.66666666672</v>
      </c>
      <c r="M1465" s="777">
        <f>1/6</f>
        <v>0.16666666666666666</v>
      </c>
      <c r="N1465" s="778"/>
      <c r="O1465" s="318">
        <f>L1465*M1465*I1465</f>
        <v>21199.611111111117</v>
      </c>
      <c r="P1465" s="319"/>
    </row>
    <row r="1466" spans="2:16">
      <c r="B1466" s="241"/>
      <c r="C1466" s="757"/>
      <c r="D1466" s="758"/>
      <c r="E1466" s="758"/>
      <c r="F1466" s="758"/>
      <c r="G1466" s="758"/>
      <c r="H1466" s="776"/>
      <c r="I1466" s="379"/>
      <c r="J1466" s="323"/>
      <c r="K1466" s="316"/>
      <c r="L1466" s="317"/>
      <c r="M1466" s="777"/>
      <c r="N1466" s="778"/>
      <c r="O1466" s="318"/>
      <c r="P1466" s="319"/>
    </row>
    <row r="1467" spans="2:16" ht="15" thickBot="1">
      <c r="B1467" s="241"/>
      <c r="C1467" s="267"/>
      <c r="D1467" s="268"/>
      <c r="E1467" s="268"/>
      <c r="F1467" s="268"/>
      <c r="G1467" s="268"/>
      <c r="H1467" s="268"/>
      <c r="I1467" s="326"/>
      <c r="J1467" s="308"/>
      <c r="K1467" s="309"/>
      <c r="L1467" s="308"/>
      <c r="M1467" s="779"/>
      <c r="N1467" s="780"/>
      <c r="O1467" s="310"/>
      <c r="P1467" s="287"/>
    </row>
    <row r="1468" spans="2:16" ht="15" thickBot="1">
      <c r="B1468" s="241"/>
      <c r="C1468" s="751" t="s">
        <v>258</v>
      </c>
      <c r="D1468" s="752"/>
      <c r="E1468" s="752"/>
      <c r="F1468" s="752"/>
      <c r="G1468" s="752"/>
      <c r="H1468" s="752"/>
      <c r="I1468" s="781"/>
      <c r="J1468" s="752"/>
      <c r="K1468" s="752"/>
      <c r="L1468" s="752"/>
      <c r="M1468" s="752"/>
      <c r="N1468" s="753"/>
      <c r="O1468" s="295">
        <f>SUM(O1464:O1466)</f>
        <v>53789.789511111114</v>
      </c>
      <c r="P1468" s="287"/>
    </row>
    <row r="1469" spans="2:16" ht="15" thickBot="1">
      <c r="B1469" s="241"/>
      <c r="C1469" s="274"/>
      <c r="O1469" s="275"/>
      <c r="P1469" s="243"/>
    </row>
    <row r="1470" spans="2:16" ht="15" thickBot="1">
      <c r="B1470" s="241"/>
      <c r="C1470" s="754" t="s">
        <v>275</v>
      </c>
      <c r="D1470" s="755"/>
      <c r="E1470" s="755"/>
      <c r="F1470" s="755"/>
      <c r="G1470" s="755"/>
      <c r="H1470" s="755"/>
      <c r="I1470" s="755"/>
      <c r="J1470" s="755"/>
      <c r="K1470" s="755"/>
      <c r="L1470" s="755"/>
      <c r="M1470" s="755"/>
      <c r="N1470" s="756"/>
      <c r="O1470" s="327">
        <f>SUM(O1440+O1452+O1459+O1468)</f>
        <v>727795.94565333333</v>
      </c>
      <c r="P1470" s="328"/>
    </row>
    <row r="1471" spans="2:16">
      <c r="B1471" s="241"/>
      <c r="C1471" s="760" t="s">
        <v>276</v>
      </c>
      <c r="D1471" s="761"/>
      <c r="E1471" s="761"/>
      <c r="F1471" s="761"/>
      <c r="G1471" s="761"/>
      <c r="H1471" s="761"/>
      <c r="I1471" s="761"/>
      <c r="J1471" s="761"/>
      <c r="K1471" s="761"/>
      <c r="L1471" s="761"/>
      <c r="M1471" s="761"/>
      <c r="N1471" s="761"/>
      <c r="O1471" s="762"/>
      <c r="P1471" s="281"/>
    </row>
    <row r="1472" spans="2:16">
      <c r="B1472" s="241"/>
      <c r="C1472" s="763"/>
      <c r="D1472" s="764"/>
      <c r="E1472" s="764"/>
      <c r="F1472" s="764"/>
      <c r="G1472" s="764"/>
      <c r="H1472" s="764"/>
      <c r="I1472" s="764"/>
      <c r="J1472" s="764"/>
      <c r="K1472" s="764"/>
      <c r="L1472" s="764"/>
      <c r="M1472" s="764"/>
      <c r="N1472" s="764"/>
      <c r="O1472" s="765"/>
      <c r="P1472" s="281"/>
    </row>
    <row r="1473" spans="2:18" ht="15" thickBot="1">
      <c r="B1473" s="241"/>
      <c r="C1473" s="766"/>
      <c r="D1473" s="767"/>
      <c r="E1473" s="767"/>
      <c r="F1473" s="767"/>
      <c r="G1473" s="767"/>
      <c r="H1473" s="767"/>
      <c r="I1473" s="767"/>
      <c r="J1473" s="767"/>
      <c r="K1473" s="767"/>
      <c r="L1473" s="767"/>
      <c r="M1473" s="767"/>
      <c r="N1473" s="767"/>
      <c r="O1473" s="768"/>
      <c r="P1473" s="281"/>
    </row>
    <row r="1474" spans="2:18">
      <c r="B1474" s="241"/>
      <c r="C1474" s="769" t="s">
        <v>277</v>
      </c>
      <c r="D1474" s="770"/>
      <c r="E1474" s="770"/>
      <c r="F1474" s="770"/>
      <c r="G1474" s="770"/>
      <c r="H1474" s="770"/>
      <c r="I1474" s="770"/>
      <c r="J1474" s="329"/>
      <c r="K1474" s="330"/>
      <c r="L1474" s="303" t="s">
        <v>278</v>
      </c>
      <c r="M1474" s="771" t="s">
        <v>279</v>
      </c>
      <c r="N1474" s="772"/>
      <c r="O1474" s="331"/>
      <c r="P1474" s="313"/>
    </row>
    <row r="1475" spans="2:18">
      <c r="B1475" s="241"/>
      <c r="C1475" s="773" t="s">
        <v>280</v>
      </c>
      <c r="D1475" s="774"/>
      <c r="E1475" s="774"/>
      <c r="F1475" s="774"/>
      <c r="G1475" s="774"/>
      <c r="H1475" s="774"/>
      <c r="I1475" s="774"/>
      <c r="J1475" s="332"/>
      <c r="K1475" s="333"/>
      <c r="L1475" s="334">
        <v>0.22</v>
      </c>
      <c r="M1475" s="747"/>
      <c r="N1475" s="748"/>
      <c r="O1475" s="335">
        <f>O1470*L1475</f>
        <v>160115.10804373334</v>
      </c>
      <c r="P1475" s="336"/>
    </row>
    <row r="1476" spans="2:18">
      <c r="B1476" s="241"/>
      <c r="C1476" s="338" t="s">
        <v>281</v>
      </c>
      <c r="D1476" s="289"/>
      <c r="E1476" s="289"/>
      <c r="F1476" s="289"/>
      <c r="G1476" s="289"/>
      <c r="H1476" s="289"/>
      <c r="I1476" s="289"/>
      <c r="J1476" s="332"/>
      <c r="K1476" s="333"/>
      <c r="L1476" s="334">
        <v>0.01</v>
      </c>
      <c r="M1476" s="747"/>
      <c r="N1476" s="748"/>
      <c r="O1476" s="335">
        <f>O1470*L1476</f>
        <v>7277.9594565333337</v>
      </c>
      <c r="P1476" s="336"/>
      <c r="R1476" s="337"/>
    </row>
    <row r="1477" spans="2:18" ht="15" thickBot="1">
      <c r="B1477" s="241"/>
      <c r="C1477" s="267" t="s">
        <v>282</v>
      </c>
      <c r="D1477" s="268"/>
      <c r="E1477" s="268"/>
      <c r="F1477" s="268"/>
      <c r="G1477" s="268"/>
      <c r="H1477" s="268"/>
      <c r="I1477" s="268"/>
      <c r="J1477" s="339"/>
      <c r="K1477" s="340"/>
      <c r="L1477" s="334">
        <v>0.03</v>
      </c>
      <c r="M1477" s="749"/>
      <c r="N1477" s="750"/>
      <c r="O1477" s="335">
        <f>O1470*L1477</f>
        <v>21833.878369599999</v>
      </c>
      <c r="P1477" s="336"/>
      <c r="R1477" s="337"/>
    </row>
    <row r="1478" spans="2:18" ht="15" thickBot="1">
      <c r="B1478" s="241"/>
      <c r="C1478" s="751" t="s">
        <v>258</v>
      </c>
      <c r="D1478" s="752"/>
      <c r="E1478" s="752"/>
      <c r="F1478" s="752"/>
      <c r="G1478" s="752"/>
      <c r="H1478" s="752"/>
      <c r="I1478" s="752"/>
      <c r="J1478" s="752"/>
      <c r="K1478" s="752"/>
      <c r="L1478" s="752"/>
      <c r="M1478" s="752"/>
      <c r="N1478" s="753"/>
      <c r="O1478" s="341">
        <f>SUM(O1475:O1477)</f>
        <v>189226.94586986667</v>
      </c>
      <c r="P1478" s="342"/>
    </row>
    <row r="1479" spans="2:18" ht="15" thickBot="1">
      <c r="B1479" s="241"/>
      <c r="C1479" s="274"/>
      <c r="O1479" s="275"/>
      <c r="P1479" s="243"/>
    </row>
    <row r="1480" spans="2:18" ht="15" thickBot="1">
      <c r="B1480" s="241"/>
      <c r="C1480" s="754" t="s">
        <v>283</v>
      </c>
      <c r="D1480" s="755"/>
      <c r="E1480" s="755"/>
      <c r="F1480" s="755"/>
      <c r="G1480" s="755"/>
      <c r="H1480" s="755"/>
      <c r="I1480" s="755"/>
      <c r="J1480" s="755"/>
      <c r="K1480" s="755"/>
      <c r="L1480" s="755"/>
      <c r="M1480" s="755"/>
      <c r="N1480" s="756"/>
      <c r="O1480" s="343">
        <f>ROUND(O1470+O1478,0)</f>
        <v>917023</v>
      </c>
      <c r="P1480" s="342"/>
    </row>
    <row r="1481" spans="2:18">
      <c r="B1481" s="241"/>
      <c r="C1481" s="270"/>
      <c r="D1481" s="271"/>
      <c r="E1481" s="271"/>
      <c r="F1481" s="271"/>
      <c r="G1481" s="271"/>
      <c r="H1481" s="271"/>
      <c r="I1481" s="271"/>
      <c r="J1481" s="271"/>
      <c r="K1481" s="271"/>
      <c r="L1481" s="271"/>
      <c r="M1481" s="271"/>
      <c r="N1481" s="271"/>
      <c r="O1481" s="272"/>
      <c r="P1481" s="243"/>
    </row>
    <row r="1482" spans="2:18">
      <c r="B1482" s="241"/>
      <c r="C1482" s="274"/>
      <c r="O1482" s="275"/>
      <c r="P1482" s="243"/>
    </row>
    <row r="1483" spans="2:18">
      <c r="B1483" s="241"/>
      <c r="C1483" s="274"/>
      <c r="O1483" s="275"/>
      <c r="P1483" s="243"/>
    </row>
    <row r="1484" spans="2:18">
      <c r="B1484" s="241"/>
      <c r="C1484" s="274"/>
      <c r="H1484" s="344" t="s">
        <v>284</v>
      </c>
      <c r="I1484" s="344"/>
      <c r="J1484" s="344"/>
      <c r="K1484" s="344"/>
      <c r="O1484" s="275"/>
      <c r="P1484" s="243"/>
    </row>
    <row r="1485" spans="2:18">
      <c r="B1485" s="241"/>
      <c r="C1485" s="274"/>
      <c r="H1485" s="344" t="s">
        <v>285</v>
      </c>
      <c r="O1485" s="275"/>
      <c r="P1485" s="243"/>
    </row>
    <row r="1486" spans="2:18">
      <c r="B1486" s="241"/>
      <c r="C1486" s="274"/>
      <c r="H1486" s="344" t="s">
        <v>286</v>
      </c>
      <c r="O1486" s="275"/>
      <c r="P1486" s="243"/>
    </row>
    <row r="1487" spans="2:18">
      <c r="B1487" s="241"/>
      <c r="C1487" s="256"/>
      <c r="D1487" s="345"/>
      <c r="E1487" s="345"/>
      <c r="F1487" s="345"/>
      <c r="G1487" s="345"/>
      <c r="H1487" s="344" t="s">
        <v>287</v>
      </c>
      <c r="I1487" s="345"/>
      <c r="J1487" s="345"/>
      <c r="K1487" s="345"/>
      <c r="L1487" s="345"/>
      <c r="M1487" s="345"/>
      <c r="N1487" s="345"/>
      <c r="O1487" s="346"/>
      <c r="P1487" s="266"/>
    </row>
    <row r="1488" spans="2:18">
      <c r="B1488" s="241"/>
      <c r="C1488" s="274"/>
      <c r="H1488" s="236" t="s">
        <v>288</v>
      </c>
      <c r="O1488" s="275"/>
      <c r="P1488" s="243"/>
    </row>
    <row r="1489" spans="2:16">
      <c r="B1489" s="241"/>
      <c r="C1489" s="347" t="s">
        <v>289</v>
      </c>
      <c r="D1489" s="348"/>
      <c r="E1489" s="348"/>
      <c r="F1489" s="348"/>
      <c r="G1489" s="348"/>
      <c r="H1489" s="348"/>
      <c r="I1489" s="348"/>
      <c r="J1489" s="348"/>
      <c r="K1489" s="348"/>
      <c r="L1489" s="348"/>
      <c r="M1489" s="348"/>
      <c r="N1489" s="348"/>
      <c r="O1489" s="349"/>
      <c r="P1489" s="243"/>
    </row>
    <row r="1490" spans="2:16">
      <c r="B1490" s="241"/>
      <c r="C1490" s="757"/>
      <c r="D1490" s="758"/>
      <c r="E1490" s="758"/>
      <c r="F1490" s="758"/>
      <c r="G1490" s="758"/>
      <c r="H1490" s="758"/>
      <c r="I1490" s="758"/>
      <c r="J1490" s="758"/>
      <c r="K1490" s="758"/>
      <c r="L1490" s="758"/>
      <c r="M1490" s="758"/>
      <c r="N1490" s="758"/>
      <c r="O1490" s="759"/>
      <c r="P1490" s="266"/>
    </row>
    <row r="1491" spans="2:16">
      <c r="B1491" s="241"/>
      <c r="C1491" s="757"/>
      <c r="D1491" s="758"/>
      <c r="E1491" s="758"/>
      <c r="F1491" s="758"/>
      <c r="G1491" s="758"/>
      <c r="H1491" s="758"/>
      <c r="I1491" s="758"/>
      <c r="J1491" s="758"/>
      <c r="K1491" s="758"/>
      <c r="L1491" s="758"/>
      <c r="M1491" s="758"/>
      <c r="N1491" s="758"/>
      <c r="O1491" s="759"/>
      <c r="P1491" s="266"/>
    </row>
    <row r="1492" spans="2:16">
      <c r="B1492" s="241"/>
      <c r="C1492" s="256"/>
      <c r="D1492" s="345"/>
      <c r="E1492" s="345"/>
      <c r="F1492" s="345"/>
      <c r="G1492" s="345"/>
      <c r="H1492" s="345"/>
      <c r="I1492" s="345"/>
      <c r="J1492" s="345"/>
      <c r="K1492" s="345"/>
      <c r="L1492" s="345"/>
      <c r="M1492" s="345"/>
      <c r="N1492" s="345"/>
      <c r="O1492" s="346"/>
      <c r="P1492" s="266"/>
    </row>
    <row r="1493" spans="2:16">
      <c r="B1493" s="241"/>
      <c r="C1493" s="350" t="s">
        <v>290</v>
      </c>
      <c r="D1493" s="345"/>
      <c r="E1493" s="345"/>
      <c r="F1493" s="345"/>
      <c r="G1493" s="345"/>
      <c r="H1493" s="345"/>
      <c r="I1493" s="345"/>
      <c r="J1493" s="345"/>
      <c r="K1493" s="345"/>
      <c r="L1493" s="345"/>
      <c r="M1493" s="345"/>
      <c r="N1493" s="345"/>
      <c r="O1493" s="346"/>
      <c r="P1493" s="266"/>
    </row>
    <row r="1494" spans="2:16">
      <c r="B1494" s="241"/>
      <c r="C1494" s="735" t="s">
        <v>291</v>
      </c>
      <c r="D1494" s="736"/>
      <c r="E1494" s="736"/>
      <c r="F1494" s="736"/>
      <c r="G1494" s="736"/>
      <c r="H1494" s="736"/>
      <c r="I1494" s="736"/>
      <c r="J1494" s="736"/>
      <c r="K1494" s="736"/>
      <c r="L1494" s="736"/>
      <c r="M1494" s="736"/>
      <c r="N1494" s="736"/>
      <c r="O1494" s="737"/>
      <c r="P1494" s="351"/>
    </row>
    <row r="1495" spans="2:16">
      <c r="B1495" s="241"/>
      <c r="C1495" s="735"/>
      <c r="D1495" s="736"/>
      <c r="E1495" s="736"/>
      <c r="F1495" s="736"/>
      <c r="G1495" s="736"/>
      <c r="H1495" s="736"/>
      <c r="I1495" s="736"/>
      <c r="J1495" s="736"/>
      <c r="K1495" s="736"/>
      <c r="L1495" s="736"/>
      <c r="M1495" s="736"/>
      <c r="N1495" s="736"/>
      <c r="O1495" s="737"/>
      <c r="P1495" s="351"/>
    </row>
    <row r="1496" spans="2:16">
      <c r="B1496" s="241"/>
      <c r="C1496" s="738" t="s">
        <v>292</v>
      </c>
      <c r="D1496" s="739"/>
      <c r="E1496" s="739"/>
      <c r="F1496" s="739"/>
      <c r="G1496" s="739"/>
      <c r="H1496" s="739"/>
      <c r="I1496" s="739"/>
      <c r="J1496" s="739"/>
      <c r="K1496" s="739"/>
      <c r="L1496" s="739"/>
      <c r="M1496" s="739"/>
      <c r="N1496" s="739"/>
      <c r="O1496" s="740"/>
      <c r="P1496" s="351"/>
    </row>
    <row r="1497" spans="2:16">
      <c r="B1497" s="241"/>
      <c r="C1497" s="738"/>
      <c r="D1497" s="739"/>
      <c r="E1497" s="739"/>
      <c r="F1497" s="739"/>
      <c r="G1497" s="739"/>
      <c r="H1497" s="739"/>
      <c r="I1497" s="739"/>
      <c r="J1497" s="739"/>
      <c r="K1497" s="739"/>
      <c r="L1497" s="739"/>
      <c r="M1497" s="739"/>
      <c r="N1497" s="739"/>
      <c r="O1497" s="740"/>
      <c r="P1497" s="351"/>
    </row>
    <row r="1498" spans="2:16">
      <c r="B1498" s="241"/>
      <c r="C1498" s="256"/>
      <c r="D1498" s="345"/>
      <c r="E1498" s="345"/>
      <c r="F1498" s="345"/>
      <c r="G1498" s="345"/>
      <c r="H1498" s="345"/>
      <c r="I1498" s="345"/>
      <c r="J1498" s="345"/>
      <c r="K1498" s="345"/>
      <c r="L1498" s="345"/>
      <c r="M1498" s="345"/>
      <c r="N1498" s="345"/>
      <c r="O1498" s="346"/>
      <c r="P1498" s="266"/>
    </row>
    <row r="1499" spans="2:16">
      <c r="B1499" s="241"/>
      <c r="C1499" s="274"/>
      <c r="H1499" s="344" t="s">
        <v>284</v>
      </c>
      <c r="O1499" s="275"/>
      <c r="P1499" s="243"/>
    </row>
    <row r="1500" spans="2:16">
      <c r="B1500" s="241"/>
      <c r="C1500" s="274"/>
      <c r="H1500" s="236" t="s">
        <v>285</v>
      </c>
      <c r="I1500" s="289"/>
      <c r="J1500" s="289"/>
      <c r="K1500" s="289"/>
      <c r="O1500" s="275"/>
      <c r="P1500" s="243"/>
    </row>
    <row r="1501" spans="2:16">
      <c r="B1501" s="241"/>
      <c r="C1501" s="274"/>
      <c r="H1501" s="236" t="s">
        <v>293</v>
      </c>
      <c r="I1501" s="352"/>
      <c r="J1501" s="352"/>
      <c r="K1501" s="352"/>
      <c r="O1501" s="275"/>
      <c r="P1501" s="243"/>
    </row>
    <row r="1502" spans="2:16">
      <c r="B1502" s="241"/>
      <c r="C1502" s="353"/>
      <c r="D1502" s="345"/>
      <c r="E1502" s="345"/>
      <c r="F1502" s="345"/>
      <c r="G1502" s="345"/>
      <c r="H1502" s="236" t="s">
        <v>287</v>
      </c>
      <c r="L1502" s="345"/>
      <c r="M1502" s="345"/>
      <c r="N1502" s="345"/>
      <c r="O1502" s="346"/>
      <c r="P1502" s="266"/>
    </row>
    <row r="1503" spans="2:16">
      <c r="B1503" s="241"/>
      <c r="C1503" s="353"/>
      <c r="D1503" s="352"/>
      <c r="E1503" s="352"/>
      <c r="K1503" s="741"/>
      <c r="L1503" s="741"/>
      <c r="M1503" s="741"/>
      <c r="N1503" s="741"/>
      <c r="O1503" s="742"/>
      <c r="P1503" s="354"/>
    </row>
    <row r="1504" spans="2:16" ht="15" thickBot="1">
      <c r="B1504" s="241"/>
      <c r="C1504" s="745"/>
      <c r="D1504" s="746"/>
      <c r="E1504" s="746"/>
      <c r="F1504" s="309"/>
      <c r="G1504" s="309"/>
      <c r="H1504" s="309"/>
      <c r="I1504" s="309"/>
      <c r="J1504" s="309"/>
      <c r="K1504" s="743"/>
      <c r="L1504" s="743"/>
      <c r="M1504" s="743"/>
      <c r="N1504" s="743"/>
      <c r="O1504" s="744"/>
      <c r="P1504" s="354"/>
    </row>
    <row r="1505" spans="2:16" ht="15" thickBot="1">
      <c r="B1505" s="355"/>
      <c r="C1505" s="356"/>
      <c r="D1505" s="356"/>
      <c r="E1505" s="356"/>
      <c r="F1505" s="356"/>
      <c r="G1505" s="356"/>
      <c r="H1505" s="356"/>
      <c r="I1505" s="356"/>
      <c r="J1505" s="356"/>
      <c r="K1505" s="356"/>
      <c r="L1505" s="356"/>
      <c r="M1505" s="356"/>
      <c r="N1505" s="356"/>
      <c r="O1505" s="356"/>
      <c r="P1505" s="357"/>
    </row>
    <row r="1506" spans="2:16" ht="15" thickTop="1"/>
    <row r="1509" spans="2:16" ht="15" thickBot="1"/>
    <row r="1510" spans="2:16">
      <c r="B1510" s="241"/>
      <c r="C1510" s="251"/>
      <c r="D1510" s="252"/>
      <c r="E1510" s="252"/>
      <c r="F1510" s="252"/>
      <c r="G1510" s="252"/>
      <c r="H1510" s="252"/>
      <c r="I1510" s="252"/>
      <c r="J1510" s="252"/>
      <c r="K1510" s="252"/>
      <c r="L1510" s="253" t="s">
        <v>241</v>
      </c>
      <c r="M1510" s="254" t="s">
        <v>242</v>
      </c>
      <c r="N1510" s="254" t="s">
        <v>243</v>
      </c>
      <c r="O1510" s="255" t="s">
        <v>244</v>
      </c>
      <c r="P1510" s="245"/>
    </row>
    <row r="1511" spans="2:16">
      <c r="B1511" s="241"/>
      <c r="C1511" s="256"/>
      <c r="D1511" s="257"/>
      <c r="E1511" s="257"/>
      <c r="F1511" s="257"/>
      <c r="G1511" s="257"/>
      <c r="H1511" s="257"/>
      <c r="I1511" s="257"/>
      <c r="J1511" s="257"/>
      <c r="K1511" s="257"/>
      <c r="L1511" s="258"/>
      <c r="M1511" s="259"/>
      <c r="N1511" s="259"/>
      <c r="O1511" s="260"/>
      <c r="P1511" s="261"/>
    </row>
    <row r="1512" spans="2:16">
      <c r="B1512" s="241"/>
      <c r="C1512" s="826" t="s">
        <v>245</v>
      </c>
      <c r="D1512" s="827"/>
      <c r="E1512" s="827"/>
      <c r="F1512" s="827"/>
      <c r="G1512" s="257"/>
      <c r="H1512" s="257"/>
      <c r="I1512" s="257" t="s">
        <v>246</v>
      </c>
      <c r="K1512" s="257"/>
      <c r="L1512" s="258"/>
      <c r="O1512" s="262"/>
      <c r="P1512" s="261"/>
    </row>
    <row r="1513" spans="2:16">
      <c r="B1513" s="241"/>
      <c r="C1513" s="263"/>
      <c r="D1513" s="264"/>
      <c r="E1513" s="264"/>
      <c r="F1513" s="264"/>
      <c r="G1513" s="264"/>
      <c r="H1513" s="264"/>
      <c r="I1513" s="264"/>
      <c r="J1513" s="264"/>
      <c r="K1513" s="264"/>
      <c r="L1513" s="264"/>
      <c r="M1513" s="264"/>
      <c r="N1513" s="264"/>
      <c r="O1513" s="265"/>
      <c r="P1513" s="266"/>
    </row>
    <row r="1514" spans="2:16" ht="15" thickBot="1">
      <c r="B1514" s="241"/>
      <c r="C1514" s="267"/>
      <c r="D1514" s="268"/>
      <c r="E1514" s="268"/>
      <c r="F1514" s="268"/>
      <c r="G1514" s="268"/>
      <c r="H1514" s="268"/>
      <c r="I1514" s="268"/>
      <c r="J1514" s="268"/>
      <c r="K1514" s="268"/>
      <c r="L1514" s="268"/>
      <c r="M1514" s="268"/>
      <c r="N1514" s="268"/>
      <c r="O1514" s="269"/>
      <c r="P1514" s="243"/>
    </row>
    <row r="1515" spans="2:16" ht="15" thickBot="1">
      <c r="B1515" s="241"/>
      <c r="C1515" s="270"/>
      <c r="D1515" s="271"/>
      <c r="E1515" s="271"/>
      <c r="F1515" s="271"/>
      <c r="G1515" s="271"/>
      <c r="H1515" s="271"/>
      <c r="K1515" s="271"/>
      <c r="L1515" s="271"/>
      <c r="M1515" s="271"/>
      <c r="N1515" s="271"/>
      <c r="O1515" s="272"/>
      <c r="P1515" s="243"/>
    </row>
    <row r="1516" spans="2:16">
      <c r="B1516" s="241"/>
      <c r="C1516" s="828" t="s">
        <v>247</v>
      </c>
      <c r="D1516" s="829"/>
      <c r="E1516" s="829"/>
      <c r="F1516" s="829"/>
      <c r="G1516" s="829"/>
      <c r="H1516" s="829"/>
      <c r="I1516" s="829"/>
      <c r="J1516" s="829"/>
      <c r="K1516" s="829"/>
      <c r="L1516" s="829"/>
      <c r="M1516" s="829"/>
      <c r="N1516" s="829"/>
      <c r="O1516" s="830"/>
      <c r="P1516" s="273"/>
    </row>
    <row r="1517" spans="2:16" ht="15" thickBot="1">
      <c r="B1517" s="241"/>
      <c r="C1517" s="274"/>
      <c r="O1517" s="275"/>
      <c r="P1517" s="243"/>
    </row>
    <row r="1518" spans="2:16">
      <c r="B1518" s="241"/>
      <c r="C1518" s="276" t="s">
        <v>248</v>
      </c>
      <c r="D1518" s="814" t="s">
        <v>9</v>
      </c>
      <c r="E1518" s="815"/>
      <c r="F1518" s="815"/>
      <c r="G1518" s="815"/>
      <c r="H1518" s="815"/>
      <c r="I1518" s="815"/>
      <c r="J1518" s="815"/>
      <c r="K1518" s="815"/>
      <c r="L1518" s="816"/>
      <c r="M1518" s="817" t="s">
        <v>249</v>
      </c>
      <c r="N1518" s="818"/>
      <c r="O1518" s="276" t="s">
        <v>11</v>
      </c>
      <c r="P1518" s="277"/>
    </row>
    <row r="1519" spans="2:16" ht="15" thickBot="1">
      <c r="B1519" s="241"/>
      <c r="C1519" s="278">
        <v>8.1</v>
      </c>
      <c r="D1519" s="819" t="s">
        <v>512</v>
      </c>
      <c r="E1519" s="820"/>
      <c r="F1519" s="820"/>
      <c r="G1519" s="820"/>
      <c r="H1519" s="820"/>
      <c r="I1519" s="820"/>
      <c r="J1519" s="820"/>
      <c r="K1519" s="820"/>
      <c r="L1519" s="821"/>
      <c r="M1519" s="819" t="s">
        <v>356</v>
      </c>
      <c r="N1519" s="821"/>
      <c r="O1519" s="279">
        <f>'[23]PRESUPUESTO OFICIAL (Entidad)'!I45</f>
        <v>5.96</v>
      </c>
      <c r="P1519" s="280"/>
    </row>
    <row r="1520" spans="2:16">
      <c r="B1520" s="241"/>
      <c r="C1520" s="801" t="s">
        <v>250</v>
      </c>
      <c r="D1520" s="761"/>
      <c r="E1520" s="761"/>
      <c r="F1520" s="761"/>
      <c r="G1520" s="761"/>
      <c r="H1520" s="761"/>
      <c r="I1520" s="761"/>
      <c r="J1520" s="761"/>
      <c r="K1520" s="761"/>
      <c r="L1520" s="761"/>
      <c r="M1520" s="761"/>
      <c r="N1520" s="761"/>
      <c r="O1520" s="762"/>
      <c r="P1520" s="281"/>
    </row>
    <row r="1521" spans="2:16">
      <c r="B1521" s="241"/>
      <c r="C1521" s="763"/>
      <c r="D1521" s="764"/>
      <c r="E1521" s="764"/>
      <c r="F1521" s="764"/>
      <c r="G1521" s="764"/>
      <c r="H1521" s="764"/>
      <c r="I1521" s="764"/>
      <c r="J1521" s="764"/>
      <c r="K1521" s="764"/>
      <c r="L1521" s="764"/>
      <c r="M1521" s="764"/>
      <c r="N1521" s="764"/>
      <c r="O1521" s="765"/>
      <c r="P1521" s="281"/>
    </row>
    <row r="1522" spans="2:16" ht="15" thickBot="1">
      <c r="B1522" s="241"/>
      <c r="C1522" s="766"/>
      <c r="D1522" s="767"/>
      <c r="E1522" s="767"/>
      <c r="F1522" s="767"/>
      <c r="G1522" s="767"/>
      <c r="H1522" s="767"/>
      <c r="I1522" s="767"/>
      <c r="J1522" s="767"/>
      <c r="K1522" s="767"/>
      <c r="L1522" s="767"/>
      <c r="M1522" s="767"/>
      <c r="N1522" s="767"/>
      <c r="O1522" s="768"/>
      <c r="P1522" s="281"/>
    </row>
    <row r="1523" spans="2:16">
      <c r="B1523" s="241"/>
      <c r="C1523" s="769" t="s">
        <v>9</v>
      </c>
      <c r="D1523" s="822"/>
      <c r="E1523" s="822"/>
      <c r="F1523" s="822"/>
      <c r="G1523" s="823"/>
      <c r="H1523" s="785" t="s">
        <v>251</v>
      </c>
      <c r="I1523" s="822"/>
      <c r="J1523" s="824" t="s">
        <v>252</v>
      </c>
      <c r="K1523" s="825"/>
      <c r="L1523" s="282" t="s">
        <v>253</v>
      </c>
      <c r="M1523" s="785" t="s">
        <v>254</v>
      </c>
      <c r="N1523" s="786"/>
      <c r="O1523" s="283" t="s">
        <v>255</v>
      </c>
      <c r="P1523" s="284"/>
    </row>
    <row r="1524" spans="2:16">
      <c r="B1524" s="241"/>
      <c r="C1524" s="787" t="s">
        <v>257</v>
      </c>
      <c r="D1524" s="774"/>
      <c r="E1524" s="774"/>
      <c r="F1524" s="774"/>
      <c r="G1524" s="810"/>
      <c r="H1524" s="811"/>
      <c r="I1524" s="810"/>
      <c r="J1524" s="812" t="s">
        <v>20</v>
      </c>
      <c r="K1524" s="776"/>
      <c r="L1524" s="315">
        <f>O1555*0.05</f>
        <v>97.770535199999998</v>
      </c>
      <c r="M1524" s="812">
        <v>1</v>
      </c>
      <c r="N1524" s="776"/>
      <c r="O1524" s="286">
        <f>L1524*M1524</f>
        <v>97.770535199999998</v>
      </c>
      <c r="P1524" s="287"/>
    </row>
    <row r="1525" spans="2:16">
      <c r="B1525" s="241"/>
      <c r="C1525" s="792"/>
      <c r="D1525" s="793"/>
      <c r="E1525" s="793"/>
      <c r="F1525" s="793"/>
      <c r="G1525" s="794"/>
      <c r="H1525" s="291"/>
      <c r="I1525" s="290"/>
      <c r="J1525" s="813"/>
      <c r="K1525" s="776"/>
      <c r="L1525" s="292"/>
      <c r="M1525" s="812"/>
      <c r="N1525" s="776"/>
      <c r="O1525" s="419"/>
      <c r="P1525" s="287"/>
    </row>
    <row r="1526" spans="2:16" ht="15" thickBot="1">
      <c r="B1526" s="241"/>
      <c r="C1526" s="805"/>
      <c r="D1526" s="791"/>
      <c r="E1526" s="791"/>
      <c r="F1526" s="791"/>
      <c r="G1526" s="806"/>
      <c r="H1526" s="807"/>
      <c r="I1526" s="806"/>
      <c r="J1526" s="779"/>
      <c r="K1526" s="780"/>
      <c r="L1526" s="393"/>
      <c r="M1526" s="808"/>
      <c r="N1526" s="809"/>
      <c r="O1526" s="286"/>
      <c r="P1526" s="287"/>
    </row>
    <row r="1527" spans="2:16" ht="15" thickBot="1">
      <c r="B1527" s="241"/>
      <c r="C1527" s="751" t="s">
        <v>258</v>
      </c>
      <c r="D1527" s="752"/>
      <c r="E1527" s="752"/>
      <c r="F1527" s="752"/>
      <c r="G1527" s="752"/>
      <c r="H1527" s="752"/>
      <c r="I1527" s="752"/>
      <c r="J1527" s="752"/>
      <c r="K1527" s="752"/>
      <c r="L1527" s="752"/>
      <c r="M1527" s="752"/>
      <c r="N1527" s="753"/>
      <c r="O1527" s="295">
        <f>SUM(O1524:O1526)</f>
        <v>97.770535199999998</v>
      </c>
      <c r="P1527" s="296"/>
    </row>
    <row r="1528" spans="2:16">
      <c r="B1528" s="241"/>
      <c r="C1528" s="760" t="s">
        <v>259</v>
      </c>
      <c r="D1528" s="761"/>
      <c r="E1528" s="761"/>
      <c r="F1528" s="761"/>
      <c r="G1528" s="761"/>
      <c r="H1528" s="761"/>
      <c r="I1528" s="761"/>
      <c r="J1528" s="761"/>
      <c r="K1528" s="761"/>
      <c r="L1528" s="761"/>
      <c r="M1528" s="761"/>
      <c r="N1528" s="761"/>
      <c r="O1528" s="762"/>
      <c r="P1528" s="281"/>
    </row>
    <row r="1529" spans="2:16">
      <c r="B1529" s="241"/>
      <c r="C1529" s="763"/>
      <c r="D1529" s="764"/>
      <c r="E1529" s="764"/>
      <c r="F1529" s="764"/>
      <c r="G1529" s="764"/>
      <c r="H1529" s="764"/>
      <c r="I1529" s="764"/>
      <c r="J1529" s="764"/>
      <c r="K1529" s="764"/>
      <c r="L1529" s="764"/>
      <c r="M1529" s="764"/>
      <c r="N1529" s="764"/>
      <c r="O1529" s="765"/>
      <c r="P1529" s="281"/>
    </row>
    <row r="1530" spans="2:16" ht="15" thickBot="1">
      <c r="B1530" s="241"/>
      <c r="C1530" s="766"/>
      <c r="D1530" s="767"/>
      <c r="E1530" s="767"/>
      <c r="F1530" s="767"/>
      <c r="G1530" s="767"/>
      <c r="H1530" s="767"/>
      <c r="I1530" s="767"/>
      <c r="J1530" s="767"/>
      <c r="K1530" s="767"/>
      <c r="L1530" s="767"/>
      <c r="M1530" s="767"/>
      <c r="N1530" s="767"/>
      <c r="O1530" s="768"/>
      <c r="P1530" s="281"/>
    </row>
    <row r="1531" spans="2:16">
      <c r="B1531" s="241"/>
      <c r="C1531" s="769" t="s">
        <v>9</v>
      </c>
      <c r="D1531" s="770"/>
      <c r="E1531" s="770"/>
      <c r="F1531" s="770"/>
      <c r="G1531" s="770"/>
      <c r="H1531" s="770"/>
      <c r="I1531" s="770"/>
      <c r="J1531" s="786"/>
      <c r="K1531" s="297" t="s">
        <v>249</v>
      </c>
      <c r="L1531" s="298" t="s">
        <v>11</v>
      </c>
      <c r="M1531" s="785" t="s">
        <v>260</v>
      </c>
      <c r="N1531" s="786"/>
      <c r="O1531" s="283" t="s">
        <v>255</v>
      </c>
      <c r="P1531" s="284"/>
    </row>
    <row r="1532" spans="2:16">
      <c r="B1532" s="241"/>
      <c r="C1532" s="802" t="s">
        <v>370</v>
      </c>
      <c r="D1532" s="803"/>
      <c r="E1532" s="803"/>
      <c r="F1532" s="803"/>
      <c r="G1532" s="803"/>
      <c r="H1532" s="803"/>
      <c r="I1532" s="803"/>
      <c r="J1532" s="804"/>
      <c r="K1532" s="395" t="s">
        <v>356</v>
      </c>
      <c r="L1532" s="416">
        <v>1</v>
      </c>
      <c r="M1532" s="795">
        <v>8183.33</v>
      </c>
      <c r="N1532" s="796"/>
      <c r="O1532" s="397">
        <f>L1532*M1532</f>
        <v>8183.33</v>
      </c>
      <c r="P1532" s="284"/>
    </row>
    <row r="1533" spans="2:16">
      <c r="B1533" s="241"/>
      <c r="C1533" s="792" t="s">
        <v>371</v>
      </c>
      <c r="D1533" s="793"/>
      <c r="E1533" s="793"/>
      <c r="F1533" s="793"/>
      <c r="G1533" s="793"/>
      <c r="H1533" s="793"/>
      <c r="I1533" s="793"/>
      <c r="J1533" s="794"/>
      <c r="K1533" s="398" t="s">
        <v>43</v>
      </c>
      <c r="L1533" s="418">
        <v>1</v>
      </c>
      <c r="M1533" s="837">
        <v>2100</v>
      </c>
      <c r="N1533" s="838"/>
      <c r="O1533" s="397">
        <f>L1533*M1533</f>
        <v>2100</v>
      </c>
      <c r="P1533" s="287"/>
    </row>
    <row r="1534" spans="2:16">
      <c r="B1534" s="241"/>
      <c r="C1534" s="792"/>
      <c r="D1534" s="793"/>
      <c r="E1534" s="793"/>
      <c r="F1534" s="793"/>
      <c r="G1534" s="793"/>
      <c r="H1534" s="793"/>
      <c r="I1534" s="793"/>
      <c r="J1534" s="794"/>
      <c r="K1534" s="398"/>
      <c r="L1534" s="403"/>
      <c r="M1534" s="837"/>
      <c r="N1534" s="838"/>
      <c r="O1534" s="397"/>
      <c r="P1534" s="287"/>
    </row>
    <row r="1535" spans="2:16">
      <c r="B1535" s="241"/>
      <c r="C1535" s="792"/>
      <c r="D1535" s="793"/>
      <c r="E1535" s="793"/>
      <c r="F1535" s="793"/>
      <c r="G1535" s="793"/>
      <c r="H1535" s="793"/>
      <c r="I1535" s="793"/>
      <c r="J1535" s="794"/>
      <c r="K1535" s="398"/>
      <c r="L1535" s="402"/>
      <c r="M1535" s="837"/>
      <c r="N1535" s="838"/>
      <c r="O1535" s="397"/>
      <c r="P1535" s="287"/>
    </row>
    <row r="1536" spans="2:16">
      <c r="B1536" s="241"/>
      <c r="C1536" s="792"/>
      <c r="D1536" s="793"/>
      <c r="E1536" s="793"/>
      <c r="F1536" s="793"/>
      <c r="G1536" s="793"/>
      <c r="H1536" s="793"/>
      <c r="I1536" s="793"/>
      <c r="J1536" s="794"/>
      <c r="K1536" s="401"/>
      <c r="L1536" s="402"/>
      <c r="M1536" s="837"/>
      <c r="N1536" s="838"/>
      <c r="O1536" s="397"/>
      <c r="P1536" s="287"/>
    </row>
    <row r="1537" spans="2:16">
      <c r="B1537" s="241"/>
      <c r="C1537" s="792"/>
      <c r="D1537" s="793"/>
      <c r="E1537" s="793"/>
      <c r="F1537" s="793"/>
      <c r="G1537" s="793"/>
      <c r="H1537" s="793"/>
      <c r="I1537" s="793"/>
      <c r="J1537" s="794"/>
      <c r="K1537" s="401"/>
      <c r="L1537" s="403"/>
      <c r="M1537" s="837"/>
      <c r="N1537" s="838"/>
      <c r="O1537" s="397"/>
      <c r="P1537" s="287"/>
    </row>
    <row r="1538" spans="2:16" ht="15" thickBot="1">
      <c r="B1538" s="241"/>
      <c r="C1538" s="790"/>
      <c r="D1538" s="797"/>
      <c r="E1538" s="797"/>
      <c r="F1538" s="797"/>
      <c r="G1538" s="797"/>
      <c r="H1538" s="797"/>
      <c r="I1538" s="797"/>
      <c r="J1538" s="798"/>
      <c r="K1538" s="401"/>
      <c r="L1538" s="404"/>
      <c r="M1538" s="799"/>
      <c r="N1538" s="800"/>
      <c r="O1538" s="397"/>
      <c r="P1538" s="287"/>
    </row>
    <row r="1539" spans="2:16" ht="15" thickBot="1">
      <c r="B1539" s="241"/>
      <c r="C1539" s="751" t="s">
        <v>258</v>
      </c>
      <c r="D1539" s="752"/>
      <c r="E1539" s="752"/>
      <c r="F1539" s="752"/>
      <c r="G1539" s="752"/>
      <c r="H1539" s="752"/>
      <c r="I1539" s="752"/>
      <c r="J1539" s="752"/>
      <c r="K1539" s="752"/>
      <c r="L1539" s="752"/>
      <c r="M1539" s="752"/>
      <c r="N1539" s="753"/>
      <c r="O1539" s="295">
        <f>SUM(O1532:O1538)</f>
        <v>10283.33</v>
      </c>
      <c r="P1539" s="287"/>
    </row>
    <row r="1540" spans="2:16">
      <c r="B1540" s="241"/>
      <c r="C1540" s="801" t="s">
        <v>263</v>
      </c>
      <c r="D1540" s="761"/>
      <c r="E1540" s="761"/>
      <c r="F1540" s="761"/>
      <c r="G1540" s="761"/>
      <c r="H1540" s="761"/>
      <c r="I1540" s="761"/>
      <c r="J1540" s="761"/>
      <c r="K1540" s="761"/>
      <c r="L1540" s="761"/>
      <c r="M1540" s="761"/>
      <c r="N1540" s="761"/>
      <c r="O1540" s="762"/>
      <c r="P1540" s="281"/>
    </row>
    <row r="1541" spans="2:16">
      <c r="B1541" s="241"/>
      <c r="C1541" s="763"/>
      <c r="D1541" s="764"/>
      <c r="E1541" s="764"/>
      <c r="F1541" s="764"/>
      <c r="G1541" s="764"/>
      <c r="H1541" s="764"/>
      <c r="I1541" s="764"/>
      <c r="J1541" s="764"/>
      <c r="K1541" s="764"/>
      <c r="L1541" s="764"/>
      <c r="M1541" s="764"/>
      <c r="N1541" s="764"/>
      <c r="O1541" s="765"/>
      <c r="P1541" s="281"/>
    </row>
    <row r="1542" spans="2:16" ht="15" thickBot="1">
      <c r="B1542" s="241"/>
      <c r="C1542" s="766"/>
      <c r="D1542" s="767"/>
      <c r="E1542" s="767"/>
      <c r="F1542" s="767"/>
      <c r="G1542" s="767"/>
      <c r="H1542" s="767"/>
      <c r="I1542" s="767"/>
      <c r="J1542" s="767"/>
      <c r="K1542" s="767"/>
      <c r="L1542" s="767"/>
      <c r="M1542" s="767"/>
      <c r="N1542" s="767"/>
      <c r="O1542" s="768"/>
      <c r="P1542" s="281"/>
    </row>
    <row r="1543" spans="2:16" ht="15.75">
      <c r="B1543" s="241"/>
      <c r="C1543" s="769" t="s">
        <v>264</v>
      </c>
      <c r="D1543" s="770"/>
      <c r="E1543" s="770"/>
      <c r="F1543" s="770"/>
      <c r="G1543" s="770"/>
      <c r="H1543" s="770"/>
      <c r="I1543" s="770"/>
      <c r="J1543" s="303" t="s">
        <v>265</v>
      </c>
      <c r="K1543" s="304" t="s">
        <v>266</v>
      </c>
      <c r="L1543" s="305" t="s">
        <v>267</v>
      </c>
      <c r="M1543" s="785" t="s">
        <v>268</v>
      </c>
      <c r="N1543" s="786"/>
      <c r="O1543" s="283" t="s">
        <v>255</v>
      </c>
      <c r="P1543" s="284"/>
    </row>
    <row r="1544" spans="2:16">
      <c r="B1544" s="241"/>
      <c r="C1544" s="773"/>
      <c r="D1544" s="774"/>
      <c r="E1544" s="774"/>
      <c r="F1544" s="774"/>
      <c r="G1544" s="774"/>
      <c r="H1544" s="774"/>
      <c r="I1544" s="774"/>
      <c r="J1544" s="375"/>
      <c r="K1544" s="374"/>
      <c r="L1544" s="375"/>
      <c r="M1544" s="788"/>
      <c r="N1544" s="789"/>
      <c r="O1544" s="294"/>
      <c r="P1544" s="287"/>
    </row>
    <row r="1545" spans="2:16" ht="15" thickBot="1">
      <c r="B1545" s="241"/>
      <c r="C1545" s="805"/>
      <c r="D1545" s="791"/>
      <c r="E1545" s="791"/>
      <c r="F1545" s="791"/>
      <c r="G1545" s="791"/>
      <c r="H1545" s="791"/>
      <c r="I1545" s="791"/>
      <c r="J1545" s="375"/>
      <c r="K1545" s="376"/>
      <c r="L1545" s="377"/>
      <c r="M1545" s="835"/>
      <c r="N1545" s="836"/>
      <c r="O1545" s="294"/>
      <c r="P1545" s="287"/>
    </row>
    <row r="1546" spans="2:16" ht="15" thickBot="1">
      <c r="B1546" s="241"/>
      <c r="C1546" s="751" t="s">
        <v>258</v>
      </c>
      <c r="D1546" s="752"/>
      <c r="E1546" s="752"/>
      <c r="F1546" s="752"/>
      <c r="G1546" s="752"/>
      <c r="H1546" s="752"/>
      <c r="I1546" s="752"/>
      <c r="J1546" s="752"/>
      <c r="K1546" s="752"/>
      <c r="L1546" s="752"/>
      <c r="M1546" s="752"/>
      <c r="N1546" s="753"/>
      <c r="O1546" s="295">
        <f>SUM(O1544:O1545)</f>
        <v>0</v>
      </c>
      <c r="P1546" s="296"/>
    </row>
    <row r="1547" spans="2:16">
      <c r="B1547" s="241"/>
      <c r="C1547" s="760" t="s">
        <v>269</v>
      </c>
      <c r="D1547" s="761"/>
      <c r="E1547" s="761"/>
      <c r="F1547" s="761"/>
      <c r="G1547" s="761"/>
      <c r="H1547" s="761"/>
      <c r="I1547" s="761"/>
      <c r="J1547" s="761"/>
      <c r="K1547" s="761"/>
      <c r="L1547" s="761"/>
      <c r="M1547" s="761"/>
      <c r="N1547" s="761"/>
      <c r="O1547" s="762"/>
      <c r="P1547" s="281"/>
    </row>
    <row r="1548" spans="2:16">
      <c r="B1548" s="241"/>
      <c r="C1548" s="763"/>
      <c r="D1548" s="764"/>
      <c r="E1548" s="764"/>
      <c r="F1548" s="764"/>
      <c r="G1548" s="764"/>
      <c r="H1548" s="764"/>
      <c r="I1548" s="764"/>
      <c r="J1548" s="764"/>
      <c r="K1548" s="764"/>
      <c r="L1548" s="764"/>
      <c r="M1548" s="764"/>
      <c r="N1548" s="764"/>
      <c r="O1548" s="765"/>
      <c r="P1548" s="281"/>
    </row>
    <row r="1549" spans="2:16" ht="15" thickBot="1">
      <c r="B1549" s="241"/>
      <c r="C1549" s="766"/>
      <c r="D1549" s="767"/>
      <c r="E1549" s="767"/>
      <c r="F1549" s="767"/>
      <c r="G1549" s="767"/>
      <c r="H1549" s="767"/>
      <c r="I1549" s="764"/>
      <c r="J1549" s="767"/>
      <c r="K1549" s="767"/>
      <c r="L1549" s="767"/>
      <c r="M1549" s="767"/>
      <c r="N1549" s="767"/>
      <c r="O1549" s="768"/>
      <c r="P1549" s="281"/>
    </row>
    <row r="1550" spans="2:16" ht="28.5">
      <c r="B1550" s="241"/>
      <c r="C1550" s="769" t="s">
        <v>270</v>
      </c>
      <c r="D1550" s="770"/>
      <c r="E1550" s="770"/>
      <c r="F1550" s="770"/>
      <c r="G1550" s="770"/>
      <c r="H1550" s="770"/>
      <c r="I1550" s="378" t="s">
        <v>11</v>
      </c>
      <c r="J1550" s="298" t="s">
        <v>271</v>
      </c>
      <c r="K1550" s="304" t="s">
        <v>272</v>
      </c>
      <c r="L1550" s="303" t="s">
        <v>273</v>
      </c>
      <c r="M1550" s="771" t="s">
        <v>254</v>
      </c>
      <c r="N1550" s="772"/>
      <c r="O1550" s="312" t="s">
        <v>255</v>
      </c>
      <c r="P1550" s="313"/>
    </row>
    <row r="1551" spans="2:16">
      <c r="B1551" s="241"/>
      <c r="C1551" s="775" t="s">
        <v>274</v>
      </c>
      <c r="D1551" s="782"/>
      <c r="E1551" s="782"/>
      <c r="F1551" s="782"/>
      <c r="G1551" s="782"/>
      <c r="H1551" s="782"/>
      <c r="I1551" s="379">
        <v>1</v>
      </c>
      <c r="J1551" s="315">
        <v>58363.5</v>
      </c>
      <c r="K1551" s="316">
        <f>J1551*67.52%</f>
        <v>39407.035199999998</v>
      </c>
      <c r="L1551" s="317">
        <f>J1551+K1551</f>
        <v>97770.535199999998</v>
      </c>
      <c r="M1551" s="777">
        <v>0.02</v>
      </c>
      <c r="N1551" s="778"/>
      <c r="O1551" s="318">
        <f>L1551*M1551*I1551</f>
        <v>1955.4107039999999</v>
      </c>
      <c r="P1551" s="319"/>
    </row>
    <row r="1552" spans="2:16">
      <c r="B1552" s="241"/>
      <c r="C1552" s="757"/>
      <c r="D1552" s="758"/>
      <c r="E1552" s="758"/>
      <c r="F1552" s="758"/>
      <c r="G1552" s="758"/>
      <c r="H1552" s="776"/>
      <c r="I1552" s="379"/>
      <c r="J1552" s="315"/>
      <c r="K1552" s="316"/>
      <c r="L1552" s="317"/>
      <c r="M1552" s="777"/>
      <c r="N1552" s="778"/>
      <c r="O1552" s="318"/>
      <c r="P1552" s="319"/>
    </row>
    <row r="1553" spans="2:18">
      <c r="B1553" s="241"/>
      <c r="C1553" s="757"/>
      <c r="D1553" s="758"/>
      <c r="E1553" s="758"/>
      <c r="F1553" s="758"/>
      <c r="G1553" s="758"/>
      <c r="H1553" s="776"/>
      <c r="I1553" s="379"/>
      <c r="J1553" s="323"/>
      <c r="K1553" s="316"/>
      <c r="L1553" s="317"/>
      <c r="M1553" s="777"/>
      <c r="N1553" s="778"/>
      <c r="O1553" s="318"/>
      <c r="P1553" s="319"/>
    </row>
    <row r="1554" spans="2:18" ht="15" thickBot="1">
      <c r="B1554" s="241"/>
      <c r="C1554" s="267"/>
      <c r="D1554" s="268"/>
      <c r="E1554" s="268"/>
      <c r="F1554" s="268"/>
      <c r="G1554" s="268"/>
      <c r="H1554" s="268"/>
      <c r="I1554" s="326"/>
      <c r="J1554" s="308"/>
      <c r="K1554" s="309"/>
      <c r="L1554" s="308"/>
      <c r="M1554" s="779"/>
      <c r="N1554" s="780"/>
      <c r="O1554" s="310"/>
      <c r="P1554" s="287"/>
    </row>
    <row r="1555" spans="2:18" ht="15" thickBot="1">
      <c r="B1555" s="241"/>
      <c r="C1555" s="751" t="s">
        <v>258</v>
      </c>
      <c r="D1555" s="752"/>
      <c r="E1555" s="752"/>
      <c r="F1555" s="752"/>
      <c r="G1555" s="752"/>
      <c r="H1555" s="752"/>
      <c r="I1555" s="781"/>
      <c r="J1555" s="752"/>
      <c r="K1555" s="752"/>
      <c r="L1555" s="752"/>
      <c r="M1555" s="752"/>
      <c r="N1555" s="753"/>
      <c r="O1555" s="295">
        <f>SUM(O1551:O1553)</f>
        <v>1955.4107039999999</v>
      </c>
      <c r="P1555" s="287"/>
    </row>
    <row r="1556" spans="2:18" ht="15" thickBot="1">
      <c r="B1556" s="241"/>
      <c r="C1556" s="274"/>
      <c r="O1556" s="275"/>
      <c r="P1556" s="243"/>
    </row>
    <row r="1557" spans="2:18" ht="15" thickBot="1">
      <c r="B1557" s="241"/>
      <c r="C1557" s="754" t="s">
        <v>275</v>
      </c>
      <c r="D1557" s="755"/>
      <c r="E1557" s="755"/>
      <c r="F1557" s="755"/>
      <c r="G1557" s="755"/>
      <c r="H1557" s="755"/>
      <c r="I1557" s="755"/>
      <c r="J1557" s="755"/>
      <c r="K1557" s="755"/>
      <c r="L1557" s="755"/>
      <c r="M1557" s="755"/>
      <c r="N1557" s="756"/>
      <c r="O1557" s="327">
        <f>SUM(O1527+O1539+O1546+O1555)</f>
        <v>12336.511239199999</v>
      </c>
      <c r="P1557" s="328"/>
    </row>
    <row r="1558" spans="2:18">
      <c r="B1558" s="241"/>
      <c r="C1558" s="760" t="s">
        <v>276</v>
      </c>
      <c r="D1558" s="761"/>
      <c r="E1558" s="761"/>
      <c r="F1558" s="761"/>
      <c r="G1558" s="761"/>
      <c r="H1558" s="761"/>
      <c r="I1558" s="761"/>
      <c r="J1558" s="761"/>
      <c r="K1558" s="761"/>
      <c r="L1558" s="761"/>
      <c r="M1558" s="761"/>
      <c r="N1558" s="761"/>
      <c r="O1558" s="762"/>
      <c r="P1558" s="281"/>
    </row>
    <row r="1559" spans="2:18">
      <c r="B1559" s="241"/>
      <c r="C1559" s="763"/>
      <c r="D1559" s="764"/>
      <c r="E1559" s="764"/>
      <c r="F1559" s="764"/>
      <c r="G1559" s="764"/>
      <c r="H1559" s="764"/>
      <c r="I1559" s="764"/>
      <c r="J1559" s="764"/>
      <c r="K1559" s="764"/>
      <c r="L1559" s="764"/>
      <c r="M1559" s="764"/>
      <c r="N1559" s="764"/>
      <c r="O1559" s="765"/>
      <c r="P1559" s="281"/>
    </row>
    <row r="1560" spans="2:18" ht="15" thickBot="1">
      <c r="B1560" s="241"/>
      <c r="C1560" s="766"/>
      <c r="D1560" s="767"/>
      <c r="E1560" s="767"/>
      <c r="F1560" s="767"/>
      <c r="G1560" s="767"/>
      <c r="H1560" s="767"/>
      <c r="I1560" s="767"/>
      <c r="J1560" s="767"/>
      <c r="K1560" s="767"/>
      <c r="L1560" s="767"/>
      <c r="M1560" s="767"/>
      <c r="N1560" s="767"/>
      <c r="O1560" s="768"/>
      <c r="P1560" s="281"/>
    </row>
    <row r="1561" spans="2:18">
      <c r="B1561" s="241"/>
      <c r="C1561" s="769" t="s">
        <v>277</v>
      </c>
      <c r="D1561" s="770"/>
      <c r="E1561" s="770"/>
      <c r="F1561" s="770"/>
      <c r="G1561" s="770"/>
      <c r="H1561" s="770"/>
      <c r="I1561" s="770"/>
      <c r="J1561" s="329"/>
      <c r="K1561" s="330"/>
      <c r="L1561" s="303" t="s">
        <v>278</v>
      </c>
      <c r="M1561" s="771" t="s">
        <v>279</v>
      </c>
      <c r="N1561" s="772"/>
      <c r="O1561" s="331"/>
      <c r="P1561" s="313"/>
    </row>
    <row r="1562" spans="2:18">
      <c r="B1562" s="241"/>
      <c r="C1562" s="773" t="s">
        <v>280</v>
      </c>
      <c r="D1562" s="774"/>
      <c r="E1562" s="774"/>
      <c r="F1562" s="774"/>
      <c r="G1562" s="774"/>
      <c r="H1562" s="774"/>
      <c r="I1562" s="774"/>
      <c r="J1562" s="332"/>
      <c r="K1562" s="333"/>
      <c r="L1562" s="334">
        <v>0.22</v>
      </c>
      <c r="M1562" s="747"/>
      <c r="N1562" s="748"/>
      <c r="O1562" s="335">
        <f>O1557*L1562</f>
        <v>2714.0324726239996</v>
      </c>
      <c r="P1562" s="336"/>
    </row>
    <row r="1563" spans="2:18">
      <c r="B1563" s="241"/>
      <c r="C1563" s="338" t="s">
        <v>281</v>
      </c>
      <c r="D1563" s="289"/>
      <c r="E1563" s="289"/>
      <c r="F1563" s="289"/>
      <c r="G1563" s="289"/>
      <c r="H1563" s="289"/>
      <c r="I1563" s="289"/>
      <c r="J1563" s="332"/>
      <c r="K1563" s="333"/>
      <c r="L1563" s="334">
        <v>0.01</v>
      </c>
      <c r="M1563" s="747"/>
      <c r="N1563" s="748"/>
      <c r="O1563" s="335">
        <f>O1557*L1563</f>
        <v>123.365112392</v>
      </c>
      <c r="P1563" s="336"/>
      <c r="R1563" s="337"/>
    </row>
    <row r="1564" spans="2:18" ht="15" thickBot="1">
      <c r="B1564" s="241"/>
      <c r="C1564" s="267" t="s">
        <v>282</v>
      </c>
      <c r="D1564" s="268"/>
      <c r="E1564" s="268"/>
      <c r="F1564" s="268"/>
      <c r="G1564" s="268"/>
      <c r="H1564" s="268"/>
      <c r="I1564" s="268"/>
      <c r="J1564" s="339"/>
      <c r="K1564" s="340"/>
      <c r="L1564" s="334">
        <v>0.03</v>
      </c>
      <c r="M1564" s="749"/>
      <c r="N1564" s="750"/>
      <c r="O1564" s="335">
        <f>O1557*L1564</f>
        <v>370.09533717599999</v>
      </c>
      <c r="P1564" s="336"/>
      <c r="R1564" s="337"/>
    </row>
    <row r="1565" spans="2:18" ht="15" thickBot="1">
      <c r="B1565" s="241"/>
      <c r="C1565" s="751" t="s">
        <v>258</v>
      </c>
      <c r="D1565" s="752"/>
      <c r="E1565" s="752"/>
      <c r="F1565" s="752"/>
      <c r="G1565" s="752"/>
      <c r="H1565" s="752"/>
      <c r="I1565" s="752"/>
      <c r="J1565" s="752"/>
      <c r="K1565" s="752"/>
      <c r="L1565" s="752"/>
      <c r="M1565" s="752"/>
      <c r="N1565" s="753"/>
      <c r="O1565" s="341">
        <f>SUM(O1562:O1564)</f>
        <v>3207.4929221919997</v>
      </c>
      <c r="P1565" s="342"/>
    </row>
    <row r="1566" spans="2:18" ht="15" thickBot="1">
      <c r="B1566" s="241"/>
      <c r="C1566" s="274"/>
      <c r="O1566" s="275"/>
      <c r="P1566" s="243"/>
    </row>
    <row r="1567" spans="2:18" ht="15" thickBot="1">
      <c r="B1567" s="241"/>
      <c r="C1567" s="754" t="s">
        <v>283</v>
      </c>
      <c r="D1567" s="755"/>
      <c r="E1567" s="755"/>
      <c r="F1567" s="755"/>
      <c r="G1567" s="755"/>
      <c r="H1567" s="755"/>
      <c r="I1567" s="755"/>
      <c r="J1567" s="755"/>
      <c r="K1567" s="755"/>
      <c r="L1567" s="755"/>
      <c r="M1567" s="755"/>
      <c r="N1567" s="756"/>
      <c r="O1567" s="343">
        <f>ROUND(O1557+O1565,0)</f>
        <v>15544</v>
      </c>
      <c r="P1567" s="342"/>
    </row>
    <row r="1568" spans="2:18">
      <c r="B1568" s="241"/>
      <c r="C1568" s="270"/>
      <c r="D1568" s="271"/>
      <c r="E1568" s="271"/>
      <c r="F1568" s="271"/>
      <c r="G1568" s="271"/>
      <c r="H1568" s="271"/>
      <c r="I1568" s="271"/>
      <c r="J1568" s="271"/>
      <c r="K1568" s="271"/>
      <c r="L1568" s="271"/>
      <c r="M1568" s="271"/>
      <c r="N1568" s="271"/>
      <c r="O1568" s="272"/>
      <c r="P1568" s="243"/>
    </row>
    <row r="1569" spans="2:16">
      <c r="B1569" s="241"/>
      <c r="C1569" s="274"/>
      <c r="O1569" s="275"/>
      <c r="P1569" s="243"/>
    </row>
    <row r="1570" spans="2:16">
      <c r="B1570" s="241"/>
      <c r="C1570" s="274"/>
      <c r="O1570" s="275"/>
      <c r="P1570" s="243"/>
    </row>
    <row r="1571" spans="2:16">
      <c r="B1571" s="241"/>
      <c r="C1571" s="274"/>
      <c r="H1571" s="344" t="s">
        <v>284</v>
      </c>
      <c r="I1571" s="344"/>
      <c r="J1571" s="344"/>
      <c r="K1571" s="344"/>
      <c r="O1571" s="275"/>
      <c r="P1571" s="243"/>
    </row>
    <row r="1572" spans="2:16">
      <c r="B1572" s="241"/>
      <c r="C1572" s="274"/>
      <c r="H1572" s="344" t="s">
        <v>285</v>
      </c>
      <c r="O1572" s="275"/>
      <c r="P1572" s="243"/>
    </row>
    <row r="1573" spans="2:16">
      <c r="B1573" s="241"/>
      <c r="C1573" s="274"/>
      <c r="H1573" s="344" t="s">
        <v>286</v>
      </c>
      <c r="O1573" s="275"/>
      <c r="P1573" s="243"/>
    </row>
    <row r="1574" spans="2:16">
      <c r="B1574" s="241"/>
      <c r="C1574" s="256"/>
      <c r="D1574" s="345"/>
      <c r="E1574" s="345"/>
      <c r="F1574" s="345"/>
      <c r="G1574" s="345"/>
      <c r="H1574" s="344" t="s">
        <v>287</v>
      </c>
      <c r="I1574" s="345"/>
      <c r="J1574" s="345"/>
      <c r="K1574" s="345"/>
      <c r="L1574" s="345"/>
      <c r="M1574" s="345"/>
      <c r="N1574" s="345"/>
      <c r="O1574" s="346"/>
      <c r="P1574" s="266"/>
    </row>
    <row r="1575" spans="2:16">
      <c r="B1575" s="241"/>
      <c r="C1575" s="274"/>
      <c r="H1575" s="236" t="s">
        <v>288</v>
      </c>
      <c r="O1575" s="275"/>
      <c r="P1575" s="243"/>
    </row>
    <row r="1576" spans="2:16">
      <c r="B1576" s="241"/>
      <c r="C1576" s="347" t="s">
        <v>289</v>
      </c>
      <c r="D1576" s="348"/>
      <c r="E1576" s="348"/>
      <c r="F1576" s="348"/>
      <c r="G1576" s="348"/>
      <c r="H1576" s="348"/>
      <c r="I1576" s="348"/>
      <c r="J1576" s="348"/>
      <c r="K1576" s="348"/>
      <c r="L1576" s="348"/>
      <c r="M1576" s="348"/>
      <c r="N1576" s="348"/>
      <c r="O1576" s="349"/>
      <c r="P1576" s="243"/>
    </row>
    <row r="1577" spans="2:16">
      <c r="B1577" s="241"/>
      <c r="C1577" s="757"/>
      <c r="D1577" s="758"/>
      <c r="E1577" s="758"/>
      <c r="F1577" s="758"/>
      <c r="G1577" s="758"/>
      <c r="H1577" s="758"/>
      <c r="I1577" s="758"/>
      <c r="J1577" s="758"/>
      <c r="K1577" s="758"/>
      <c r="L1577" s="758"/>
      <c r="M1577" s="758"/>
      <c r="N1577" s="758"/>
      <c r="O1577" s="759"/>
      <c r="P1577" s="266"/>
    </row>
    <row r="1578" spans="2:16">
      <c r="B1578" s="241"/>
      <c r="C1578" s="757"/>
      <c r="D1578" s="758"/>
      <c r="E1578" s="758"/>
      <c r="F1578" s="758"/>
      <c r="G1578" s="758"/>
      <c r="H1578" s="758"/>
      <c r="I1578" s="758"/>
      <c r="J1578" s="758"/>
      <c r="K1578" s="758"/>
      <c r="L1578" s="758"/>
      <c r="M1578" s="758"/>
      <c r="N1578" s="758"/>
      <c r="O1578" s="759"/>
      <c r="P1578" s="266"/>
    </row>
    <row r="1579" spans="2:16">
      <c r="B1579" s="241"/>
      <c r="C1579" s="256"/>
      <c r="D1579" s="345"/>
      <c r="E1579" s="345"/>
      <c r="F1579" s="345"/>
      <c r="G1579" s="345"/>
      <c r="H1579" s="345"/>
      <c r="I1579" s="345"/>
      <c r="J1579" s="345"/>
      <c r="K1579" s="345"/>
      <c r="L1579" s="345"/>
      <c r="M1579" s="345"/>
      <c r="N1579" s="345"/>
      <c r="O1579" s="346"/>
      <c r="P1579" s="266"/>
    </row>
    <row r="1580" spans="2:16">
      <c r="B1580" s="241"/>
      <c r="C1580" s="350" t="s">
        <v>290</v>
      </c>
      <c r="D1580" s="345"/>
      <c r="E1580" s="345"/>
      <c r="F1580" s="345"/>
      <c r="G1580" s="345"/>
      <c r="H1580" s="345"/>
      <c r="I1580" s="345"/>
      <c r="J1580" s="345"/>
      <c r="K1580" s="345"/>
      <c r="L1580" s="345"/>
      <c r="M1580" s="345"/>
      <c r="N1580" s="345"/>
      <c r="O1580" s="346"/>
      <c r="P1580" s="266"/>
    </row>
    <row r="1581" spans="2:16">
      <c r="B1581" s="241"/>
      <c r="C1581" s="735" t="s">
        <v>291</v>
      </c>
      <c r="D1581" s="736"/>
      <c r="E1581" s="736"/>
      <c r="F1581" s="736"/>
      <c r="G1581" s="736"/>
      <c r="H1581" s="736"/>
      <c r="I1581" s="736"/>
      <c r="J1581" s="736"/>
      <c r="K1581" s="736"/>
      <c r="L1581" s="736"/>
      <c r="M1581" s="736"/>
      <c r="N1581" s="736"/>
      <c r="O1581" s="737"/>
      <c r="P1581" s="351"/>
    </row>
    <row r="1582" spans="2:16">
      <c r="B1582" s="241"/>
      <c r="C1582" s="735"/>
      <c r="D1582" s="736"/>
      <c r="E1582" s="736"/>
      <c r="F1582" s="736"/>
      <c r="G1582" s="736"/>
      <c r="H1582" s="736"/>
      <c r="I1582" s="736"/>
      <c r="J1582" s="736"/>
      <c r="K1582" s="736"/>
      <c r="L1582" s="736"/>
      <c r="M1582" s="736"/>
      <c r="N1582" s="736"/>
      <c r="O1582" s="737"/>
      <c r="P1582" s="351"/>
    </row>
    <row r="1583" spans="2:16">
      <c r="B1583" s="241"/>
      <c r="C1583" s="738" t="s">
        <v>292</v>
      </c>
      <c r="D1583" s="739"/>
      <c r="E1583" s="739"/>
      <c r="F1583" s="739"/>
      <c r="G1583" s="739"/>
      <c r="H1583" s="739"/>
      <c r="I1583" s="739"/>
      <c r="J1583" s="739"/>
      <c r="K1583" s="739"/>
      <c r="L1583" s="739"/>
      <c r="M1583" s="739"/>
      <c r="N1583" s="739"/>
      <c r="O1583" s="740"/>
      <c r="P1583" s="351"/>
    </row>
    <row r="1584" spans="2:16">
      <c r="B1584" s="241"/>
      <c r="C1584" s="738"/>
      <c r="D1584" s="739"/>
      <c r="E1584" s="739"/>
      <c r="F1584" s="739"/>
      <c r="G1584" s="739"/>
      <c r="H1584" s="739"/>
      <c r="I1584" s="739"/>
      <c r="J1584" s="739"/>
      <c r="K1584" s="739"/>
      <c r="L1584" s="739"/>
      <c r="M1584" s="739"/>
      <c r="N1584" s="739"/>
      <c r="O1584" s="740"/>
      <c r="P1584" s="351"/>
    </row>
    <row r="1585" spans="2:16">
      <c r="B1585" s="241"/>
      <c r="C1585" s="256"/>
      <c r="D1585" s="345"/>
      <c r="E1585" s="345"/>
      <c r="F1585" s="345"/>
      <c r="G1585" s="345"/>
      <c r="H1585" s="345"/>
      <c r="I1585" s="345"/>
      <c r="J1585" s="345"/>
      <c r="K1585" s="345"/>
      <c r="L1585" s="345"/>
      <c r="M1585" s="345"/>
      <c r="N1585" s="345"/>
      <c r="O1585" s="346"/>
      <c r="P1585" s="266"/>
    </row>
    <row r="1586" spans="2:16">
      <c r="B1586" s="241"/>
      <c r="C1586" s="274"/>
      <c r="H1586" s="344" t="s">
        <v>284</v>
      </c>
      <c r="O1586" s="275"/>
      <c r="P1586" s="243"/>
    </row>
    <row r="1587" spans="2:16">
      <c r="B1587" s="241"/>
      <c r="C1587" s="274"/>
      <c r="H1587" s="236" t="s">
        <v>285</v>
      </c>
      <c r="I1587" s="289"/>
      <c r="J1587" s="289"/>
      <c r="K1587" s="289"/>
      <c r="O1587" s="275"/>
      <c r="P1587" s="243"/>
    </row>
    <row r="1588" spans="2:16">
      <c r="B1588" s="241"/>
      <c r="C1588" s="274"/>
      <c r="H1588" s="236" t="s">
        <v>293</v>
      </c>
      <c r="I1588" s="352"/>
      <c r="J1588" s="352"/>
      <c r="K1588" s="352"/>
      <c r="O1588" s="275"/>
      <c r="P1588" s="243"/>
    </row>
    <row r="1589" spans="2:16">
      <c r="B1589" s="241"/>
      <c r="C1589" s="353"/>
      <c r="D1589" s="345"/>
      <c r="E1589" s="345"/>
      <c r="F1589" s="345"/>
      <c r="G1589" s="345"/>
      <c r="H1589" s="236" t="s">
        <v>287</v>
      </c>
      <c r="L1589" s="345"/>
      <c r="M1589" s="345"/>
      <c r="N1589" s="345"/>
      <c r="O1589" s="346"/>
      <c r="P1589" s="266"/>
    </row>
    <row r="1590" spans="2:16">
      <c r="B1590" s="241"/>
      <c r="C1590" s="353"/>
      <c r="D1590" s="352"/>
      <c r="E1590" s="352"/>
      <c r="K1590" s="741"/>
      <c r="L1590" s="741"/>
      <c r="M1590" s="741"/>
      <c r="N1590" s="741"/>
      <c r="O1590" s="742"/>
      <c r="P1590" s="354"/>
    </row>
    <row r="1591" spans="2:16" ht="15" thickBot="1">
      <c r="B1591" s="241"/>
      <c r="C1591" s="745"/>
      <c r="D1591" s="746"/>
      <c r="E1591" s="746"/>
      <c r="F1591" s="309"/>
      <c r="G1591" s="309"/>
      <c r="H1591" s="309"/>
      <c r="I1591" s="309"/>
      <c r="J1591" s="309"/>
      <c r="K1591" s="743"/>
      <c r="L1591" s="743"/>
      <c r="M1591" s="743"/>
      <c r="N1591" s="743"/>
      <c r="O1591" s="744"/>
      <c r="P1591" s="354"/>
    </row>
    <row r="1592" spans="2:16" ht="15" thickBot="1">
      <c r="B1592" s="355"/>
      <c r="C1592" s="356"/>
      <c r="D1592" s="356"/>
      <c r="E1592" s="356"/>
      <c r="F1592" s="356"/>
      <c r="G1592" s="356"/>
      <c r="H1592" s="356"/>
      <c r="I1592" s="356"/>
      <c r="J1592" s="356"/>
      <c r="K1592" s="356"/>
      <c r="L1592" s="356"/>
      <c r="M1592" s="356"/>
      <c r="N1592" s="356"/>
      <c r="O1592" s="356"/>
      <c r="P1592" s="357"/>
    </row>
    <row r="1593" spans="2:16" ht="15" thickTop="1"/>
    <row r="1596" spans="2:16" ht="15" thickBot="1"/>
    <row r="1597" spans="2:16">
      <c r="B1597" s="241"/>
      <c r="C1597" s="251"/>
      <c r="D1597" s="252"/>
      <c r="E1597" s="252"/>
      <c r="F1597" s="252"/>
      <c r="G1597" s="252"/>
      <c r="H1597" s="252"/>
      <c r="I1597" s="252"/>
      <c r="J1597" s="252"/>
      <c r="K1597" s="252"/>
      <c r="L1597" s="253" t="s">
        <v>241</v>
      </c>
      <c r="M1597" s="254" t="s">
        <v>242</v>
      </c>
      <c r="N1597" s="254" t="s">
        <v>243</v>
      </c>
      <c r="O1597" s="255" t="s">
        <v>244</v>
      </c>
      <c r="P1597" s="245"/>
    </row>
    <row r="1598" spans="2:16">
      <c r="B1598" s="241"/>
      <c r="C1598" s="256"/>
      <c r="D1598" s="257"/>
      <c r="E1598" s="257"/>
      <c r="F1598" s="257"/>
      <c r="G1598" s="257"/>
      <c r="H1598" s="257"/>
      <c r="I1598" s="257"/>
      <c r="J1598" s="257"/>
      <c r="K1598" s="257"/>
      <c r="L1598" s="258"/>
      <c r="M1598" s="259"/>
      <c r="N1598" s="259"/>
      <c r="O1598" s="260"/>
      <c r="P1598" s="261"/>
    </row>
    <row r="1599" spans="2:16">
      <c r="B1599" s="241"/>
      <c r="C1599" s="826" t="s">
        <v>245</v>
      </c>
      <c r="D1599" s="827"/>
      <c r="E1599" s="827"/>
      <c r="F1599" s="827"/>
      <c r="G1599" s="257"/>
      <c r="H1599" s="257"/>
      <c r="I1599" s="257" t="s">
        <v>246</v>
      </c>
      <c r="K1599" s="257"/>
      <c r="L1599" s="258"/>
      <c r="O1599" s="262"/>
      <c r="P1599" s="261"/>
    </row>
    <row r="1600" spans="2:16">
      <c r="B1600" s="241"/>
      <c r="C1600" s="263"/>
      <c r="D1600" s="264"/>
      <c r="E1600" s="264"/>
      <c r="F1600" s="264"/>
      <c r="G1600" s="264"/>
      <c r="H1600" s="264"/>
      <c r="I1600" s="264"/>
      <c r="J1600" s="264"/>
      <c r="K1600" s="264"/>
      <c r="L1600" s="264"/>
      <c r="M1600" s="264"/>
      <c r="N1600" s="264"/>
      <c r="O1600" s="265"/>
      <c r="P1600" s="266"/>
    </row>
    <row r="1601" spans="2:16" ht="15" thickBot="1">
      <c r="B1601" s="241"/>
      <c r="C1601" s="267"/>
      <c r="D1601" s="268"/>
      <c r="E1601" s="268"/>
      <c r="F1601" s="268"/>
      <c r="G1601" s="268"/>
      <c r="H1601" s="268"/>
      <c r="I1601" s="268"/>
      <c r="J1601" s="268"/>
      <c r="K1601" s="268"/>
      <c r="L1601" s="268"/>
      <c r="M1601" s="268"/>
      <c r="N1601" s="268"/>
      <c r="O1601" s="269"/>
      <c r="P1601" s="243"/>
    </row>
    <row r="1602" spans="2:16" ht="15" thickBot="1">
      <c r="B1602" s="241"/>
      <c r="C1602" s="270"/>
      <c r="D1602" s="271"/>
      <c r="E1602" s="271"/>
      <c r="F1602" s="271"/>
      <c r="G1602" s="271"/>
      <c r="H1602" s="271"/>
      <c r="K1602" s="271"/>
      <c r="L1602" s="271"/>
      <c r="M1602" s="271"/>
      <c r="N1602" s="271"/>
      <c r="O1602" s="272"/>
      <c r="P1602" s="243"/>
    </row>
    <row r="1603" spans="2:16">
      <c r="B1603" s="241"/>
      <c r="C1603" s="828" t="s">
        <v>247</v>
      </c>
      <c r="D1603" s="829"/>
      <c r="E1603" s="829"/>
      <c r="F1603" s="829"/>
      <c r="G1603" s="829"/>
      <c r="H1603" s="829"/>
      <c r="I1603" s="829"/>
      <c r="J1603" s="829"/>
      <c r="K1603" s="829"/>
      <c r="L1603" s="829"/>
      <c r="M1603" s="829"/>
      <c r="N1603" s="829"/>
      <c r="O1603" s="830"/>
      <c r="P1603" s="273"/>
    </row>
    <row r="1604" spans="2:16" ht="15" thickBot="1">
      <c r="B1604" s="241"/>
      <c r="C1604" s="274"/>
      <c r="O1604" s="275"/>
      <c r="P1604" s="243"/>
    </row>
    <row r="1605" spans="2:16">
      <c r="B1605" s="241"/>
      <c r="C1605" s="276" t="s">
        <v>248</v>
      </c>
      <c r="D1605" s="814" t="s">
        <v>9</v>
      </c>
      <c r="E1605" s="815"/>
      <c r="F1605" s="815"/>
      <c r="G1605" s="815"/>
      <c r="H1605" s="815"/>
      <c r="I1605" s="815"/>
      <c r="J1605" s="815"/>
      <c r="K1605" s="815"/>
      <c r="L1605" s="816"/>
      <c r="M1605" s="817" t="s">
        <v>249</v>
      </c>
      <c r="N1605" s="818"/>
      <c r="O1605" s="276" t="s">
        <v>11</v>
      </c>
      <c r="P1605" s="277"/>
    </row>
    <row r="1606" spans="2:16" ht="15" thickBot="1">
      <c r="B1606" s="241"/>
      <c r="C1606" s="278">
        <v>8.1999999999999993</v>
      </c>
      <c r="D1606" s="819" t="s">
        <v>41</v>
      </c>
      <c r="E1606" s="820"/>
      <c r="F1606" s="820"/>
      <c r="G1606" s="820"/>
      <c r="H1606" s="820"/>
      <c r="I1606" s="820"/>
      <c r="J1606" s="820"/>
      <c r="K1606" s="820"/>
      <c r="L1606" s="821"/>
      <c r="M1606" s="819" t="s">
        <v>356</v>
      </c>
      <c r="N1606" s="821"/>
      <c r="O1606" s="279">
        <f>'[23]PRESUPUESTO OFICIAL (Entidad)'!I46</f>
        <v>2.48</v>
      </c>
      <c r="P1606" s="280"/>
    </row>
    <row r="1607" spans="2:16">
      <c r="B1607" s="241"/>
      <c r="C1607" s="801" t="s">
        <v>250</v>
      </c>
      <c r="D1607" s="761"/>
      <c r="E1607" s="761"/>
      <c r="F1607" s="761"/>
      <c r="G1607" s="761"/>
      <c r="H1607" s="761"/>
      <c r="I1607" s="761"/>
      <c r="J1607" s="761"/>
      <c r="K1607" s="761"/>
      <c r="L1607" s="761"/>
      <c r="M1607" s="761"/>
      <c r="N1607" s="761"/>
      <c r="O1607" s="762"/>
      <c r="P1607" s="281"/>
    </row>
    <row r="1608" spans="2:16">
      <c r="B1608" s="241"/>
      <c r="C1608" s="763"/>
      <c r="D1608" s="764"/>
      <c r="E1608" s="764"/>
      <c r="F1608" s="764"/>
      <c r="G1608" s="764"/>
      <c r="H1608" s="764"/>
      <c r="I1608" s="764"/>
      <c r="J1608" s="764"/>
      <c r="K1608" s="764"/>
      <c r="L1608" s="764"/>
      <c r="M1608" s="764"/>
      <c r="N1608" s="764"/>
      <c r="O1608" s="765"/>
      <c r="P1608" s="281"/>
    </row>
    <row r="1609" spans="2:16" ht="15" thickBot="1">
      <c r="B1609" s="241"/>
      <c r="C1609" s="766"/>
      <c r="D1609" s="767"/>
      <c r="E1609" s="767"/>
      <c r="F1609" s="767"/>
      <c r="G1609" s="767"/>
      <c r="H1609" s="767"/>
      <c r="I1609" s="767"/>
      <c r="J1609" s="767"/>
      <c r="K1609" s="767"/>
      <c r="L1609" s="767"/>
      <c r="M1609" s="767"/>
      <c r="N1609" s="767"/>
      <c r="O1609" s="768"/>
      <c r="P1609" s="281"/>
    </row>
    <row r="1610" spans="2:16">
      <c r="B1610" s="241"/>
      <c r="C1610" s="769" t="s">
        <v>9</v>
      </c>
      <c r="D1610" s="822"/>
      <c r="E1610" s="822"/>
      <c r="F1610" s="822"/>
      <c r="G1610" s="823"/>
      <c r="H1610" s="785" t="s">
        <v>251</v>
      </c>
      <c r="I1610" s="822"/>
      <c r="J1610" s="824" t="s">
        <v>252</v>
      </c>
      <c r="K1610" s="825"/>
      <c r="L1610" s="282" t="s">
        <v>253</v>
      </c>
      <c r="M1610" s="785" t="s">
        <v>254</v>
      </c>
      <c r="N1610" s="786"/>
      <c r="O1610" s="283" t="s">
        <v>255</v>
      </c>
      <c r="P1610" s="284"/>
    </row>
    <row r="1611" spans="2:16">
      <c r="B1611" s="241"/>
      <c r="C1611" s="787" t="s">
        <v>257</v>
      </c>
      <c r="D1611" s="774"/>
      <c r="E1611" s="774"/>
      <c r="F1611" s="774"/>
      <c r="G1611" s="810"/>
      <c r="H1611" s="811"/>
      <c r="I1611" s="810"/>
      <c r="J1611" s="812" t="s">
        <v>20</v>
      </c>
      <c r="K1611" s="776"/>
      <c r="L1611" s="315">
        <f>O1642*0.05</f>
        <v>97.770535199999998</v>
      </c>
      <c r="M1611" s="812">
        <v>1</v>
      </c>
      <c r="N1611" s="776"/>
      <c r="O1611" s="286">
        <f>L1611*M1611</f>
        <v>97.770535199999998</v>
      </c>
      <c r="P1611" s="287"/>
    </row>
    <row r="1612" spans="2:16">
      <c r="B1612" s="241"/>
      <c r="C1612" s="792"/>
      <c r="D1612" s="793"/>
      <c r="E1612" s="793"/>
      <c r="F1612" s="793"/>
      <c r="G1612" s="794"/>
      <c r="H1612" s="291"/>
      <c r="I1612" s="290"/>
      <c r="J1612" s="813"/>
      <c r="K1612" s="776"/>
      <c r="L1612" s="292"/>
      <c r="M1612" s="812"/>
      <c r="N1612" s="776"/>
      <c r="O1612" s="419"/>
      <c r="P1612" s="287"/>
    </row>
    <row r="1613" spans="2:16" ht="15" thickBot="1">
      <c r="B1613" s="241"/>
      <c r="C1613" s="805"/>
      <c r="D1613" s="791"/>
      <c r="E1613" s="791"/>
      <c r="F1613" s="791"/>
      <c r="G1613" s="806"/>
      <c r="H1613" s="807"/>
      <c r="I1613" s="806"/>
      <c r="J1613" s="779"/>
      <c r="K1613" s="780"/>
      <c r="L1613" s="393"/>
      <c r="M1613" s="808"/>
      <c r="N1613" s="809"/>
      <c r="O1613" s="286"/>
      <c r="P1613" s="287"/>
    </row>
    <row r="1614" spans="2:16" ht="15" thickBot="1">
      <c r="B1614" s="241"/>
      <c r="C1614" s="751" t="s">
        <v>258</v>
      </c>
      <c r="D1614" s="752"/>
      <c r="E1614" s="752"/>
      <c r="F1614" s="752"/>
      <c r="G1614" s="752"/>
      <c r="H1614" s="752"/>
      <c r="I1614" s="752"/>
      <c r="J1614" s="752"/>
      <c r="K1614" s="752"/>
      <c r="L1614" s="752"/>
      <c r="M1614" s="752"/>
      <c r="N1614" s="753"/>
      <c r="O1614" s="295">
        <f>SUM(O1611:O1613)</f>
        <v>97.770535199999998</v>
      </c>
      <c r="P1614" s="296"/>
    </row>
    <row r="1615" spans="2:16">
      <c r="B1615" s="241"/>
      <c r="C1615" s="760" t="s">
        <v>259</v>
      </c>
      <c r="D1615" s="761"/>
      <c r="E1615" s="761"/>
      <c r="F1615" s="761"/>
      <c r="G1615" s="761"/>
      <c r="H1615" s="761"/>
      <c r="I1615" s="761"/>
      <c r="J1615" s="761"/>
      <c r="K1615" s="761"/>
      <c r="L1615" s="761"/>
      <c r="M1615" s="761"/>
      <c r="N1615" s="761"/>
      <c r="O1615" s="762"/>
      <c r="P1615" s="281"/>
    </row>
    <row r="1616" spans="2:16">
      <c r="B1616" s="241"/>
      <c r="C1616" s="763"/>
      <c r="D1616" s="764"/>
      <c r="E1616" s="764"/>
      <c r="F1616" s="764"/>
      <c r="G1616" s="764"/>
      <c r="H1616" s="764"/>
      <c r="I1616" s="764"/>
      <c r="J1616" s="764"/>
      <c r="K1616" s="764"/>
      <c r="L1616" s="764"/>
      <c r="M1616" s="764"/>
      <c r="N1616" s="764"/>
      <c r="O1616" s="765"/>
      <c r="P1616" s="281"/>
    </row>
    <row r="1617" spans="2:16" ht="15" thickBot="1">
      <c r="B1617" s="241"/>
      <c r="C1617" s="766"/>
      <c r="D1617" s="767"/>
      <c r="E1617" s="767"/>
      <c r="F1617" s="767"/>
      <c r="G1617" s="767"/>
      <c r="H1617" s="767"/>
      <c r="I1617" s="767"/>
      <c r="J1617" s="767"/>
      <c r="K1617" s="767"/>
      <c r="L1617" s="767"/>
      <c r="M1617" s="767"/>
      <c r="N1617" s="767"/>
      <c r="O1617" s="768"/>
      <c r="P1617" s="281"/>
    </row>
    <row r="1618" spans="2:16">
      <c r="B1618" s="241"/>
      <c r="C1618" s="769" t="s">
        <v>9</v>
      </c>
      <c r="D1618" s="770"/>
      <c r="E1618" s="770"/>
      <c r="F1618" s="770"/>
      <c r="G1618" s="770"/>
      <c r="H1618" s="770"/>
      <c r="I1618" s="770"/>
      <c r="J1618" s="786"/>
      <c r="K1618" s="297" t="s">
        <v>249</v>
      </c>
      <c r="L1618" s="298" t="s">
        <v>11</v>
      </c>
      <c r="M1618" s="785" t="s">
        <v>260</v>
      </c>
      <c r="N1618" s="786"/>
      <c r="O1618" s="283" t="s">
        <v>255</v>
      </c>
      <c r="P1618" s="284"/>
    </row>
    <row r="1619" spans="2:16">
      <c r="B1619" s="241"/>
      <c r="C1619" s="802" t="s">
        <v>372</v>
      </c>
      <c r="D1619" s="803"/>
      <c r="E1619" s="803"/>
      <c r="F1619" s="803"/>
      <c r="G1619" s="803"/>
      <c r="H1619" s="803"/>
      <c r="I1619" s="803"/>
      <c r="J1619" s="804"/>
      <c r="K1619" s="395" t="s">
        <v>356</v>
      </c>
      <c r="L1619" s="416">
        <v>1</v>
      </c>
      <c r="M1619" s="795">
        <v>4050</v>
      </c>
      <c r="N1619" s="796"/>
      <c r="O1619" s="397">
        <f>L1619*M1619</f>
        <v>4050</v>
      </c>
      <c r="P1619" s="284"/>
    </row>
    <row r="1620" spans="2:16">
      <c r="B1620" s="241"/>
      <c r="C1620" s="792" t="s">
        <v>373</v>
      </c>
      <c r="D1620" s="793"/>
      <c r="E1620" s="793"/>
      <c r="F1620" s="793"/>
      <c r="G1620" s="793"/>
      <c r="H1620" s="793"/>
      <c r="I1620" s="793"/>
      <c r="J1620" s="794"/>
      <c r="K1620" s="398" t="s">
        <v>43</v>
      </c>
      <c r="L1620" s="418">
        <v>1</v>
      </c>
      <c r="M1620" s="795">
        <v>378.17</v>
      </c>
      <c r="N1620" s="796"/>
      <c r="O1620" s="397">
        <f>L1620*M1620</f>
        <v>378.17</v>
      </c>
      <c r="P1620" s="287"/>
    </row>
    <row r="1621" spans="2:16">
      <c r="B1621" s="241"/>
      <c r="C1621" s="792"/>
      <c r="D1621" s="793"/>
      <c r="E1621" s="793"/>
      <c r="F1621" s="793"/>
      <c r="G1621" s="793"/>
      <c r="H1621" s="793"/>
      <c r="I1621" s="793"/>
      <c r="J1621" s="794"/>
      <c r="K1621" s="398"/>
      <c r="L1621" s="403"/>
      <c r="M1621" s="837"/>
      <c r="N1621" s="838"/>
      <c r="O1621" s="397"/>
      <c r="P1621" s="287"/>
    </row>
    <row r="1622" spans="2:16">
      <c r="B1622" s="241"/>
      <c r="C1622" s="792"/>
      <c r="D1622" s="793"/>
      <c r="E1622" s="793"/>
      <c r="F1622" s="793"/>
      <c r="G1622" s="793"/>
      <c r="H1622" s="793"/>
      <c r="I1622" s="793"/>
      <c r="J1622" s="794"/>
      <c r="K1622" s="398"/>
      <c r="L1622" s="402"/>
      <c r="M1622" s="837"/>
      <c r="N1622" s="838"/>
      <c r="O1622" s="397"/>
      <c r="P1622" s="287"/>
    </row>
    <row r="1623" spans="2:16">
      <c r="B1623" s="241"/>
      <c r="C1623" s="792"/>
      <c r="D1623" s="793"/>
      <c r="E1623" s="793"/>
      <c r="F1623" s="793"/>
      <c r="G1623" s="793"/>
      <c r="H1623" s="793"/>
      <c r="I1623" s="793"/>
      <c r="J1623" s="794"/>
      <c r="K1623" s="401"/>
      <c r="L1623" s="402"/>
      <c r="M1623" s="837"/>
      <c r="N1623" s="838"/>
      <c r="O1623" s="397"/>
      <c r="P1623" s="287"/>
    </row>
    <row r="1624" spans="2:16">
      <c r="B1624" s="241"/>
      <c r="C1624" s="792"/>
      <c r="D1624" s="793"/>
      <c r="E1624" s="793"/>
      <c r="F1624" s="793"/>
      <c r="G1624" s="793"/>
      <c r="H1624" s="793"/>
      <c r="I1624" s="793"/>
      <c r="J1624" s="794"/>
      <c r="K1624" s="401"/>
      <c r="L1624" s="403"/>
      <c r="M1624" s="837"/>
      <c r="N1624" s="838"/>
      <c r="O1624" s="397"/>
      <c r="P1624" s="287"/>
    </row>
    <row r="1625" spans="2:16" ht="15" thickBot="1">
      <c r="B1625" s="241"/>
      <c r="C1625" s="790"/>
      <c r="D1625" s="797"/>
      <c r="E1625" s="797"/>
      <c r="F1625" s="797"/>
      <c r="G1625" s="797"/>
      <c r="H1625" s="797"/>
      <c r="I1625" s="797"/>
      <c r="J1625" s="798"/>
      <c r="K1625" s="401"/>
      <c r="L1625" s="404"/>
      <c r="M1625" s="799"/>
      <c r="N1625" s="800"/>
      <c r="O1625" s="397"/>
      <c r="P1625" s="287"/>
    </row>
    <row r="1626" spans="2:16" ht="15" thickBot="1">
      <c r="B1626" s="241"/>
      <c r="C1626" s="751" t="s">
        <v>258</v>
      </c>
      <c r="D1626" s="752"/>
      <c r="E1626" s="752"/>
      <c r="F1626" s="752"/>
      <c r="G1626" s="752"/>
      <c r="H1626" s="752"/>
      <c r="I1626" s="752"/>
      <c r="J1626" s="752"/>
      <c r="K1626" s="752"/>
      <c r="L1626" s="752"/>
      <c r="M1626" s="752"/>
      <c r="N1626" s="753"/>
      <c r="O1626" s="295">
        <f>SUM(O1619:O1625)</f>
        <v>4428.17</v>
      </c>
      <c r="P1626" s="287"/>
    </row>
    <row r="1627" spans="2:16">
      <c r="B1627" s="241"/>
      <c r="C1627" s="801" t="s">
        <v>263</v>
      </c>
      <c r="D1627" s="761"/>
      <c r="E1627" s="761"/>
      <c r="F1627" s="761"/>
      <c r="G1627" s="761"/>
      <c r="H1627" s="761"/>
      <c r="I1627" s="761"/>
      <c r="J1627" s="761"/>
      <c r="K1627" s="761"/>
      <c r="L1627" s="761"/>
      <c r="M1627" s="761"/>
      <c r="N1627" s="761"/>
      <c r="O1627" s="762"/>
      <c r="P1627" s="281"/>
    </row>
    <row r="1628" spans="2:16">
      <c r="B1628" s="241"/>
      <c r="C1628" s="763"/>
      <c r="D1628" s="764"/>
      <c r="E1628" s="764"/>
      <c r="F1628" s="764"/>
      <c r="G1628" s="764"/>
      <c r="H1628" s="764"/>
      <c r="I1628" s="764"/>
      <c r="J1628" s="764"/>
      <c r="K1628" s="764"/>
      <c r="L1628" s="764"/>
      <c r="M1628" s="764"/>
      <c r="N1628" s="764"/>
      <c r="O1628" s="765"/>
      <c r="P1628" s="281"/>
    </row>
    <row r="1629" spans="2:16" ht="15" thickBot="1">
      <c r="B1629" s="241"/>
      <c r="C1629" s="766"/>
      <c r="D1629" s="767"/>
      <c r="E1629" s="767"/>
      <c r="F1629" s="767"/>
      <c r="G1629" s="767"/>
      <c r="H1629" s="767"/>
      <c r="I1629" s="767"/>
      <c r="J1629" s="767"/>
      <c r="K1629" s="767"/>
      <c r="L1629" s="767"/>
      <c r="M1629" s="767"/>
      <c r="N1629" s="767"/>
      <c r="O1629" s="768"/>
      <c r="P1629" s="281"/>
    </row>
    <row r="1630" spans="2:16" ht="15.75">
      <c r="B1630" s="241"/>
      <c r="C1630" s="769" t="s">
        <v>264</v>
      </c>
      <c r="D1630" s="770"/>
      <c r="E1630" s="770"/>
      <c r="F1630" s="770"/>
      <c r="G1630" s="770"/>
      <c r="H1630" s="770"/>
      <c r="I1630" s="770"/>
      <c r="J1630" s="303" t="s">
        <v>265</v>
      </c>
      <c r="K1630" s="304" t="s">
        <v>266</v>
      </c>
      <c r="L1630" s="305" t="s">
        <v>267</v>
      </c>
      <c r="M1630" s="785" t="s">
        <v>268</v>
      </c>
      <c r="N1630" s="786"/>
      <c r="O1630" s="283" t="s">
        <v>255</v>
      </c>
      <c r="P1630" s="284"/>
    </row>
    <row r="1631" spans="2:16">
      <c r="B1631" s="241"/>
      <c r="C1631" s="773"/>
      <c r="D1631" s="774"/>
      <c r="E1631" s="774"/>
      <c r="F1631" s="774"/>
      <c r="G1631" s="774"/>
      <c r="H1631" s="774"/>
      <c r="I1631" s="774"/>
      <c r="J1631" s="375"/>
      <c r="K1631" s="374"/>
      <c r="L1631" s="375"/>
      <c r="M1631" s="788"/>
      <c r="N1631" s="789"/>
      <c r="O1631" s="294"/>
      <c r="P1631" s="287"/>
    </row>
    <row r="1632" spans="2:16" ht="15" thickBot="1">
      <c r="B1632" s="241"/>
      <c r="C1632" s="805"/>
      <c r="D1632" s="791"/>
      <c r="E1632" s="791"/>
      <c r="F1632" s="791"/>
      <c r="G1632" s="791"/>
      <c r="H1632" s="791"/>
      <c r="I1632" s="791"/>
      <c r="J1632" s="375"/>
      <c r="K1632" s="376"/>
      <c r="L1632" s="377"/>
      <c r="M1632" s="835"/>
      <c r="N1632" s="836"/>
      <c r="O1632" s="294"/>
      <c r="P1632" s="287"/>
    </row>
    <row r="1633" spans="2:16" ht="15" thickBot="1">
      <c r="B1633" s="241"/>
      <c r="C1633" s="751" t="s">
        <v>258</v>
      </c>
      <c r="D1633" s="752"/>
      <c r="E1633" s="752"/>
      <c r="F1633" s="752"/>
      <c r="G1633" s="752"/>
      <c r="H1633" s="752"/>
      <c r="I1633" s="752"/>
      <c r="J1633" s="752"/>
      <c r="K1633" s="752"/>
      <c r="L1633" s="752"/>
      <c r="M1633" s="752"/>
      <c r="N1633" s="753"/>
      <c r="O1633" s="295">
        <f>SUM(O1631:O1632)</f>
        <v>0</v>
      </c>
      <c r="P1633" s="296"/>
    </row>
    <row r="1634" spans="2:16">
      <c r="B1634" s="241"/>
      <c r="C1634" s="760" t="s">
        <v>269</v>
      </c>
      <c r="D1634" s="761"/>
      <c r="E1634" s="761"/>
      <c r="F1634" s="761"/>
      <c r="G1634" s="761"/>
      <c r="H1634" s="761"/>
      <c r="I1634" s="761"/>
      <c r="J1634" s="761"/>
      <c r="K1634" s="761"/>
      <c r="L1634" s="761"/>
      <c r="M1634" s="761"/>
      <c r="N1634" s="761"/>
      <c r="O1634" s="762"/>
      <c r="P1634" s="281"/>
    </row>
    <row r="1635" spans="2:16">
      <c r="B1635" s="241"/>
      <c r="C1635" s="763"/>
      <c r="D1635" s="764"/>
      <c r="E1635" s="764"/>
      <c r="F1635" s="764"/>
      <c r="G1635" s="764"/>
      <c r="H1635" s="764"/>
      <c r="I1635" s="764"/>
      <c r="J1635" s="764"/>
      <c r="K1635" s="764"/>
      <c r="L1635" s="764"/>
      <c r="M1635" s="764"/>
      <c r="N1635" s="764"/>
      <c r="O1635" s="765"/>
      <c r="P1635" s="281"/>
    </row>
    <row r="1636" spans="2:16" ht="15" thickBot="1">
      <c r="B1636" s="241"/>
      <c r="C1636" s="766"/>
      <c r="D1636" s="767"/>
      <c r="E1636" s="767"/>
      <c r="F1636" s="767"/>
      <c r="G1636" s="767"/>
      <c r="H1636" s="767"/>
      <c r="I1636" s="764"/>
      <c r="J1636" s="767"/>
      <c r="K1636" s="767"/>
      <c r="L1636" s="767"/>
      <c r="M1636" s="767"/>
      <c r="N1636" s="767"/>
      <c r="O1636" s="768"/>
      <c r="P1636" s="281"/>
    </row>
    <row r="1637" spans="2:16" ht="28.5">
      <c r="B1637" s="241"/>
      <c r="C1637" s="769" t="s">
        <v>270</v>
      </c>
      <c r="D1637" s="770"/>
      <c r="E1637" s="770"/>
      <c r="F1637" s="770"/>
      <c r="G1637" s="770"/>
      <c r="H1637" s="770"/>
      <c r="I1637" s="378" t="s">
        <v>11</v>
      </c>
      <c r="J1637" s="298" t="s">
        <v>271</v>
      </c>
      <c r="K1637" s="304" t="s">
        <v>272</v>
      </c>
      <c r="L1637" s="303" t="s">
        <v>273</v>
      </c>
      <c r="M1637" s="771" t="s">
        <v>254</v>
      </c>
      <c r="N1637" s="772"/>
      <c r="O1637" s="312" t="s">
        <v>255</v>
      </c>
      <c r="P1637" s="313"/>
    </row>
    <row r="1638" spans="2:16">
      <c r="B1638" s="241"/>
      <c r="C1638" s="775" t="s">
        <v>274</v>
      </c>
      <c r="D1638" s="782"/>
      <c r="E1638" s="782"/>
      <c r="F1638" s="782"/>
      <c r="G1638" s="782"/>
      <c r="H1638" s="782"/>
      <c r="I1638" s="379">
        <v>1</v>
      </c>
      <c r="J1638" s="315">
        <v>58363.5</v>
      </c>
      <c r="K1638" s="316">
        <f>J1638*67.52%</f>
        <v>39407.035199999998</v>
      </c>
      <c r="L1638" s="317">
        <f>J1638+K1638</f>
        <v>97770.535199999998</v>
      </c>
      <c r="M1638" s="777">
        <v>0.02</v>
      </c>
      <c r="N1638" s="778"/>
      <c r="O1638" s="318">
        <f>L1638*M1638*I1638</f>
        <v>1955.4107039999999</v>
      </c>
      <c r="P1638" s="319"/>
    </row>
    <row r="1639" spans="2:16">
      <c r="B1639" s="241"/>
      <c r="C1639" s="757"/>
      <c r="D1639" s="758"/>
      <c r="E1639" s="758"/>
      <c r="F1639" s="758"/>
      <c r="G1639" s="758"/>
      <c r="H1639" s="776"/>
      <c r="I1639" s="379"/>
      <c r="J1639" s="315"/>
      <c r="K1639" s="316"/>
      <c r="L1639" s="317"/>
      <c r="M1639" s="777"/>
      <c r="N1639" s="778"/>
      <c r="O1639" s="318"/>
      <c r="P1639" s="319"/>
    </row>
    <row r="1640" spans="2:16">
      <c r="B1640" s="241"/>
      <c r="C1640" s="757"/>
      <c r="D1640" s="758"/>
      <c r="E1640" s="758"/>
      <c r="F1640" s="758"/>
      <c r="G1640" s="758"/>
      <c r="H1640" s="776"/>
      <c r="I1640" s="379"/>
      <c r="J1640" s="323"/>
      <c r="K1640" s="316"/>
      <c r="L1640" s="317"/>
      <c r="M1640" s="777"/>
      <c r="N1640" s="778"/>
      <c r="O1640" s="318"/>
      <c r="P1640" s="319"/>
    </row>
    <row r="1641" spans="2:16" ht="15" thickBot="1">
      <c r="B1641" s="241"/>
      <c r="C1641" s="267"/>
      <c r="D1641" s="268"/>
      <c r="E1641" s="268"/>
      <c r="F1641" s="268"/>
      <c r="G1641" s="268"/>
      <c r="H1641" s="268"/>
      <c r="I1641" s="326"/>
      <c r="J1641" s="308"/>
      <c r="K1641" s="309"/>
      <c r="L1641" s="308"/>
      <c r="M1641" s="779"/>
      <c r="N1641" s="780"/>
      <c r="O1641" s="310"/>
      <c r="P1641" s="287"/>
    </row>
    <row r="1642" spans="2:16" ht="15" thickBot="1">
      <c r="B1642" s="241"/>
      <c r="C1642" s="751" t="s">
        <v>258</v>
      </c>
      <c r="D1642" s="752"/>
      <c r="E1642" s="752"/>
      <c r="F1642" s="752"/>
      <c r="G1642" s="752"/>
      <c r="H1642" s="752"/>
      <c r="I1642" s="781"/>
      <c r="J1642" s="752"/>
      <c r="K1642" s="752"/>
      <c r="L1642" s="752"/>
      <c r="M1642" s="752"/>
      <c r="N1642" s="753"/>
      <c r="O1642" s="295">
        <f>SUM(O1638:O1640)</f>
        <v>1955.4107039999999</v>
      </c>
      <c r="P1642" s="287"/>
    </row>
    <row r="1643" spans="2:16" ht="15" thickBot="1">
      <c r="B1643" s="241"/>
      <c r="C1643" s="274"/>
      <c r="O1643" s="275"/>
      <c r="P1643" s="243"/>
    </row>
    <row r="1644" spans="2:16" ht="15" thickBot="1">
      <c r="B1644" s="241"/>
      <c r="C1644" s="754" t="s">
        <v>275</v>
      </c>
      <c r="D1644" s="755"/>
      <c r="E1644" s="755"/>
      <c r="F1644" s="755"/>
      <c r="G1644" s="755"/>
      <c r="H1644" s="755"/>
      <c r="I1644" s="755"/>
      <c r="J1644" s="755"/>
      <c r="K1644" s="755"/>
      <c r="L1644" s="755"/>
      <c r="M1644" s="755"/>
      <c r="N1644" s="756"/>
      <c r="O1644" s="327">
        <f>SUM(O1614+O1626+O1633+O1642)</f>
        <v>6481.3512392000002</v>
      </c>
      <c r="P1644" s="328"/>
    </row>
    <row r="1645" spans="2:16">
      <c r="B1645" s="241"/>
      <c r="C1645" s="760" t="s">
        <v>276</v>
      </c>
      <c r="D1645" s="761"/>
      <c r="E1645" s="761"/>
      <c r="F1645" s="761"/>
      <c r="G1645" s="761"/>
      <c r="H1645" s="761"/>
      <c r="I1645" s="761"/>
      <c r="J1645" s="761"/>
      <c r="K1645" s="761"/>
      <c r="L1645" s="761"/>
      <c r="M1645" s="761"/>
      <c r="N1645" s="761"/>
      <c r="O1645" s="762"/>
      <c r="P1645" s="281"/>
    </row>
    <row r="1646" spans="2:16">
      <c r="B1646" s="241"/>
      <c r="C1646" s="763"/>
      <c r="D1646" s="764"/>
      <c r="E1646" s="764"/>
      <c r="F1646" s="764"/>
      <c r="G1646" s="764"/>
      <c r="H1646" s="764"/>
      <c r="I1646" s="764"/>
      <c r="J1646" s="764"/>
      <c r="K1646" s="764"/>
      <c r="L1646" s="764"/>
      <c r="M1646" s="764"/>
      <c r="N1646" s="764"/>
      <c r="O1646" s="765"/>
      <c r="P1646" s="281"/>
    </row>
    <row r="1647" spans="2:16" ht="15" thickBot="1">
      <c r="B1647" s="241"/>
      <c r="C1647" s="766"/>
      <c r="D1647" s="767"/>
      <c r="E1647" s="767"/>
      <c r="F1647" s="767"/>
      <c r="G1647" s="767"/>
      <c r="H1647" s="767"/>
      <c r="I1647" s="767"/>
      <c r="J1647" s="767"/>
      <c r="K1647" s="767"/>
      <c r="L1647" s="767"/>
      <c r="M1647" s="767"/>
      <c r="N1647" s="767"/>
      <c r="O1647" s="768"/>
      <c r="P1647" s="281"/>
    </row>
    <row r="1648" spans="2:16">
      <c r="B1648" s="241"/>
      <c r="C1648" s="769" t="s">
        <v>277</v>
      </c>
      <c r="D1648" s="770"/>
      <c r="E1648" s="770"/>
      <c r="F1648" s="770"/>
      <c r="G1648" s="770"/>
      <c r="H1648" s="770"/>
      <c r="I1648" s="770"/>
      <c r="J1648" s="329"/>
      <c r="K1648" s="330"/>
      <c r="L1648" s="303" t="s">
        <v>278</v>
      </c>
      <c r="M1648" s="771" t="s">
        <v>279</v>
      </c>
      <c r="N1648" s="772"/>
      <c r="O1648" s="331"/>
      <c r="P1648" s="313"/>
    </row>
    <row r="1649" spans="2:18">
      <c r="B1649" s="241"/>
      <c r="C1649" s="773" t="s">
        <v>280</v>
      </c>
      <c r="D1649" s="774"/>
      <c r="E1649" s="774"/>
      <c r="F1649" s="774"/>
      <c r="G1649" s="774"/>
      <c r="H1649" s="774"/>
      <c r="I1649" s="774"/>
      <c r="J1649" s="332"/>
      <c r="K1649" s="333"/>
      <c r="L1649" s="334">
        <v>0.22</v>
      </c>
      <c r="M1649" s="747"/>
      <c r="N1649" s="748"/>
      <c r="O1649" s="335">
        <f>O1644*L1649</f>
        <v>1425.8972726240002</v>
      </c>
      <c r="P1649" s="336"/>
    </row>
    <row r="1650" spans="2:18">
      <c r="B1650" s="241"/>
      <c r="C1650" s="338" t="s">
        <v>281</v>
      </c>
      <c r="D1650" s="289"/>
      <c r="E1650" s="289"/>
      <c r="F1650" s="289"/>
      <c r="G1650" s="289"/>
      <c r="H1650" s="289"/>
      <c r="I1650" s="289"/>
      <c r="J1650" s="332"/>
      <c r="K1650" s="333"/>
      <c r="L1650" s="334">
        <v>0.01</v>
      </c>
      <c r="M1650" s="747"/>
      <c r="N1650" s="748"/>
      <c r="O1650" s="335">
        <f>O1644*L1650</f>
        <v>64.813512392000007</v>
      </c>
      <c r="P1650" s="336"/>
    </row>
    <row r="1651" spans="2:18" ht="15" thickBot="1">
      <c r="B1651" s="241"/>
      <c r="C1651" s="267" t="s">
        <v>282</v>
      </c>
      <c r="D1651" s="268"/>
      <c r="E1651" s="268"/>
      <c r="F1651" s="268"/>
      <c r="G1651" s="268"/>
      <c r="H1651" s="268"/>
      <c r="I1651" s="268"/>
      <c r="J1651" s="339"/>
      <c r="K1651" s="340"/>
      <c r="L1651" s="334">
        <v>0.03</v>
      </c>
      <c r="M1651" s="749"/>
      <c r="N1651" s="750"/>
      <c r="O1651" s="335">
        <f>O1644*L1651</f>
        <v>194.44053717599999</v>
      </c>
      <c r="P1651" s="336"/>
      <c r="R1651" s="337"/>
    </row>
    <row r="1652" spans="2:18" ht="15" thickBot="1">
      <c r="B1652" s="241"/>
      <c r="C1652" s="751" t="s">
        <v>258</v>
      </c>
      <c r="D1652" s="752"/>
      <c r="E1652" s="752"/>
      <c r="F1652" s="752"/>
      <c r="G1652" s="752"/>
      <c r="H1652" s="752"/>
      <c r="I1652" s="752"/>
      <c r="J1652" s="752"/>
      <c r="K1652" s="752"/>
      <c r="L1652" s="752"/>
      <c r="M1652" s="752"/>
      <c r="N1652" s="753"/>
      <c r="O1652" s="341">
        <f>SUM(O1649:O1651)</f>
        <v>1685.151322192</v>
      </c>
      <c r="P1652" s="342"/>
      <c r="R1652" s="337"/>
    </row>
    <row r="1653" spans="2:18" ht="15" thickBot="1">
      <c r="B1653" s="241"/>
      <c r="C1653" s="274"/>
      <c r="O1653" s="275"/>
      <c r="P1653" s="243"/>
    </row>
    <row r="1654" spans="2:18" ht="15" thickBot="1">
      <c r="B1654" s="241"/>
      <c r="C1654" s="754" t="s">
        <v>283</v>
      </c>
      <c r="D1654" s="755"/>
      <c r="E1654" s="755"/>
      <c r="F1654" s="755"/>
      <c r="G1654" s="755"/>
      <c r="H1654" s="755"/>
      <c r="I1654" s="755"/>
      <c r="J1654" s="755"/>
      <c r="K1654" s="755"/>
      <c r="L1654" s="755"/>
      <c r="M1654" s="755"/>
      <c r="N1654" s="756"/>
      <c r="O1654" s="343">
        <f>ROUND(O1644+O1652,0)</f>
        <v>8167</v>
      </c>
      <c r="P1654" s="342"/>
    </row>
    <row r="1655" spans="2:18">
      <c r="B1655" s="241"/>
      <c r="C1655" s="270"/>
      <c r="D1655" s="271"/>
      <c r="E1655" s="271"/>
      <c r="F1655" s="271"/>
      <c r="G1655" s="271"/>
      <c r="H1655" s="271"/>
      <c r="I1655" s="271"/>
      <c r="J1655" s="271"/>
      <c r="K1655" s="271"/>
      <c r="L1655" s="271"/>
      <c r="M1655" s="271"/>
      <c r="N1655" s="271"/>
      <c r="O1655" s="272"/>
      <c r="P1655" s="243"/>
    </row>
    <row r="1656" spans="2:18">
      <c r="B1656" s="241"/>
      <c r="C1656" s="274"/>
      <c r="O1656" s="275"/>
      <c r="P1656" s="243"/>
    </row>
    <row r="1657" spans="2:18">
      <c r="B1657" s="241"/>
      <c r="C1657" s="274"/>
      <c r="O1657" s="275"/>
      <c r="P1657" s="243"/>
    </row>
    <row r="1658" spans="2:18">
      <c r="B1658" s="241"/>
      <c r="C1658" s="274"/>
      <c r="H1658" s="344" t="s">
        <v>284</v>
      </c>
      <c r="I1658" s="344"/>
      <c r="J1658" s="344"/>
      <c r="K1658" s="344"/>
      <c r="O1658" s="275"/>
      <c r="P1658" s="243"/>
    </row>
    <row r="1659" spans="2:18">
      <c r="B1659" s="241"/>
      <c r="C1659" s="274"/>
      <c r="H1659" s="344" t="s">
        <v>285</v>
      </c>
      <c r="O1659" s="275"/>
      <c r="P1659" s="243"/>
    </row>
    <row r="1660" spans="2:18">
      <c r="B1660" s="241"/>
      <c r="C1660" s="274"/>
      <c r="H1660" s="344" t="s">
        <v>286</v>
      </c>
      <c r="O1660" s="275"/>
      <c r="P1660" s="243"/>
    </row>
    <row r="1661" spans="2:18">
      <c r="B1661" s="241"/>
      <c r="C1661" s="256"/>
      <c r="D1661" s="345"/>
      <c r="E1661" s="345"/>
      <c r="F1661" s="345"/>
      <c r="G1661" s="345"/>
      <c r="H1661" s="344" t="s">
        <v>287</v>
      </c>
      <c r="I1661" s="345"/>
      <c r="J1661" s="345"/>
      <c r="K1661" s="345"/>
      <c r="L1661" s="345"/>
      <c r="M1661" s="345"/>
      <c r="N1661" s="345"/>
      <c r="O1661" s="346"/>
      <c r="P1661" s="266"/>
    </row>
    <row r="1662" spans="2:18">
      <c r="B1662" s="241"/>
      <c r="C1662" s="274"/>
      <c r="H1662" s="236" t="s">
        <v>288</v>
      </c>
      <c r="O1662" s="275"/>
      <c r="P1662" s="243"/>
    </row>
    <row r="1663" spans="2:18">
      <c r="B1663" s="241"/>
      <c r="C1663" s="347" t="s">
        <v>289</v>
      </c>
      <c r="D1663" s="348"/>
      <c r="E1663" s="348"/>
      <c r="F1663" s="348"/>
      <c r="G1663" s="348"/>
      <c r="H1663" s="348"/>
      <c r="I1663" s="348"/>
      <c r="J1663" s="348"/>
      <c r="K1663" s="348"/>
      <c r="L1663" s="348"/>
      <c r="M1663" s="348"/>
      <c r="N1663" s="348"/>
      <c r="O1663" s="349"/>
      <c r="P1663" s="243"/>
    </row>
    <row r="1664" spans="2:18">
      <c r="B1664" s="241"/>
      <c r="C1664" s="757"/>
      <c r="D1664" s="758"/>
      <c r="E1664" s="758"/>
      <c r="F1664" s="758"/>
      <c r="G1664" s="758"/>
      <c r="H1664" s="758"/>
      <c r="I1664" s="758"/>
      <c r="J1664" s="758"/>
      <c r="K1664" s="758"/>
      <c r="L1664" s="758"/>
      <c r="M1664" s="758"/>
      <c r="N1664" s="758"/>
      <c r="O1664" s="759"/>
      <c r="P1664" s="266"/>
    </row>
    <row r="1665" spans="2:16">
      <c r="B1665" s="241"/>
      <c r="C1665" s="757"/>
      <c r="D1665" s="758"/>
      <c r="E1665" s="758"/>
      <c r="F1665" s="758"/>
      <c r="G1665" s="758"/>
      <c r="H1665" s="758"/>
      <c r="I1665" s="758"/>
      <c r="J1665" s="758"/>
      <c r="K1665" s="758"/>
      <c r="L1665" s="758"/>
      <c r="M1665" s="758"/>
      <c r="N1665" s="758"/>
      <c r="O1665" s="759"/>
      <c r="P1665" s="266"/>
    </row>
    <row r="1666" spans="2:16">
      <c r="B1666" s="241"/>
      <c r="C1666" s="256"/>
      <c r="D1666" s="345"/>
      <c r="E1666" s="345"/>
      <c r="F1666" s="345"/>
      <c r="G1666" s="345"/>
      <c r="H1666" s="345"/>
      <c r="I1666" s="345"/>
      <c r="J1666" s="345"/>
      <c r="K1666" s="345"/>
      <c r="L1666" s="345"/>
      <c r="M1666" s="345"/>
      <c r="N1666" s="345"/>
      <c r="O1666" s="346"/>
      <c r="P1666" s="266"/>
    </row>
    <row r="1667" spans="2:16">
      <c r="B1667" s="241"/>
      <c r="C1667" s="350" t="s">
        <v>290</v>
      </c>
      <c r="D1667" s="345"/>
      <c r="E1667" s="345"/>
      <c r="F1667" s="345"/>
      <c r="G1667" s="345"/>
      <c r="H1667" s="345"/>
      <c r="I1667" s="345"/>
      <c r="J1667" s="345"/>
      <c r="K1667" s="345"/>
      <c r="L1667" s="345"/>
      <c r="M1667" s="345"/>
      <c r="N1667" s="345"/>
      <c r="O1667" s="346"/>
      <c r="P1667" s="266"/>
    </row>
    <row r="1668" spans="2:16">
      <c r="B1668" s="241"/>
      <c r="C1668" s="735" t="s">
        <v>291</v>
      </c>
      <c r="D1668" s="736"/>
      <c r="E1668" s="736"/>
      <c r="F1668" s="736"/>
      <c r="G1668" s="736"/>
      <c r="H1668" s="736"/>
      <c r="I1668" s="736"/>
      <c r="J1668" s="736"/>
      <c r="K1668" s="736"/>
      <c r="L1668" s="736"/>
      <c r="M1668" s="736"/>
      <c r="N1668" s="736"/>
      <c r="O1668" s="737"/>
      <c r="P1668" s="351"/>
    </row>
    <row r="1669" spans="2:16">
      <c r="B1669" s="241"/>
      <c r="C1669" s="735"/>
      <c r="D1669" s="736"/>
      <c r="E1669" s="736"/>
      <c r="F1669" s="736"/>
      <c r="G1669" s="736"/>
      <c r="H1669" s="736"/>
      <c r="I1669" s="736"/>
      <c r="J1669" s="736"/>
      <c r="K1669" s="736"/>
      <c r="L1669" s="736"/>
      <c r="M1669" s="736"/>
      <c r="N1669" s="736"/>
      <c r="O1669" s="737"/>
      <c r="P1669" s="351"/>
    </row>
    <row r="1670" spans="2:16">
      <c r="B1670" s="241"/>
      <c r="C1670" s="738" t="s">
        <v>292</v>
      </c>
      <c r="D1670" s="739"/>
      <c r="E1670" s="739"/>
      <c r="F1670" s="739"/>
      <c r="G1670" s="739"/>
      <c r="H1670" s="739"/>
      <c r="I1670" s="739"/>
      <c r="J1670" s="739"/>
      <c r="K1670" s="739"/>
      <c r="L1670" s="739"/>
      <c r="M1670" s="739"/>
      <c r="N1670" s="739"/>
      <c r="O1670" s="740"/>
      <c r="P1670" s="351"/>
    </row>
    <row r="1671" spans="2:16">
      <c r="B1671" s="241"/>
      <c r="C1671" s="738"/>
      <c r="D1671" s="739"/>
      <c r="E1671" s="739"/>
      <c r="F1671" s="739"/>
      <c r="G1671" s="739"/>
      <c r="H1671" s="739"/>
      <c r="I1671" s="739"/>
      <c r="J1671" s="739"/>
      <c r="K1671" s="739"/>
      <c r="L1671" s="739"/>
      <c r="M1671" s="739"/>
      <c r="N1671" s="739"/>
      <c r="O1671" s="740"/>
      <c r="P1671" s="351"/>
    </row>
    <row r="1672" spans="2:16">
      <c r="B1672" s="241"/>
      <c r="C1672" s="256"/>
      <c r="D1672" s="345"/>
      <c r="E1672" s="345"/>
      <c r="F1672" s="345"/>
      <c r="G1672" s="345"/>
      <c r="H1672" s="345"/>
      <c r="I1672" s="345"/>
      <c r="J1672" s="345"/>
      <c r="K1672" s="345"/>
      <c r="L1672" s="345"/>
      <c r="M1672" s="345"/>
      <c r="N1672" s="345"/>
      <c r="O1672" s="346"/>
      <c r="P1672" s="266"/>
    </row>
    <row r="1673" spans="2:16">
      <c r="B1673" s="241"/>
      <c r="C1673" s="274"/>
      <c r="H1673" s="344" t="s">
        <v>284</v>
      </c>
      <c r="O1673" s="275"/>
      <c r="P1673" s="243"/>
    </row>
    <row r="1674" spans="2:16">
      <c r="B1674" s="241"/>
      <c r="C1674" s="274"/>
      <c r="H1674" s="236" t="s">
        <v>285</v>
      </c>
      <c r="I1674" s="289"/>
      <c r="J1674" s="289"/>
      <c r="K1674" s="289"/>
      <c r="O1674" s="275"/>
      <c r="P1674" s="243"/>
    </row>
    <row r="1675" spans="2:16">
      <c r="B1675" s="241"/>
      <c r="C1675" s="274"/>
      <c r="H1675" s="236" t="s">
        <v>293</v>
      </c>
      <c r="I1675" s="352"/>
      <c r="J1675" s="352"/>
      <c r="K1675" s="352"/>
      <c r="O1675" s="275"/>
      <c r="P1675" s="243"/>
    </row>
    <row r="1676" spans="2:16">
      <c r="B1676" s="241"/>
      <c r="C1676" s="353"/>
      <c r="D1676" s="345"/>
      <c r="E1676" s="345"/>
      <c r="F1676" s="345"/>
      <c r="G1676" s="345"/>
      <c r="H1676" s="236" t="s">
        <v>287</v>
      </c>
      <c r="L1676" s="345"/>
      <c r="M1676" s="345"/>
      <c r="N1676" s="345"/>
      <c r="O1676" s="346"/>
      <c r="P1676" s="266"/>
    </row>
    <row r="1677" spans="2:16">
      <c r="B1677" s="241"/>
      <c r="C1677" s="353"/>
      <c r="D1677" s="352"/>
      <c r="E1677" s="352"/>
      <c r="K1677" s="741"/>
      <c r="L1677" s="741"/>
      <c r="M1677" s="741"/>
      <c r="N1677" s="741"/>
      <c r="O1677" s="742"/>
      <c r="P1677" s="354"/>
    </row>
    <row r="1678" spans="2:16" ht="15" thickBot="1">
      <c r="B1678" s="241"/>
      <c r="C1678" s="745"/>
      <c r="D1678" s="746"/>
      <c r="E1678" s="746"/>
      <c r="F1678" s="309"/>
      <c r="G1678" s="309"/>
      <c r="H1678" s="309"/>
      <c r="I1678" s="309"/>
      <c r="J1678" s="309"/>
      <c r="K1678" s="743"/>
      <c r="L1678" s="743"/>
      <c r="M1678" s="743"/>
      <c r="N1678" s="743"/>
      <c r="O1678" s="744"/>
      <c r="P1678" s="354"/>
    </row>
    <row r="1679" spans="2:16" ht="15" thickBot="1">
      <c r="B1679" s="355"/>
      <c r="C1679" s="356"/>
      <c r="D1679" s="356"/>
      <c r="E1679" s="356"/>
      <c r="F1679" s="356"/>
      <c r="G1679" s="356"/>
      <c r="H1679" s="356"/>
      <c r="I1679" s="356"/>
      <c r="J1679" s="356"/>
      <c r="K1679" s="356"/>
      <c r="L1679" s="356"/>
      <c r="M1679" s="356"/>
      <c r="N1679" s="356"/>
      <c r="O1679" s="356"/>
      <c r="P1679" s="357"/>
    </row>
    <row r="1680" spans="2:16" ht="15" thickTop="1"/>
    <row r="1682" spans="2:16" ht="15" thickBot="1"/>
    <row r="1683" spans="2:16">
      <c r="B1683" s="241"/>
      <c r="C1683" s="251"/>
      <c r="D1683" s="252"/>
      <c r="E1683" s="252"/>
      <c r="F1683" s="252"/>
      <c r="G1683" s="252"/>
      <c r="H1683" s="252"/>
      <c r="I1683" s="252"/>
      <c r="J1683" s="252"/>
      <c r="K1683" s="252"/>
      <c r="L1683" s="253" t="s">
        <v>241</v>
      </c>
      <c r="M1683" s="254" t="s">
        <v>242</v>
      </c>
      <c r="N1683" s="254" t="s">
        <v>243</v>
      </c>
      <c r="O1683" s="255" t="s">
        <v>244</v>
      </c>
      <c r="P1683" s="245"/>
    </row>
    <row r="1684" spans="2:16">
      <c r="B1684" s="241"/>
      <c r="C1684" s="256"/>
      <c r="D1684" s="257"/>
      <c r="E1684" s="257"/>
      <c r="F1684" s="257"/>
      <c r="G1684" s="257"/>
      <c r="H1684" s="257"/>
      <c r="I1684" s="257"/>
      <c r="J1684" s="257"/>
      <c r="K1684" s="257"/>
      <c r="L1684" s="258"/>
      <c r="M1684" s="259"/>
      <c r="N1684" s="259"/>
      <c r="O1684" s="260"/>
      <c r="P1684" s="261"/>
    </row>
    <row r="1685" spans="2:16">
      <c r="B1685" s="241"/>
      <c r="C1685" s="826" t="s">
        <v>245</v>
      </c>
      <c r="D1685" s="827"/>
      <c r="E1685" s="827"/>
      <c r="F1685" s="827"/>
      <c r="G1685" s="257"/>
      <c r="H1685" s="257"/>
      <c r="I1685" s="257" t="s">
        <v>246</v>
      </c>
      <c r="K1685" s="257"/>
      <c r="L1685" s="258"/>
      <c r="O1685" s="262"/>
      <c r="P1685" s="261"/>
    </row>
    <row r="1686" spans="2:16">
      <c r="B1686" s="241"/>
      <c r="C1686" s="263"/>
      <c r="D1686" s="264"/>
      <c r="E1686" s="264"/>
      <c r="F1686" s="264"/>
      <c r="G1686" s="264"/>
      <c r="H1686" s="264"/>
      <c r="I1686" s="264"/>
      <c r="J1686" s="264"/>
      <c r="K1686" s="264"/>
      <c r="L1686" s="264"/>
      <c r="M1686" s="264"/>
      <c r="N1686" s="264"/>
      <c r="O1686" s="265"/>
      <c r="P1686" s="266"/>
    </row>
    <row r="1687" spans="2:16" ht="15" thickBot="1">
      <c r="B1687" s="241"/>
      <c r="C1687" s="267"/>
      <c r="D1687" s="268"/>
      <c r="E1687" s="268"/>
      <c r="F1687" s="268"/>
      <c r="G1687" s="268"/>
      <c r="H1687" s="268"/>
      <c r="I1687" s="268"/>
      <c r="J1687" s="268"/>
      <c r="K1687" s="268"/>
      <c r="L1687" s="268"/>
      <c r="M1687" s="268"/>
      <c r="N1687" s="268"/>
      <c r="O1687" s="269"/>
      <c r="P1687" s="243"/>
    </row>
    <row r="1688" spans="2:16" ht="15" thickBot="1">
      <c r="B1688" s="241"/>
      <c r="C1688" s="270"/>
      <c r="D1688" s="271"/>
      <c r="E1688" s="271"/>
      <c r="F1688" s="271"/>
      <c r="G1688" s="271"/>
      <c r="H1688" s="271"/>
      <c r="K1688" s="271"/>
      <c r="L1688" s="271"/>
      <c r="M1688" s="271"/>
      <c r="N1688" s="271"/>
      <c r="O1688" s="272"/>
      <c r="P1688" s="243"/>
    </row>
    <row r="1689" spans="2:16">
      <c r="B1689" s="241"/>
      <c r="C1689" s="828" t="s">
        <v>247</v>
      </c>
      <c r="D1689" s="829"/>
      <c r="E1689" s="829"/>
      <c r="F1689" s="829"/>
      <c r="G1689" s="829"/>
      <c r="H1689" s="829"/>
      <c r="I1689" s="829"/>
      <c r="J1689" s="829"/>
      <c r="K1689" s="829"/>
      <c r="L1689" s="829"/>
      <c r="M1689" s="829"/>
      <c r="N1689" s="829"/>
      <c r="O1689" s="830"/>
      <c r="P1689" s="273"/>
    </row>
    <row r="1690" spans="2:16" ht="15" thickBot="1">
      <c r="B1690" s="241"/>
      <c r="C1690" s="274"/>
      <c r="O1690" s="275"/>
      <c r="P1690" s="243"/>
    </row>
    <row r="1691" spans="2:16">
      <c r="B1691" s="241"/>
      <c r="C1691" s="276" t="s">
        <v>248</v>
      </c>
      <c r="D1691" s="814" t="s">
        <v>9</v>
      </c>
      <c r="E1691" s="815"/>
      <c r="F1691" s="815"/>
      <c r="G1691" s="815"/>
      <c r="H1691" s="815"/>
      <c r="I1691" s="815"/>
      <c r="J1691" s="815"/>
      <c r="K1691" s="815"/>
      <c r="L1691" s="816"/>
      <c r="M1691" s="817" t="s">
        <v>249</v>
      </c>
      <c r="N1691" s="818"/>
      <c r="O1691" s="276" t="s">
        <v>11</v>
      </c>
      <c r="P1691" s="277"/>
    </row>
    <row r="1692" spans="2:16" ht="15" thickBot="1">
      <c r="B1692" s="241"/>
      <c r="C1692" s="278">
        <v>9.1</v>
      </c>
      <c r="D1692" s="819" t="str">
        <f>'PRESUPUESTO OFICIAL (Entidad)'!G50</f>
        <v>Suministro e instalación de manguera Acople Metal Lvm/Lvp 40 cm 1/2 x 1/2 para lavamanos</v>
      </c>
      <c r="E1692" s="820"/>
      <c r="F1692" s="820"/>
      <c r="G1692" s="820"/>
      <c r="H1692" s="820"/>
      <c r="I1692" s="820"/>
      <c r="J1692" s="820"/>
      <c r="K1692" s="820"/>
      <c r="L1692" s="821"/>
      <c r="M1692" s="819" t="s">
        <v>43</v>
      </c>
      <c r="N1692" s="821"/>
      <c r="O1692" s="279">
        <f>'[23]PRESUPUESTO OFICIAL (Entidad)'!I49</f>
        <v>1</v>
      </c>
      <c r="P1692" s="280"/>
    </row>
    <row r="1693" spans="2:16">
      <c r="B1693" s="241"/>
      <c r="C1693" s="801" t="s">
        <v>250</v>
      </c>
      <c r="D1693" s="761"/>
      <c r="E1693" s="761"/>
      <c r="F1693" s="761"/>
      <c r="G1693" s="761"/>
      <c r="H1693" s="761"/>
      <c r="I1693" s="761"/>
      <c r="J1693" s="761"/>
      <c r="K1693" s="761"/>
      <c r="L1693" s="761"/>
      <c r="M1693" s="761"/>
      <c r="N1693" s="761"/>
      <c r="O1693" s="762"/>
      <c r="P1693" s="281"/>
    </row>
    <row r="1694" spans="2:16">
      <c r="B1694" s="241"/>
      <c r="C1694" s="763"/>
      <c r="D1694" s="764"/>
      <c r="E1694" s="764"/>
      <c r="F1694" s="764"/>
      <c r="G1694" s="764"/>
      <c r="H1694" s="764"/>
      <c r="I1694" s="764"/>
      <c r="J1694" s="764"/>
      <c r="K1694" s="764"/>
      <c r="L1694" s="764"/>
      <c r="M1694" s="764"/>
      <c r="N1694" s="764"/>
      <c r="O1694" s="765"/>
      <c r="P1694" s="281"/>
    </row>
    <row r="1695" spans="2:16" ht="15" thickBot="1">
      <c r="B1695" s="241"/>
      <c r="C1695" s="766"/>
      <c r="D1695" s="767"/>
      <c r="E1695" s="767"/>
      <c r="F1695" s="767"/>
      <c r="G1695" s="767"/>
      <c r="H1695" s="767"/>
      <c r="I1695" s="767"/>
      <c r="J1695" s="767"/>
      <c r="K1695" s="767"/>
      <c r="L1695" s="767"/>
      <c r="M1695" s="767"/>
      <c r="N1695" s="767"/>
      <c r="O1695" s="768"/>
      <c r="P1695" s="281"/>
    </row>
    <row r="1696" spans="2:16">
      <c r="B1696" s="241"/>
      <c r="C1696" s="769" t="s">
        <v>9</v>
      </c>
      <c r="D1696" s="822"/>
      <c r="E1696" s="822"/>
      <c r="F1696" s="822"/>
      <c r="G1696" s="823"/>
      <c r="H1696" s="785" t="s">
        <v>251</v>
      </c>
      <c r="I1696" s="822"/>
      <c r="J1696" s="824" t="s">
        <v>252</v>
      </c>
      <c r="K1696" s="825"/>
      <c r="L1696" s="282" t="s">
        <v>253</v>
      </c>
      <c r="M1696" s="785" t="s">
        <v>254</v>
      </c>
      <c r="N1696" s="786"/>
      <c r="O1696" s="283" t="s">
        <v>255</v>
      </c>
      <c r="P1696" s="284"/>
    </row>
    <row r="1697" spans="2:16">
      <c r="B1697" s="241"/>
      <c r="C1697" s="787" t="s">
        <v>257</v>
      </c>
      <c r="D1697" s="774"/>
      <c r="E1697" s="774"/>
      <c r="F1697" s="774"/>
      <c r="G1697" s="810"/>
      <c r="H1697" s="811"/>
      <c r="I1697" s="810"/>
      <c r="J1697" s="812" t="s">
        <v>20</v>
      </c>
      <c r="K1697" s="776"/>
      <c r="L1697" s="315">
        <f>O1728*0.05</f>
        <v>97.770535199999998</v>
      </c>
      <c r="M1697" s="812">
        <v>1</v>
      </c>
      <c r="N1697" s="776"/>
      <c r="O1697" s="286">
        <f>L1697*M1697</f>
        <v>97.770535199999998</v>
      </c>
      <c r="P1697" s="287"/>
    </row>
    <row r="1698" spans="2:16">
      <c r="B1698" s="241"/>
      <c r="C1698" s="792"/>
      <c r="D1698" s="793"/>
      <c r="E1698" s="793"/>
      <c r="F1698" s="793"/>
      <c r="G1698" s="794"/>
      <c r="H1698" s="291"/>
      <c r="I1698" s="290"/>
      <c r="J1698" s="813"/>
      <c r="K1698" s="776"/>
      <c r="L1698" s="292"/>
      <c r="M1698" s="812"/>
      <c r="N1698" s="776"/>
      <c r="O1698" s="419"/>
      <c r="P1698" s="287"/>
    </row>
    <row r="1699" spans="2:16" ht="15" thickBot="1">
      <c r="B1699" s="241"/>
      <c r="C1699" s="805"/>
      <c r="D1699" s="791"/>
      <c r="E1699" s="791"/>
      <c r="F1699" s="791"/>
      <c r="G1699" s="806"/>
      <c r="H1699" s="807"/>
      <c r="I1699" s="806"/>
      <c r="J1699" s="779"/>
      <c r="K1699" s="780"/>
      <c r="L1699" s="393"/>
      <c r="M1699" s="808"/>
      <c r="N1699" s="809"/>
      <c r="O1699" s="286"/>
      <c r="P1699" s="287"/>
    </row>
    <row r="1700" spans="2:16" ht="15" thickBot="1">
      <c r="B1700" s="241"/>
      <c r="C1700" s="751" t="s">
        <v>258</v>
      </c>
      <c r="D1700" s="752"/>
      <c r="E1700" s="752"/>
      <c r="F1700" s="752"/>
      <c r="G1700" s="752"/>
      <c r="H1700" s="752"/>
      <c r="I1700" s="752"/>
      <c r="J1700" s="752"/>
      <c r="K1700" s="752"/>
      <c r="L1700" s="752"/>
      <c r="M1700" s="752"/>
      <c r="N1700" s="753"/>
      <c r="O1700" s="295">
        <f>SUM(O1697:O1699)</f>
        <v>97.770535199999998</v>
      </c>
      <c r="P1700" s="296"/>
    </row>
    <row r="1701" spans="2:16">
      <c r="B1701" s="241"/>
      <c r="C1701" s="760" t="s">
        <v>259</v>
      </c>
      <c r="D1701" s="761"/>
      <c r="E1701" s="761"/>
      <c r="F1701" s="761"/>
      <c r="G1701" s="761"/>
      <c r="H1701" s="761"/>
      <c r="I1701" s="761"/>
      <c r="J1701" s="761"/>
      <c r="K1701" s="761"/>
      <c r="L1701" s="761"/>
      <c r="M1701" s="761"/>
      <c r="N1701" s="761"/>
      <c r="O1701" s="762"/>
      <c r="P1701" s="281"/>
    </row>
    <row r="1702" spans="2:16">
      <c r="B1702" s="241"/>
      <c r="C1702" s="763"/>
      <c r="D1702" s="764"/>
      <c r="E1702" s="764"/>
      <c r="F1702" s="764"/>
      <c r="G1702" s="764"/>
      <c r="H1702" s="764"/>
      <c r="I1702" s="764"/>
      <c r="J1702" s="764"/>
      <c r="K1702" s="764"/>
      <c r="L1702" s="764"/>
      <c r="M1702" s="764"/>
      <c r="N1702" s="764"/>
      <c r="O1702" s="765"/>
      <c r="P1702" s="281"/>
    </row>
    <row r="1703" spans="2:16" ht="15" thickBot="1">
      <c r="B1703" s="241"/>
      <c r="C1703" s="766"/>
      <c r="D1703" s="767"/>
      <c r="E1703" s="767"/>
      <c r="F1703" s="767"/>
      <c r="G1703" s="767"/>
      <c r="H1703" s="767"/>
      <c r="I1703" s="767"/>
      <c r="J1703" s="767"/>
      <c r="K1703" s="767"/>
      <c r="L1703" s="767"/>
      <c r="M1703" s="767"/>
      <c r="N1703" s="767"/>
      <c r="O1703" s="768"/>
      <c r="P1703" s="281"/>
    </row>
    <row r="1704" spans="2:16">
      <c r="B1704" s="241"/>
      <c r="C1704" s="769" t="s">
        <v>9</v>
      </c>
      <c r="D1704" s="770"/>
      <c r="E1704" s="770"/>
      <c r="F1704" s="770"/>
      <c r="G1704" s="770"/>
      <c r="H1704" s="770"/>
      <c r="I1704" s="770"/>
      <c r="J1704" s="786"/>
      <c r="K1704" s="297" t="s">
        <v>249</v>
      </c>
      <c r="L1704" s="298" t="s">
        <v>11</v>
      </c>
      <c r="M1704" s="785" t="s">
        <v>260</v>
      </c>
      <c r="N1704" s="786"/>
      <c r="O1704" s="283" t="s">
        <v>255</v>
      </c>
      <c r="P1704" s="284"/>
    </row>
    <row r="1705" spans="2:16">
      <c r="B1705" s="241"/>
      <c r="C1705" s="802" t="s">
        <v>374</v>
      </c>
      <c r="D1705" s="803"/>
      <c r="E1705" s="803"/>
      <c r="F1705" s="803"/>
      <c r="G1705" s="803"/>
      <c r="H1705" s="803"/>
      <c r="I1705" s="803"/>
      <c r="J1705" s="804"/>
      <c r="K1705" s="395" t="s">
        <v>43</v>
      </c>
      <c r="L1705" s="416">
        <v>1</v>
      </c>
      <c r="M1705" s="795">
        <v>26900</v>
      </c>
      <c r="N1705" s="796"/>
      <c r="O1705" s="397">
        <f>L1705*M1705</f>
        <v>26900</v>
      </c>
      <c r="P1705" s="284"/>
    </row>
    <row r="1706" spans="2:16">
      <c r="B1706" s="241"/>
      <c r="C1706" s="792"/>
      <c r="D1706" s="793"/>
      <c r="E1706" s="793"/>
      <c r="F1706" s="793"/>
      <c r="G1706" s="793"/>
      <c r="H1706" s="793"/>
      <c r="I1706" s="793"/>
      <c r="J1706" s="794"/>
      <c r="K1706" s="398"/>
      <c r="L1706" s="418"/>
      <c r="M1706" s="795"/>
      <c r="N1706" s="796"/>
      <c r="O1706" s="397"/>
      <c r="P1706" s="287"/>
    </row>
    <row r="1707" spans="2:16">
      <c r="B1707" s="241"/>
      <c r="C1707" s="792"/>
      <c r="D1707" s="793"/>
      <c r="E1707" s="793"/>
      <c r="F1707" s="793"/>
      <c r="G1707" s="793"/>
      <c r="H1707" s="793"/>
      <c r="I1707" s="793"/>
      <c r="J1707" s="794"/>
      <c r="K1707" s="398"/>
      <c r="L1707" s="403"/>
      <c r="M1707" s="837"/>
      <c r="N1707" s="838"/>
      <c r="O1707" s="397"/>
      <c r="P1707" s="287"/>
    </row>
    <row r="1708" spans="2:16">
      <c r="B1708" s="241"/>
      <c r="C1708" s="792"/>
      <c r="D1708" s="793"/>
      <c r="E1708" s="793"/>
      <c r="F1708" s="793"/>
      <c r="G1708" s="793"/>
      <c r="H1708" s="793"/>
      <c r="I1708" s="793"/>
      <c r="J1708" s="794"/>
      <c r="K1708" s="398"/>
      <c r="L1708" s="402"/>
      <c r="M1708" s="837"/>
      <c r="N1708" s="838"/>
      <c r="O1708" s="397"/>
      <c r="P1708" s="287"/>
    </row>
    <row r="1709" spans="2:16">
      <c r="B1709" s="241"/>
      <c r="C1709" s="792"/>
      <c r="D1709" s="793"/>
      <c r="E1709" s="793"/>
      <c r="F1709" s="793"/>
      <c r="G1709" s="793"/>
      <c r="H1709" s="793"/>
      <c r="I1709" s="793"/>
      <c r="J1709" s="794"/>
      <c r="K1709" s="401"/>
      <c r="L1709" s="402"/>
      <c r="M1709" s="837"/>
      <c r="N1709" s="838"/>
      <c r="O1709" s="397"/>
      <c r="P1709" s="287"/>
    </row>
    <row r="1710" spans="2:16">
      <c r="B1710" s="241"/>
      <c r="C1710" s="792"/>
      <c r="D1710" s="793"/>
      <c r="E1710" s="793"/>
      <c r="F1710" s="793"/>
      <c r="G1710" s="793"/>
      <c r="H1710" s="793"/>
      <c r="I1710" s="793"/>
      <c r="J1710" s="794"/>
      <c r="K1710" s="401"/>
      <c r="L1710" s="403"/>
      <c r="M1710" s="837"/>
      <c r="N1710" s="838"/>
      <c r="O1710" s="397"/>
      <c r="P1710" s="287"/>
    </row>
    <row r="1711" spans="2:16" ht="15" thickBot="1">
      <c r="B1711" s="241"/>
      <c r="C1711" s="790"/>
      <c r="D1711" s="797"/>
      <c r="E1711" s="797"/>
      <c r="F1711" s="797"/>
      <c r="G1711" s="797"/>
      <c r="H1711" s="797"/>
      <c r="I1711" s="797"/>
      <c r="J1711" s="798"/>
      <c r="K1711" s="401"/>
      <c r="L1711" s="404"/>
      <c r="M1711" s="799"/>
      <c r="N1711" s="800"/>
      <c r="O1711" s="397"/>
      <c r="P1711" s="287"/>
    </row>
    <row r="1712" spans="2:16" ht="15" thickBot="1">
      <c r="B1712" s="241"/>
      <c r="C1712" s="751" t="s">
        <v>258</v>
      </c>
      <c r="D1712" s="752"/>
      <c r="E1712" s="752"/>
      <c r="F1712" s="752"/>
      <c r="G1712" s="752"/>
      <c r="H1712" s="752"/>
      <c r="I1712" s="752"/>
      <c r="J1712" s="752"/>
      <c r="K1712" s="752"/>
      <c r="L1712" s="752"/>
      <c r="M1712" s="752"/>
      <c r="N1712" s="753"/>
      <c r="O1712" s="295">
        <f>SUM(O1705:O1711)</f>
        <v>26900</v>
      </c>
      <c r="P1712" s="287"/>
    </row>
    <row r="1713" spans="2:16">
      <c r="B1713" s="241"/>
      <c r="C1713" s="801" t="s">
        <v>263</v>
      </c>
      <c r="D1713" s="761"/>
      <c r="E1713" s="761"/>
      <c r="F1713" s="761"/>
      <c r="G1713" s="761"/>
      <c r="H1713" s="761"/>
      <c r="I1713" s="761"/>
      <c r="J1713" s="761"/>
      <c r="K1713" s="761"/>
      <c r="L1713" s="761"/>
      <c r="M1713" s="761"/>
      <c r="N1713" s="761"/>
      <c r="O1713" s="762"/>
      <c r="P1713" s="281"/>
    </row>
    <row r="1714" spans="2:16">
      <c r="B1714" s="241"/>
      <c r="C1714" s="763"/>
      <c r="D1714" s="764"/>
      <c r="E1714" s="764"/>
      <c r="F1714" s="764"/>
      <c r="G1714" s="764"/>
      <c r="H1714" s="764"/>
      <c r="I1714" s="764"/>
      <c r="J1714" s="764"/>
      <c r="K1714" s="764"/>
      <c r="L1714" s="764"/>
      <c r="M1714" s="764"/>
      <c r="N1714" s="764"/>
      <c r="O1714" s="765"/>
      <c r="P1714" s="281"/>
    </row>
    <row r="1715" spans="2:16" ht="15" thickBot="1">
      <c r="B1715" s="241"/>
      <c r="C1715" s="766"/>
      <c r="D1715" s="767"/>
      <c r="E1715" s="767"/>
      <c r="F1715" s="767"/>
      <c r="G1715" s="767"/>
      <c r="H1715" s="767"/>
      <c r="I1715" s="767"/>
      <c r="J1715" s="767"/>
      <c r="K1715" s="767"/>
      <c r="L1715" s="767"/>
      <c r="M1715" s="767"/>
      <c r="N1715" s="767"/>
      <c r="O1715" s="768"/>
      <c r="P1715" s="281"/>
    </row>
    <row r="1716" spans="2:16" ht="15.75">
      <c r="B1716" s="241"/>
      <c r="C1716" s="769" t="s">
        <v>264</v>
      </c>
      <c r="D1716" s="770"/>
      <c r="E1716" s="770"/>
      <c r="F1716" s="770"/>
      <c r="G1716" s="770"/>
      <c r="H1716" s="770"/>
      <c r="I1716" s="770"/>
      <c r="J1716" s="303" t="s">
        <v>265</v>
      </c>
      <c r="K1716" s="304" t="s">
        <v>266</v>
      </c>
      <c r="L1716" s="305" t="s">
        <v>267</v>
      </c>
      <c r="M1716" s="785" t="s">
        <v>268</v>
      </c>
      <c r="N1716" s="786"/>
      <c r="O1716" s="283" t="s">
        <v>255</v>
      </c>
      <c r="P1716" s="284"/>
    </row>
    <row r="1717" spans="2:16">
      <c r="B1717" s="241"/>
      <c r="C1717" s="773"/>
      <c r="D1717" s="774"/>
      <c r="E1717" s="774"/>
      <c r="F1717" s="774"/>
      <c r="G1717" s="774"/>
      <c r="H1717" s="774"/>
      <c r="I1717" s="774"/>
      <c r="J1717" s="375"/>
      <c r="K1717" s="374"/>
      <c r="L1717" s="375"/>
      <c r="M1717" s="788"/>
      <c r="N1717" s="789"/>
      <c r="O1717" s="294"/>
      <c r="P1717" s="287"/>
    </row>
    <row r="1718" spans="2:16" ht="15" thickBot="1">
      <c r="B1718" s="241"/>
      <c r="C1718" s="805"/>
      <c r="D1718" s="791"/>
      <c r="E1718" s="791"/>
      <c r="F1718" s="791"/>
      <c r="G1718" s="791"/>
      <c r="H1718" s="791"/>
      <c r="I1718" s="791"/>
      <c r="J1718" s="375"/>
      <c r="K1718" s="376"/>
      <c r="L1718" s="377"/>
      <c r="M1718" s="835"/>
      <c r="N1718" s="836"/>
      <c r="O1718" s="294"/>
      <c r="P1718" s="287"/>
    </row>
    <row r="1719" spans="2:16" ht="15" thickBot="1">
      <c r="B1719" s="241"/>
      <c r="C1719" s="751" t="s">
        <v>258</v>
      </c>
      <c r="D1719" s="752"/>
      <c r="E1719" s="752"/>
      <c r="F1719" s="752"/>
      <c r="G1719" s="752"/>
      <c r="H1719" s="752"/>
      <c r="I1719" s="752"/>
      <c r="J1719" s="752"/>
      <c r="K1719" s="752"/>
      <c r="L1719" s="752"/>
      <c r="M1719" s="752"/>
      <c r="N1719" s="753"/>
      <c r="O1719" s="295">
        <f>SUM(O1717:O1718)</f>
        <v>0</v>
      </c>
      <c r="P1719" s="296"/>
    </row>
    <row r="1720" spans="2:16">
      <c r="B1720" s="241"/>
      <c r="C1720" s="760" t="s">
        <v>269</v>
      </c>
      <c r="D1720" s="761"/>
      <c r="E1720" s="761"/>
      <c r="F1720" s="761"/>
      <c r="G1720" s="761"/>
      <c r="H1720" s="761"/>
      <c r="I1720" s="761"/>
      <c r="J1720" s="761"/>
      <c r="K1720" s="761"/>
      <c r="L1720" s="761"/>
      <c r="M1720" s="761"/>
      <c r="N1720" s="761"/>
      <c r="O1720" s="762"/>
      <c r="P1720" s="281"/>
    </row>
    <row r="1721" spans="2:16">
      <c r="B1721" s="241"/>
      <c r="C1721" s="763"/>
      <c r="D1721" s="764"/>
      <c r="E1721" s="764"/>
      <c r="F1721" s="764"/>
      <c r="G1721" s="764"/>
      <c r="H1721" s="764"/>
      <c r="I1721" s="764"/>
      <c r="J1721" s="764"/>
      <c r="K1721" s="764"/>
      <c r="L1721" s="764"/>
      <c r="M1721" s="764"/>
      <c r="N1721" s="764"/>
      <c r="O1721" s="765"/>
      <c r="P1721" s="281"/>
    </row>
    <row r="1722" spans="2:16" ht="15" thickBot="1">
      <c r="B1722" s="241"/>
      <c r="C1722" s="766"/>
      <c r="D1722" s="767"/>
      <c r="E1722" s="767"/>
      <c r="F1722" s="767"/>
      <c r="G1722" s="767"/>
      <c r="H1722" s="767"/>
      <c r="I1722" s="764"/>
      <c r="J1722" s="767"/>
      <c r="K1722" s="767"/>
      <c r="L1722" s="767"/>
      <c r="M1722" s="767"/>
      <c r="N1722" s="767"/>
      <c r="O1722" s="768"/>
      <c r="P1722" s="281"/>
    </row>
    <row r="1723" spans="2:16" ht="28.5">
      <c r="B1723" s="241"/>
      <c r="C1723" s="769" t="s">
        <v>270</v>
      </c>
      <c r="D1723" s="770"/>
      <c r="E1723" s="770"/>
      <c r="F1723" s="770"/>
      <c r="G1723" s="770"/>
      <c r="H1723" s="770"/>
      <c r="I1723" s="378" t="s">
        <v>11</v>
      </c>
      <c r="J1723" s="298" t="s">
        <v>271</v>
      </c>
      <c r="K1723" s="304" t="s">
        <v>272</v>
      </c>
      <c r="L1723" s="303" t="s">
        <v>273</v>
      </c>
      <c r="M1723" s="771" t="s">
        <v>254</v>
      </c>
      <c r="N1723" s="772"/>
      <c r="O1723" s="312" t="s">
        <v>255</v>
      </c>
      <c r="P1723" s="313"/>
    </row>
    <row r="1724" spans="2:16">
      <c r="B1724" s="241"/>
      <c r="C1724" s="775" t="s">
        <v>274</v>
      </c>
      <c r="D1724" s="782"/>
      <c r="E1724" s="782"/>
      <c r="F1724" s="782"/>
      <c r="G1724" s="782"/>
      <c r="H1724" s="782"/>
      <c r="I1724" s="379">
        <v>1</v>
      </c>
      <c r="J1724" s="315">
        <v>58363.5</v>
      </c>
      <c r="K1724" s="316">
        <f>J1724*67.52%</f>
        <v>39407.035199999998</v>
      </c>
      <c r="L1724" s="317">
        <f>J1724+K1724</f>
        <v>97770.535199999998</v>
      </c>
      <c r="M1724" s="777">
        <v>0.02</v>
      </c>
      <c r="N1724" s="778"/>
      <c r="O1724" s="318">
        <f>L1724*M1724*I1724</f>
        <v>1955.4107039999999</v>
      </c>
      <c r="P1724" s="319"/>
    </row>
    <row r="1725" spans="2:16">
      <c r="B1725" s="241"/>
      <c r="C1725" s="757"/>
      <c r="D1725" s="758"/>
      <c r="E1725" s="758"/>
      <c r="F1725" s="758"/>
      <c r="G1725" s="758"/>
      <c r="H1725" s="776"/>
      <c r="I1725" s="379"/>
      <c r="J1725" s="315"/>
      <c r="K1725" s="316"/>
      <c r="L1725" s="317"/>
      <c r="M1725" s="777"/>
      <c r="N1725" s="778"/>
      <c r="O1725" s="318"/>
      <c r="P1725" s="319"/>
    </row>
    <row r="1726" spans="2:16">
      <c r="B1726" s="241"/>
      <c r="C1726" s="757"/>
      <c r="D1726" s="758"/>
      <c r="E1726" s="758"/>
      <c r="F1726" s="758"/>
      <c r="G1726" s="758"/>
      <c r="H1726" s="776"/>
      <c r="I1726" s="379"/>
      <c r="J1726" s="323"/>
      <c r="K1726" s="316"/>
      <c r="L1726" s="317"/>
      <c r="M1726" s="777"/>
      <c r="N1726" s="778"/>
      <c r="O1726" s="318"/>
      <c r="P1726" s="319"/>
    </row>
    <row r="1727" spans="2:16" ht="15" thickBot="1">
      <c r="B1727" s="241"/>
      <c r="C1727" s="267"/>
      <c r="D1727" s="268"/>
      <c r="E1727" s="268"/>
      <c r="F1727" s="268"/>
      <c r="G1727" s="268"/>
      <c r="H1727" s="268"/>
      <c r="I1727" s="326"/>
      <c r="J1727" s="308"/>
      <c r="K1727" s="309"/>
      <c r="L1727" s="308"/>
      <c r="M1727" s="779"/>
      <c r="N1727" s="780"/>
      <c r="O1727" s="310"/>
      <c r="P1727" s="287"/>
    </row>
    <row r="1728" spans="2:16" ht="15" thickBot="1">
      <c r="B1728" s="241"/>
      <c r="C1728" s="751" t="s">
        <v>258</v>
      </c>
      <c r="D1728" s="752"/>
      <c r="E1728" s="752"/>
      <c r="F1728" s="752"/>
      <c r="G1728" s="752"/>
      <c r="H1728" s="752"/>
      <c r="I1728" s="781"/>
      <c r="J1728" s="752"/>
      <c r="K1728" s="752"/>
      <c r="L1728" s="752"/>
      <c r="M1728" s="752"/>
      <c r="N1728" s="753"/>
      <c r="O1728" s="295">
        <f>SUM(O1724:O1726)</f>
        <v>1955.4107039999999</v>
      </c>
      <c r="P1728" s="287"/>
    </row>
    <row r="1729" spans="2:18" ht="15" thickBot="1">
      <c r="B1729" s="241"/>
      <c r="C1729" s="274"/>
      <c r="O1729" s="275"/>
      <c r="P1729" s="243"/>
    </row>
    <row r="1730" spans="2:18" ht="15" thickBot="1">
      <c r="B1730" s="241"/>
      <c r="C1730" s="754" t="s">
        <v>275</v>
      </c>
      <c r="D1730" s="755"/>
      <c r="E1730" s="755"/>
      <c r="F1730" s="755"/>
      <c r="G1730" s="755"/>
      <c r="H1730" s="755"/>
      <c r="I1730" s="755"/>
      <c r="J1730" s="755"/>
      <c r="K1730" s="755"/>
      <c r="L1730" s="755"/>
      <c r="M1730" s="755"/>
      <c r="N1730" s="756"/>
      <c r="O1730" s="327">
        <f>SUM(O1700+O1712+O1719+O1728)</f>
        <v>28953.181239199999</v>
      </c>
      <c r="P1730" s="328"/>
    </row>
    <row r="1731" spans="2:18">
      <c r="B1731" s="241"/>
      <c r="C1731" s="760" t="s">
        <v>276</v>
      </c>
      <c r="D1731" s="761"/>
      <c r="E1731" s="761"/>
      <c r="F1731" s="761"/>
      <c r="G1731" s="761"/>
      <c r="H1731" s="761"/>
      <c r="I1731" s="761"/>
      <c r="J1731" s="761"/>
      <c r="K1731" s="761"/>
      <c r="L1731" s="761"/>
      <c r="M1731" s="761"/>
      <c r="N1731" s="761"/>
      <c r="O1731" s="762"/>
      <c r="P1731" s="281"/>
    </row>
    <row r="1732" spans="2:18">
      <c r="B1732" s="241"/>
      <c r="C1732" s="763"/>
      <c r="D1732" s="764"/>
      <c r="E1732" s="764"/>
      <c r="F1732" s="764"/>
      <c r="G1732" s="764"/>
      <c r="H1732" s="764"/>
      <c r="I1732" s="764"/>
      <c r="J1732" s="764"/>
      <c r="K1732" s="764"/>
      <c r="L1732" s="764"/>
      <c r="M1732" s="764"/>
      <c r="N1732" s="764"/>
      <c r="O1732" s="765"/>
      <c r="P1732" s="281"/>
    </row>
    <row r="1733" spans="2:18" ht="15" thickBot="1">
      <c r="B1733" s="241"/>
      <c r="C1733" s="766"/>
      <c r="D1733" s="767"/>
      <c r="E1733" s="767"/>
      <c r="F1733" s="767"/>
      <c r="G1733" s="767"/>
      <c r="H1733" s="767"/>
      <c r="I1733" s="767"/>
      <c r="J1733" s="767"/>
      <c r="K1733" s="767"/>
      <c r="L1733" s="767"/>
      <c r="M1733" s="767"/>
      <c r="N1733" s="767"/>
      <c r="O1733" s="768"/>
      <c r="P1733" s="281"/>
    </row>
    <row r="1734" spans="2:18">
      <c r="B1734" s="241"/>
      <c r="C1734" s="769" t="s">
        <v>277</v>
      </c>
      <c r="D1734" s="770"/>
      <c r="E1734" s="770"/>
      <c r="F1734" s="770"/>
      <c r="G1734" s="770"/>
      <c r="H1734" s="770"/>
      <c r="I1734" s="770"/>
      <c r="J1734" s="329"/>
      <c r="K1734" s="330"/>
      <c r="L1734" s="303" t="s">
        <v>278</v>
      </c>
      <c r="M1734" s="771" t="s">
        <v>279</v>
      </c>
      <c r="N1734" s="772"/>
      <c r="O1734" s="331"/>
      <c r="P1734" s="313"/>
    </row>
    <row r="1735" spans="2:18">
      <c r="B1735" s="241"/>
      <c r="C1735" s="773" t="s">
        <v>280</v>
      </c>
      <c r="D1735" s="774"/>
      <c r="E1735" s="774"/>
      <c r="F1735" s="774"/>
      <c r="G1735" s="774"/>
      <c r="H1735" s="774"/>
      <c r="I1735" s="774"/>
      <c r="J1735" s="332"/>
      <c r="K1735" s="333"/>
      <c r="L1735" s="334">
        <v>0.22</v>
      </c>
      <c r="M1735" s="747"/>
      <c r="N1735" s="748"/>
      <c r="O1735" s="335">
        <f>O1730*L1735</f>
        <v>6369.6998726239999</v>
      </c>
      <c r="P1735" s="336"/>
    </row>
    <row r="1736" spans="2:18">
      <c r="B1736" s="241"/>
      <c r="C1736" s="338" t="s">
        <v>281</v>
      </c>
      <c r="D1736" s="289"/>
      <c r="E1736" s="289"/>
      <c r="F1736" s="289"/>
      <c r="G1736" s="289"/>
      <c r="H1736" s="289"/>
      <c r="I1736" s="289"/>
      <c r="J1736" s="332"/>
      <c r="K1736" s="333"/>
      <c r="L1736" s="334">
        <v>0.01</v>
      </c>
      <c r="M1736" s="747"/>
      <c r="N1736" s="748"/>
      <c r="O1736" s="335">
        <f>O1730*L1736</f>
        <v>289.53181239200001</v>
      </c>
      <c r="P1736" s="336"/>
      <c r="R1736" s="337"/>
    </row>
    <row r="1737" spans="2:18" ht="15" thickBot="1">
      <c r="B1737" s="241"/>
      <c r="C1737" s="267" t="s">
        <v>282</v>
      </c>
      <c r="D1737" s="268"/>
      <c r="E1737" s="268"/>
      <c r="F1737" s="268"/>
      <c r="G1737" s="268"/>
      <c r="H1737" s="268"/>
      <c r="I1737" s="268"/>
      <c r="J1737" s="339"/>
      <c r="K1737" s="340"/>
      <c r="L1737" s="334">
        <v>0.03</v>
      </c>
      <c r="M1737" s="749"/>
      <c r="N1737" s="750"/>
      <c r="O1737" s="335">
        <f>O1730*L1737</f>
        <v>868.5954371759999</v>
      </c>
      <c r="P1737" s="336"/>
      <c r="R1737" s="337"/>
    </row>
    <row r="1738" spans="2:18" ht="15" thickBot="1">
      <c r="B1738" s="241"/>
      <c r="C1738" s="751" t="s">
        <v>258</v>
      </c>
      <c r="D1738" s="752"/>
      <c r="E1738" s="752"/>
      <c r="F1738" s="752"/>
      <c r="G1738" s="752"/>
      <c r="H1738" s="752"/>
      <c r="I1738" s="752"/>
      <c r="J1738" s="752"/>
      <c r="K1738" s="752"/>
      <c r="L1738" s="752"/>
      <c r="M1738" s="752"/>
      <c r="N1738" s="753"/>
      <c r="O1738" s="341">
        <f>SUM(O1735:O1737)</f>
        <v>7527.8271221919995</v>
      </c>
      <c r="P1738" s="342"/>
    </row>
    <row r="1739" spans="2:18" ht="15" thickBot="1">
      <c r="B1739" s="241"/>
      <c r="C1739" s="274"/>
      <c r="O1739" s="275"/>
      <c r="P1739" s="243"/>
    </row>
    <row r="1740" spans="2:18" ht="15" thickBot="1">
      <c r="B1740" s="241"/>
      <c r="C1740" s="754" t="s">
        <v>283</v>
      </c>
      <c r="D1740" s="755"/>
      <c r="E1740" s="755"/>
      <c r="F1740" s="755"/>
      <c r="G1740" s="755"/>
      <c r="H1740" s="755"/>
      <c r="I1740" s="755"/>
      <c r="J1740" s="755"/>
      <c r="K1740" s="755"/>
      <c r="L1740" s="755"/>
      <c r="M1740" s="755"/>
      <c r="N1740" s="756"/>
      <c r="O1740" s="343">
        <f>ROUND(O1730+O1738,0)</f>
        <v>36481</v>
      </c>
      <c r="P1740" s="342"/>
    </row>
    <row r="1741" spans="2:18">
      <c r="B1741" s="241"/>
      <c r="C1741" s="270"/>
      <c r="D1741" s="271"/>
      <c r="E1741" s="271"/>
      <c r="F1741" s="271"/>
      <c r="G1741" s="271"/>
      <c r="H1741" s="271"/>
      <c r="I1741" s="271"/>
      <c r="J1741" s="271"/>
      <c r="K1741" s="271"/>
      <c r="L1741" s="271"/>
      <c r="M1741" s="271"/>
      <c r="N1741" s="271"/>
      <c r="O1741" s="272"/>
      <c r="P1741" s="243"/>
    </row>
    <row r="1742" spans="2:18">
      <c r="B1742" s="241"/>
      <c r="C1742" s="274"/>
      <c r="O1742" s="275"/>
      <c r="P1742" s="243"/>
    </row>
    <row r="1743" spans="2:18">
      <c r="B1743" s="241"/>
      <c r="C1743" s="274"/>
      <c r="O1743" s="275"/>
      <c r="P1743" s="243"/>
    </row>
    <row r="1744" spans="2:18">
      <c r="B1744" s="241"/>
      <c r="C1744" s="274"/>
      <c r="H1744" s="344" t="s">
        <v>284</v>
      </c>
      <c r="I1744" s="344"/>
      <c r="J1744" s="344"/>
      <c r="K1744" s="344"/>
      <c r="O1744" s="275"/>
      <c r="P1744" s="243"/>
    </row>
    <row r="1745" spans="2:16">
      <c r="B1745" s="241"/>
      <c r="C1745" s="274"/>
      <c r="H1745" s="344" t="s">
        <v>285</v>
      </c>
      <c r="O1745" s="275"/>
      <c r="P1745" s="243"/>
    </row>
    <row r="1746" spans="2:16">
      <c r="B1746" s="241"/>
      <c r="C1746" s="274"/>
      <c r="H1746" s="344" t="s">
        <v>286</v>
      </c>
      <c r="O1746" s="275"/>
      <c r="P1746" s="243"/>
    </row>
    <row r="1747" spans="2:16">
      <c r="B1747" s="241"/>
      <c r="C1747" s="256"/>
      <c r="D1747" s="345"/>
      <c r="E1747" s="345"/>
      <c r="F1747" s="345"/>
      <c r="G1747" s="345"/>
      <c r="H1747" s="344" t="s">
        <v>287</v>
      </c>
      <c r="I1747" s="345"/>
      <c r="J1747" s="345"/>
      <c r="K1747" s="345"/>
      <c r="L1747" s="345"/>
      <c r="M1747" s="345"/>
      <c r="N1747" s="345"/>
      <c r="O1747" s="346"/>
      <c r="P1747" s="266"/>
    </row>
    <row r="1748" spans="2:16">
      <c r="B1748" s="241"/>
      <c r="C1748" s="274"/>
      <c r="H1748" s="236" t="s">
        <v>288</v>
      </c>
      <c r="O1748" s="275"/>
      <c r="P1748" s="243"/>
    </row>
    <row r="1749" spans="2:16">
      <c r="B1749" s="241"/>
      <c r="C1749" s="347" t="s">
        <v>289</v>
      </c>
      <c r="D1749" s="348"/>
      <c r="E1749" s="348"/>
      <c r="F1749" s="348"/>
      <c r="G1749" s="348"/>
      <c r="H1749" s="348"/>
      <c r="I1749" s="348"/>
      <c r="J1749" s="348"/>
      <c r="K1749" s="348"/>
      <c r="L1749" s="348"/>
      <c r="M1749" s="348"/>
      <c r="N1749" s="348"/>
      <c r="O1749" s="349"/>
      <c r="P1749" s="243"/>
    </row>
    <row r="1750" spans="2:16">
      <c r="B1750" s="241"/>
      <c r="C1750" s="757"/>
      <c r="D1750" s="758"/>
      <c r="E1750" s="758"/>
      <c r="F1750" s="758"/>
      <c r="G1750" s="758"/>
      <c r="H1750" s="758"/>
      <c r="I1750" s="758"/>
      <c r="J1750" s="758"/>
      <c r="K1750" s="758"/>
      <c r="L1750" s="758"/>
      <c r="M1750" s="758"/>
      <c r="N1750" s="758"/>
      <c r="O1750" s="759"/>
      <c r="P1750" s="266"/>
    </row>
    <row r="1751" spans="2:16">
      <c r="B1751" s="241"/>
      <c r="C1751" s="757"/>
      <c r="D1751" s="758"/>
      <c r="E1751" s="758"/>
      <c r="F1751" s="758"/>
      <c r="G1751" s="758"/>
      <c r="H1751" s="758"/>
      <c r="I1751" s="758"/>
      <c r="J1751" s="758"/>
      <c r="K1751" s="758"/>
      <c r="L1751" s="758"/>
      <c r="M1751" s="758"/>
      <c r="N1751" s="758"/>
      <c r="O1751" s="759"/>
      <c r="P1751" s="266"/>
    </row>
    <row r="1752" spans="2:16">
      <c r="B1752" s="241"/>
      <c r="C1752" s="256"/>
      <c r="D1752" s="345"/>
      <c r="E1752" s="345"/>
      <c r="F1752" s="345"/>
      <c r="G1752" s="345"/>
      <c r="H1752" s="345"/>
      <c r="I1752" s="345"/>
      <c r="J1752" s="345"/>
      <c r="K1752" s="345"/>
      <c r="L1752" s="345"/>
      <c r="M1752" s="345"/>
      <c r="N1752" s="345"/>
      <c r="O1752" s="346"/>
      <c r="P1752" s="266"/>
    </row>
    <row r="1753" spans="2:16">
      <c r="B1753" s="241"/>
      <c r="C1753" s="350" t="s">
        <v>290</v>
      </c>
      <c r="D1753" s="345"/>
      <c r="E1753" s="345"/>
      <c r="F1753" s="345"/>
      <c r="G1753" s="345"/>
      <c r="H1753" s="345"/>
      <c r="I1753" s="345"/>
      <c r="J1753" s="345"/>
      <c r="K1753" s="345"/>
      <c r="L1753" s="345"/>
      <c r="M1753" s="345"/>
      <c r="N1753" s="345"/>
      <c r="O1753" s="346"/>
      <c r="P1753" s="266"/>
    </row>
    <row r="1754" spans="2:16">
      <c r="B1754" s="241"/>
      <c r="C1754" s="735" t="s">
        <v>291</v>
      </c>
      <c r="D1754" s="736"/>
      <c r="E1754" s="736"/>
      <c r="F1754" s="736"/>
      <c r="G1754" s="736"/>
      <c r="H1754" s="736"/>
      <c r="I1754" s="736"/>
      <c r="J1754" s="736"/>
      <c r="K1754" s="736"/>
      <c r="L1754" s="736"/>
      <c r="M1754" s="736"/>
      <c r="N1754" s="736"/>
      <c r="O1754" s="737"/>
      <c r="P1754" s="351"/>
    </row>
    <row r="1755" spans="2:16">
      <c r="B1755" s="241"/>
      <c r="C1755" s="735"/>
      <c r="D1755" s="736"/>
      <c r="E1755" s="736"/>
      <c r="F1755" s="736"/>
      <c r="G1755" s="736"/>
      <c r="H1755" s="736"/>
      <c r="I1755" s="736"/>
      <c r="J1755" s="736"/>
      <c r="K1755" s="736"/>
      <c r="L1755" s="736"/>
      <c r="M1755" s="736"/>
      <c r="N1755" s="736"/>
      <c r="O1755" s="737"/>
      <c r="P1755" s="351"/>
    </row>
    <row r="1756" spans="2:16">
      <c r="B1756" s="241"/>
      <c r="C1756" s="738" t="s">
        <v>292</v>
      </c>
      <c r="D1756" s="739"/>
      <c r="E1756" s="739"/>
      <c r="F1756" s="739"/>
      <c r="G1756" s="739"/>
      <c r="H1756" s="739"/>
      <c r="I1756" s="739"/>
      <c r="J1756" s="739"/>
      <c r="K1756" s="739"/>
      <c r="L1756" s="739"/>
      <c r="M1756" s="739"/>
      <c r="N1756" s="739"/>
      <c r="O1756" s="740"/>
      <c r="P1756" s="351"/>
    </row>
    <row r="1757" spans="2:16">
      <c r="B1757" s="241"/>
      <c r="C1757" s="738"/>
      <c r="D1757" s="739"/>
      <c r="E1757" s="739"/>
      <c r="F1757" s="739"/>
      <c r="G1757" s="739"/>
      <c r="H1757" s="739"/>
      <c r="I1757" s="739"/>
      <c r="J1757" s="739"/>
      <c r="K1757" s="739"/>
      <c r="L1757" s="739"/>
      <c r="M1757" s="739"/>
      <c r="N1757" s="739"/>
      <c r="O1757" s="740"/>
      <c r="P1757" s="351"/>
    </row>
    <row r="1758" spans="2:16">
      <c r="B1758" s="241"/>
      <c r="C1758" s="256"/>
      <c r="D1758" s="345"/>
      <c r="E1758" s="345"/>
      <c r="F1758" s="345"/>
      <c r="G1758" s="345"/>
      <c r="H1758" s="345"/>
      <c r="I1758" s="345"/>
      <c r="J1758" s="345"/>
      <c r="K1758" s="345"/>
      <c r="L1758" s="345"/>
      <c r="M1758" s="345"/>
      <c r="N1758" s="345"/>
      <c r="O1758" s="346"/>
      <c r="P1758" s="266"/>
    </row>
    <row r="1759" spans="2:16">
      <c r="B1759" s="241"/>
      <c r="C1759" s="274"/>
      <c r="H1759" s="344" t="s">
        <v>284</v>
      </c>
      <c r="O1759" s="275"/>
      <c r="P1759" s="243"/>
    </row>
    <row r="1760" spans="2:16">
      <c r="B1760" s="241"/>
      <c r="C1760" s="274"/>
      <c r="H1760" s="236" t="s">
        <v>285</v>
      </c>
      <c r="I1760" s="289"/>
      <c r="J1760" s="289"/>
      <c r="K1760" s="289"/>
      <c r="O1760" s="275"/>
      <c r="P1760" s="243"/>
    </row>
    <row r="1761" spans="2:16">
      <c r="B1761" s="241"/>
      <c r="C1761" s="274"/>
      <c r="H1761" s="236" t="s">
        <v>293</v>
      </c>
      <c r="I1761" s="352"/>
      <c r="J1761" s="352"/>
      <c r="K1761" s="352"/>
      <c r="O1761" s="275"/>
      <c r="P1761" s="243"/>
    </row>
    <row r="1762" spans="2:16">
      <c r="B1762" s="241"/>
      <c r="C1762" s="353"/>
      <c r="D1762" s="345"/>
      <c r="E1762" s="345"/>
      <c r="F1762" s="345"/>
      <c r="G1762" s="345"/>
      <c r="H1762" s="236" t="s">
        <v>287</v>
      </c>
      <c r="L1762" s="345"/>
      <c r="M1762" s="345"/>
      <c r="N1762" s="345"/>
      <c r="O1762" s="346"/>
      <c r="P1762" s="266"/>
    </row>
    <row r="1763" spans="2:16">
      <c r="B1763" s="241"/>
      <c r="C1763" s="353"/>
      <c r="D1763" s="352"/>
      <c r="E1763" s="352"/>
      <c r="K1763" s="741"/>
      <c r="L1763" s="741"/>
      <c r="M1763" s="741"/>
      <c r="N1763" s="741"/>
      <c r="O1763" s="742"/>
      <c r="P1763" s="354"/>
    </row>
    <row r="1764" spans="2:16" ht="15" thickBot="1">
      <c r="B1764" s="241"/>
      <c r="C1764" s="745"/>
      <c r="D1764" s="746"/>
      <c r="E1764" s="746"/>
      <c r="F1764" s="309"/>
      <c r="G1764" s="309"/>
      <c r="H1764" s="309"/>
      <c r="I1764" s="309"/>
      <c r="J1764" s="309"/>
      <c r="K1764" s="743"/>
      <c r="L1764" s="743"/>
      <c r="M1764" s="743"/>
      <c r="N1764" s="743"/>
      <c r="O1764" s="744"/>
      <c r="P1764" s="354"/>
    </row>
    <row r="1765" spans="2:16" ht="15" thickBot="1">
      <c r="B1765" s="355"/>
      <c r="C1765" s="356"/>
      <c r="D1765" s="356"/>
      <c r="E1765" s="356"/>
      <c r="F1765" s="356"/>
      <c r="G1765" s="356"/>
      <c r="H1765" s="356"/>
      <c r="I1765" s="356"/>
      <c r="J1765" s="356"/>
      <c r="K1765" s="356"/>
      <c r="L1765" s="356"/>
      <c r="M1765" s="356"/>
      <c r="N1765" s="356"/>
      <c r="O1765" s="356"/>
      <c r="P1765" s="357"/>
    </row>
    <row r="1766" spans="2:16" ht="15" thickTop="1"/>
    <row r="1768" spans="2:16" ht="15" thickBot="1"/>
    <row r="1769" spans="2:16">
      <c r="B1769" s="241"/>
      <c r="C1769" s="251"/>
      <c r="D1769" s="252"/>
      <c r="E1769" s="252"/>
      <c r="F1769" s="252"/>
      <c r="G1769" s="252"/>
      <c r="H1769" s="252"/>
      <c r="I1769" s="252"/>
      <c r="J1769" s="252"/>
      <c r="K1769" s="252"/>
      <c r="L1769" s="253" t="s">
        <v>241</v>
      </c>
      <c r="M1769" s="254" t="s">
        <v>242</v>
      </c>
      <c r="N1769" s="254" t="s">
        <v>243</v>
      </c>
      <c r="O1769" s="255" t="s">
        <v>244</v>
      </c>
      <c r="P1769" s="245"/>
    </row>
    <row r="1770" spans="2:16">
      <c r="B1770" s="241"/>
      <c r="C1770" s="256"/>
      <c r="D1770" s="257"/>
      <c r="E1770" s="257"/>
      <c r="F1770" s="257"/>
      <c r="G1770" s="257"/>
      <c r="H1770" s="257"/>
      <c r="I1770" s="257"/>
      <c r="J1770" s="257"/>
      <c r="K1770" s="257"/>
      <c r="L1770" s="258"/>
      <c r="M1770" s="259"/>
      <c r="N1770" s="259"/>
      <c r="O1770" s="260"/>
      <c r="P1770" s="261"/>
    </row>
    <row r="1771" spans="2:16">
      <c r="B1771" s="241"/>
      <c r="C1771" s="826" t="s">
        <v>245</v>
      </c>
      <c r="D1771" s="827"/>
      <c r="E1771" s="827"/>
      <c r="F1771" s="827"/>
      <c r="G1771" s="257"/>
      <c r="H1771" s="257"/>
      <c r="I1771" s="257" t="s">
        <v>246</v>
      </c>
      <c r="K1771" s="257"/>
      <c r="L1771" s="258"/>
      <c r="O1771" s="262"/>
      <c r="P1771" s="261"/>
    </row>
    <row r="1772" spans="2:16">
      <c r="B1772" s="241"/>
      <c r="C1772" s="263"/>
      <c r="D1772" s="264"/>
      <c r="E1772" s="264"/>
      <c r="F1772" s="264"/>
      <c r="G1772" s="264"/>
      <c r="H1772" s="264"/>
      <c r="I1772" s="264"/>
      <c r="J1772" s="264"/>
      <c r="K1772" s="264"/>
      <c r="L1772" s="264"/>
      <c r="M1772" s="264"/>
      <c r="N1772" s="264"/>
      <c r="O1772" s="265"/>
      <c r="P1772" s="266"/>
    </row>
    <row r="1773" spans="2:16" ht="15" thickBot="1">
      <c r="B1773" s="241"/>
      <c r="C1773" s="267"/>
      <c r="D1773" s="268"/>
      <c r="E1773" s="268"/>
      <c r="F1773" s="268"/>
      <c r="G1773" s="268"/>
      <c r="H1773" s="268"/>
      <c r="I1773" s="268"/>
      <c r="J1773" s="268"/>
      <c r="K1773" s="268"/>
      <c r="L1773" s="268"/>
      <c r="M1773" s="268"/>
      <c r="N1773" s="268"/>
      <c r="O1773" s="269"/>
      <c r="P1773" s="243"/>
    </row>
    <row r="1774" spans="2:16" ht="15" thickBot="1">
      <c r="B1774" s="241"/>
      <c r="C1774" s="270"/>
      <c r="D1774" s="271"/>
      <c r="E1774" s="271"/>
      <c r="F1774" s="271"/>
      <c r="G1774" s="271"/>
      <c r="H1774" s="271"/>
      <c r="K1774" s="271"/>
      <c r="L1774" s="271"/>
      <c r="M1774" s="271"/>
      <c r="N1774" s="271"/>
      <c r="O1774" s="272"/>
      <c r="P1774" s="243"/>
    </row>
    <row r="1775" spans="2:16">
      <c r="B1775" s="241"/>
      <c r="C1775" s="828" t="s">
        <v>247</v>
      </c>
      <c r="D1775" s="829"/>
      <c r="E1775" s="829"/>
      <c r="F1775" s="829"/>
      <c r="G1775" s="829"/>
      <c r="H1775" s="829"/>
      <c r="I1775" s="829"/>
      <c r="J1775" s="829"/>
      <c r="K1775" s="829"/>
      <c r="L1775" s="829"/>
      <c r="M1775" s="829"/>
      <c r="N1775" s="829"/>
      <c r="O1775" s="830"/>
      <c r="P1775" s="273"/>
    </row>
    <row r="1776" spans="2:16" ht="15" thickBot="1">
      <c r="B1776" s="241"/>
      <c r="C1776" s="274"/>
      <c r="O1776" s="275"/>
      <c r="P1776" s="243"/>
    </row>
    <row r="1777" spans="2:16">
      <c r="B1777" s="241"/>
      <c r="C1777" s="276" t="s">
        <v>248</v>
      </c>
      <c r="D1777" s="814" t="s">
        <v>9</v>
      </c>
      <c r="E1777" s="815"/>
      <c r="F1777" s="815"/>
      <c r="G1777" s="815"/>
      <c r="H1777" s="815"/>
      <c r="I1777" s="815"/>
      <c r="J1777" s="815"/>
      <c r="K1777" s="815"/>
      <c r="L1777" s="816"/>
      <c r="M1777" s="817" t="s">
        <v>249</v>
      </c>
      <c r="N1777" s="818"/>
      <c r="O1777" s="276" t="s">
        <v>11</v>
      </c>
      <c r="P1777" s="277"/>
    </row>
    <row r="1778" spans="2:16" ht="15" thickBot="1">
      <c r="B1778" s="241"/>
      <c r="C1778" s="278">
        <v>9.1999999999999993</v>
      </c>
      <c r="D1778" s="819" t="str">
        <f>'PRESUPUESTO OFICIAL (Entidad)'!G51</f>
        <v>Suministro e instalación llave de lavadero tipo Llave Jardín Metálica</v>
      </c>
      <c r="E1778" s="820"/>
      <c r="F1778" s="820"/>
      <c r="G1778" s="820"/>
      <c r="H1778" s="820"/>
      <c r="I1778" s="820"/>
      <c r="J1778" s="820"/>
      <c r="K1778" s="820"/>
      <c r="L1778" s="821"/>
      <c r="M1778" s="819" t="s">
        <v>43</v>
      </c>
      <c r="N1778" s="821"/>
      <c r="O1778" s="279">
        <f>'[23]PRESUPUESTO OFICIAL (Entidad)'!I50</f>
        <v>1</v>
      </c>
      <c r="P1778" s="280"/>
    </row>
    <row r="1779" spans="2:16">
      <c r="B1779" s="241"/>
      <c r="C1779" s="801" t="s">
        <v>250</v>
      </c>
      <c r="D1779" s="761"/>
      <c r="E1779" s="761"/>
      <c r="F1779" s="761"/>
      <c r="G1779" s="761"/>
      <c r="H1779" s="761"/>
      <c r="I1779" s="761"/>
      <c r="J1779" s="761"/>
      <c r="K1779" s="761"/>
      <c r="L1779" s="761"/>
      <c r="M1779" s="761"/>
      <c r="N1779" s="761"/>
      <c r="O1779" s="762"/>
      <c r="P1779" s="281"/>
    </row>
    <row r="1780" spans="2:16">
      <c r="B1780" s="241"/>
      <c r="C1780" s="763"/>
      <c r="D1780" s="764"/>
      <c r="E1780" s="764"/>
      <c r="F1780" s="764"/>
      <c r="G1780" s="764"/>
      <c r="H1780" s="764"/>
      <c r="I1780" s="764"/>
      <c r="J1780" s="764"/>
      <c r="K1780" s="764"/>
      <c r="L1780" s="764"/>
      <c r="M1780" s="764"/>
      <c r="N1780" s="764"/>
      <c r="O1780" s="765"/>
      <c r="P1780" s="281"/>
    </row>
    <row r="1781" spans="2:16" ht="15" thickBot="1">
      <c r="B1781" s="241"/>
      <c r="C1781" s="766"/>
      <c r="D1781" s="767"/>
      <c r="E1781" s="767"/>
      <c r="F1781" s="767"/>
      <c r="G1781" s="767"/>
      <c r="H1781" s="767"/>
      <c r="I1781" s="767"/>
      <c r="J1781" s="767"/>
      <c r="K1781" s="767"/>
      <c r="L1781" s="767"/>
      <c r="M1781" s="767"/>
      <c r="N1781" s="767"/>
      <c r="O1781" s="768"/>
      <c r="P1781" s="281"/>
    </row>
    <row r="1782" spans="2:16">
      <c r="B1782" s="241"/>
      <c r="C1782" s="769" t="s">
        <v>9</v>
      </c>
      <c r="D1782" s="822"/>
      <c r="E1782" s="822"/>
      <c r="F1782" s="822"/>
      <c r="G1782" s="823"/>
      <c r="H1782" s="785" t="s">
        <v>251</v>
      </c>
      <c r="I1782" s="822"/>
      <c r="J1782" s="824" t="s">
        <v>252</v>
      </c>
      <c r="K1782" s="825"/>
      <c r="L1782" s="282" t="s">
        <v>253</v>
      </c>
      <c r="M1782" s="785" t="s">
        <v>254</v>
      </c>
      <c r="N1782" s="786"/>
      <c r="O1782" s="283" t="s">
        <v>255</v>
      </c>
      <c r="P1782" s="284"/>
    </row>
    <row r="1783" spans="2:16">
      <c r="B1783" s="241"/>
      <c r="C1783" s="787" t="s">
        <v>257</v>
      </c>
      <c r="D1783" s="774"/>
      <c r="E1783" s="774"/>
      <c r="F1783" s="774"/>
      <c r="G1783" s="810"/>
      <c r="H1783" s="811"/>
      <c r="I1783" s="810"/>
      <c r="J1783" s="812" t="s">
        <v>20</v>
      </c>
      <c r="K1783" s="776"/>
      <c r="L1783" s="315">
        <f>O1814*0.05</f>
        <v>97.770535199999998</v>
      </c>
      <c r="M1783" s="812">
        <v>1</v>
      </c>
      <c r="N1783" s="776"/>
      <c r="O1783" s="286">
        <f>L1783*M1783</f>
        <v>97.770535199999998</v>
      </c>
      <c r="P1783" s="287"/>
    </row>
    <row r="1784" spans="2:16">
      <c r="B1784" s="241"/>
      <c r="C1784" s="792"/>
      <c r="D1784" s="793"/>
      <c r="E1784" s="793"/>
      <c r="F1784" s="793"/>
      <c r="G1784" s="794"/>
      <c r="H1784" s="291"/>
      <c r="I1784" s="290"/>
      <c r="J1784" s="813"/>
      <c r="K1784" s="776"/>
      <c r="L1784" s="292"/>
      <c r="M1784" s="812"/>
      <c r="N1784" s="776"/>
      <c r="O1784" s="419"/>
      <c r="P1784" s="287"/>
    </row>
    <row r="1785" spans="2:16" ht="15" thickBot="1">
      <c r="B1785" s="241"/>
      <c r="C1785" s="805"/>
      <c r="D1785" s="791"/>
      <c r="E1785" s="791"/>
      <c r="F1785" s="791"/>
      <c r="G1785" s="806"/>
      <c r="H1785" s="807"/>
      <c r="I1785" s="806"/>
      <c r="J1785" s="779"/>
      <c r="K1785" s="780"/>
      <c r="L1785" s="393"/>
      <c r="M1785" s="808"/>
      <c r="N1785" s="809"/>
      <c r="O1785" s="286"/>
      <c r="P1785" s="287"/>
    </row>
    <row r="1786" spans="2:16" ht="15" thickBot="1">
      <c r="B1786" s="241"/>
      <c r="C1786" s="751" t="s">
        <v>258</v>
      </c>
      <c r="D1786" s="752"/>
      <c r="E1786" s="752"/>
      <c r="F1786" s="752"/>
      <c r="G1786" s="752"/>
      <c r="H1786" s="752"/>
      <c r="I1786" s="752"/>
      <c r="J1786" s="752"/>
      <c r="K1786" s="752"/>
      <c r="L1786" s="752"/>
      <c r="M1786" s="752"/>
      <c r="N1786" s="753"/>
      <c r="O1786" s="295">
        <f>SUM(O1783:O1785)</f>
        <v>97.770535199999998</v>
      </c>
      <c r="P1786" s="296"/>
    </row>
    <row r="1787" spans="2:16">
      <c r="B1787" s="241"/>
      <c r="C1787" s="760" t="s">
        <v>259</v>
      </c>
      <c r="D1787" s="761"/>
      <c r="E1787" s="761"/>
      <c r="F1787" s="761"/>
      <c r="G1787" s="761"/>
      <c r="H1787" s="761"/>
      <c r="I1787" s="761"/>
      <c r="J1787" s="761"/>
      <c r="K1787" s="761"/>
      <c r="L1787" s="761"/>
      <c r="M1787" s="761"/>
      <c r="N1787" s="761"/>
      <c r="O1787" s="762"/>
      <c r="P1787" s="281"/>
    </row>
    <row r="1788" spans="2:16">
      <c r="B1788" s="241"/>
      <c r="C1788" s="763"/>
      <c r="D1788" s="764"/>
      <c r="E1788" s="764"/>
      <c r="F1788" s="764"/>
      <c r="G1788" s="764"/>
      <c r="H1788" s="764"/>
      <c r="I1788" s="764"/>
      <c r="J1788" s="764"/>
      <c r="K1788" s="764"/>
      <c r="L1788" s="764"/>
      <c r="M1788" s="764"/>
      <c r="N1788" s="764"/>
      <c r="O1788" s="765"/>
      <c r="P1788" s="281"/>
    </row>
    <row r="1789" spans="2:16" ht="15" thickBot="1">
      <c r="B1789" s="241"/>
      <c r="C1789" s="766"/>
      <c r="D1789" s="767"/>
      <c r="E1789" s="767"/>
      <c r="F1789" s="767"/>
      <c r="G1789" s="767"/>
      <c r="H1789" s="767"/>
      <c r="I1789" s="767"/>
      <c r="J1789" s="767"/>
      <c r="K1789" s="767"/>
      <c r="L1789" s="767"/>
      <c r="M1789" s="767"/>
      <c r="N1789" s="767"/>
      <c r="O1789" s="768"/>
      <c r="P1789" s="281"/>
    </row>
    <row r="1790" spans="2:16">
      <c r="B1790" s="241"/>
      <c r="C1790" s="769" t="s">
        <v>9</v>
      </c>
      <c r="D1790" s="770"/>
      <c r="E1790" s="770"/>
      <c r="F1790" s="770"/>
      <c r="G1790" s="770"/>
      <c r="H1790" s="770"/>
      <c r="I1790" s="770"/>
      <c r="J1790" s="786"/>
      <c r="K1790" s="297" t="s">
        <v>249</v>
      </c>
      <c r="L1790" s="298" t="s">
        <v>11</v>
      </c>
      <c r="M1790" s="785" t="s">
        <v>260</v>
      </c>
      <c r="N1790" s="786"/>
      <c r="O1790" s="283" t="s">
        <v>255</v>
      </c>
      <c r="P1790" s="284"/>
    </row>
    <row r="1791" spans="2:16">
      <c r="B1791" s="241"/>
      <c r="C1791" s="802" t="s">
        <v>375</v>
      </c>
      <c r="D1791" s="803"/>
      <c r="E1791" s="803"/>
      <c r="F1791" s="803"/>
      <c r="G1791" s="803"/>
      <c r="H1791" s="803"/>
      <c r="I1791" s="803"/>
      <c r="J1791" s="804"/>
      <c r="K1791" s="395" t="s">
        <v>43</v>
      </c>
      <c r="L1791" s="416">
        <v>1</v>
      </c>
      <c r="M1791" s="795">
        <v>25000</v>
      </c>
      <c r="N1791" s="796"/>
      <c r="O1791" s="397">
        <f>L1791*M1791</f>
        <v>25000</v>
      </c>
      <c r="P1791" s="284"/>
    </row>
    <row r="1792" spans="2:16">
      <c r="B1792" s="241"/>
      <c r="C1792" s="792"/>
      <c r="D1792" s="793"/>
      <c r="E1792" s="793"/>
      <c r="F1792" s="793"/>
      <c r="G1792" s="793"/>
      <c r="H1792" s="793"/>
      <c r="I1792" s="793"/>
      <c r="J1792" s="794"/>
      <c r="K1792" s="398"/>
      <c r="L1792" s="418"/>
      <c r="M1792" s="795"/>
      <c r="N1792" s="796"/>
      <c r="O1792" s="397"/>
      <c r="P1792" s="287"/>
    </row>
    <row r="1793" spans="2:16">
      <c r="B1793" s="241"/>
      <c r="C1793" s="792"/>
      <c r="D1793" s="793"/>
      <c r="E1793" s="793"/>
      <c r="F1793" s="793"/>
      <c r="G1793" s="793"/>
      <c r="H1793" s="793"/>
      <c r="I1793" s="793"/>
      <c r="J1793" s="794"/>
      <c r="K1793" s="398"/>
      <c r="L1793" s="403"/>
      <c r="M1793" s="837"/>
      <c r="N1793" s="838"/>
      <c r="O1793" s="397"/>
      <c r="P1793" s="287"/>
    </row>
    <row r="1794" spans="2:16">
      <c r="B1794" s="241"/>
      <c r="C1794" s="792"/>
      <c r="D1794" s="793"/>
      <c r="E1794" s="793"/>
      <c r="F1794" s="793"/>
      <c r="G1794" s="793"/>
      <c r="H1794" s="793"/>
      <c r="I1794" s="793"/>
      <c r="J1794" s="794"/>
      <c r="K1794" s="398"/>
      <c r="L1794" s="402"/>
      <c r="M1794" s="837"/>
      <c r="N1794" s="838"/>
      <c r="O1794" s="397"/>
      <c r="P1794" s="287"/>
    </row>
    <row r="1795" spans="2:16">
      <c r="B1795" s="241"/>
      <c r="C1795" s="792"/>
      <c r="D1795" s="793"/>
      <c r="E1795" s="793"/>
      <c r="F1795" s="793"/>
      <c r="G1795" s="793"/>
      <c r="H1795" s="793"/>
      <c r="I1795" s="793"/>
      <c r="J1795" s="794"/>
      <c r="K1795" s="401"/>
      <c r="L1795" s="402"/>
      <c r="M1795" s="837"/>
      <c r="N1795" s="838"/>
      <c r="O1795" s="397"/>
      <c r="P1795" s="287"/>
    </row>
    <row r="1796" spans="2:16">
      <c r="B1796" s="241"/>
      <c r="C1796" s="792"/>
      <c r="D1796" s="793"/>
      <c r="E1796" s="793"/>
      <c r="F1796" s="793"/>
      <c r="G1796" s="793"/>
      <c r="H1796" s="793"/>
      <c r="I1796" s="793"/>
      <c r="J1796" s="794"/>
      <c r="K1796" s="401"/>
      <c r="L1796" s="403"/>
      <c r="M1796" s="837"/>
      <c r="N1796" s="838"/>
      <c r="O1796" s="397"/>
      <c r="P1796" s="287"/>
    </row>
    <row r="1797" spans="2:16" ht="15" thickBot="1">
      <c r="B1797" s="241"/>
      <c r="C1797" s="790"/>
      <c r="D1797" s="797"/>
      <c r="E1797" s="797"/>
      <c r="F1797" s="797"/>
      <c r="G1797" s="797"/>
      <c r="H1797" s="797"/>
      <c r="I1797" s="797"/>
      <c r="J1797" s="798"/>
      <c r="K1797" s="401"/>
      <c r="L1797" s="404"/>
      <c r="M1797" s="799"/>
      <c r="N1797" s="800"/>
      <c r="O1797" s="397"/>
      <c r="P1797" s="287"/>
    </row>
    <row r="1798" spans="2:16" ht="15" thickBot="1">
      <c r="B1798" s="241"/>
      <c r="C1798" s="751" t="s">
        <v>258</v>
      </c>
      <c r="D1798" s="752"/>
      <c r="E1798" s="752"/>
      <c r="F1798" s="752"/>
      <c r="G1798" s="752"/>
      <c r="H1798" s="752"/>
      <c r="I1798" s="752"/>
      <c r="J1798" s="752"/>
      <c r="K1798" s="752"/>
      <c r="L1798" s="752"/>
      <c r="M1798" s="752"/>
      <c r="N1798" s="753"/>
      <c r="O1798" s="295">
        <f>SUM(O1791:O1797)</f>
        <v>25000</v>
      </c>
      <c r="P1798" s="287"/>
    </row>
    <row r="1799" spans="2:16">
      <c r="B1799" s="241"/>
      <c r="C1799" s="801" t="s">
        <v>263</v>
      </c>
      <c r="D1799" s="761"/>
      <c r="E1799" s="761"/>
      <c r="F1799" s="761"/>
      <c r="G1799" s="761"/>
      <c r="H1799" s="761"/>
      <c r="I1799" s="761"/>
      <c r="J1799" s="761"/>
      <c r="K1799" s="761"/>
      <c r="L1799" s="761"/>
      <c r="M1799" s="761"/>
      <c r="N1799" s="761"/>
      <c r="O1799" s="762"/>
      <c r="P1799" s="281"/>
    </row>
    <row r="1800" spans="2:16">
      <c r="B1800" s="241"/>
      <c r="C1800" s="763"/>
      <c r="D1800" s="764"/>
      <c r="E1800" s="764"/>
      <c r="F1800" s="764"/>
      <c r="G1800" s="764"/>
      <c r="H1800" s="764"/>
      <c r="I1800" s="764"/>
      <c r="J1800" s="764"/>
      <c r="K1800" s="764"/>
      <c r="L1800" s="764"/>
      <c r="M1800" s="764"/>
      <c r="N1800" s="764"/>
      <c r="O1800" s="765"/>
      <c r="P1800" s="281"/>
    </row>
    <row r="1801" spans="2:16" ht="15" thickBot="1">
      <c r="B1801" s="241"/>
      <c r="C1801" s="766"/>
      <c r="D1801" s="767"/>
      <c r="E1801" s="767"/>
      <c r="F1801" s="767"/>
      <c r="G1801" s="767"/>
      <c r="H1801" s="767"/>
      <c r="I1801" s="767"/>
      <c r="J1801" s="767"/>
      <c r="K1801" s="767"/>
      <c r="L1801" s="767"/>
      <c r="M1801" s="767"/>
      <c r="N1801" s="767"/>
      <c r="O1801" s="768"/>
      <c r="P1801" s="281"/>
    </row>
    <row r="1802" spans="2:16" ht="15.75">
      <c r="B1802" s="241"/>
      <c r="C1802" s="769" t="s">
        <v>264</v>
      </c>
      <c r="D1802" s="770"/>
      <c r="E1802" s="770"/>
      <c r="F1802" s="770"/>
      <c r="G1802" s="770"/>
      <c r="H1802" s="770"/>
      <c r="I1802" s="770"/>
      <c r="J1802" s="303" t="s">
        <v>265</v>
      </c>
      <c r="K1802" s="304" t="s">
        <v>266</v>
      </c>
      <c r="L1802" s="305" t="s">
        <v>267</v>
      </c>
      <c r="M1802" s="785" t="s">
        <v>268</v>
      </c>
      <c r="N1802" s="786"/>
      <c r="O1802" s="283" t="s">
        <v>255</v>
      </c>
      <c r="P1802" s="284"/>
    </row>
    <row r="1803" spans="2:16">
      <c r="B1803" s="241"/>
      <c r="C1803" s="773"/>
      <c r="D1803" s="774"/>
      <c r="E1803" s="774"/>
      <c r="F1803" s="774"/>
      <c r="G1803" s="774"/>
      <c r="H1803" s="774"/>
      <c r="I1803" s="774"/>
      <c r="J1803" s="375"/>
      <c r="K1803" s="374"/>
      <c r="L1803" s="375"/>
      <c r="M1803" s="788"/>
      <c r="N1803" s="789"/>
      <c r="O1803" s="294"/>
      <c r="P1803" s="287"/>
    </row>
    <row r="1804" spans="2:16" ht="15" thickBot="1">
      <c r="B1804" s="241"/>
      <c r="C1804" s="805"/>
      <c r="D1804" s="791"/>
      <c r="E1804" s="791"/>
      <c r="F1804" s="791"/>
      <c r="G1804" s="791"/>
      <c r="H1804" s="791"/>
      <c r="I1804" s="791"/>
      <c r="J1804" s="375"/>
      <c r="K1804" s="376"/>
      <c r="L1804" s="377"/>
      <c r="M1804" s="835"/>
      <c r="N1804" s="836"/>
      <c r="O1804" s="294"/>
      <c r="P1804" s="287"/>
    </row>
    <row r="1805" spans="2:16" ht="15" thickBot="1">
      <c r="B1805" s="241"/>
      <c r="C1805" s="751" t="s">
        <v>258</v>
      </c>
      <c r="D1805" s="752"/>
      <c r="E1805" s="752"/>
      <c r="F1805" s="752"/>
      <c r="G1805" s="752"/>
      <c r="H1805" s="752"/>
      <c r="I1805" s="752"/>
      <c r="J1805" s="752"/>
      <c r="K1805" s="752"/>
      <c r="L1805" s="752"/>
      <c r="M1805" s="752"/>
      <c r="N1805" s="753"/>
      <c r="O1805" s="295">
        <f>SUM(O1803:O1804)</f>
        <v>0</v>
      </c>
      <c r="P1805" s="296"/>
    </row>
    <row r="1806" spans="2:16">
      <c r="B1806" s="241"/>
      <c r="C1806" s="760" t="s">
        <v>269</v>
      </c>
      <c r="D1806" s="761"/>
      <c r="E1806" s="761"/>
      <c r="F1806" s="761"/>
      <c r="G1806" s="761"/>
      <c r="H1806" s="761"/>
      <c r="I1806" s="761"/>
      <c r="J1806" s="761"/>
      <c r="K1806" s="761"/>
      <c r="L1806" s="761"/>
      <c r="M1806" s="761"/>
      <c r="N1806" s="761"/>
      <c r="O1806" s="762"/>
      <c r="P1806" s="281"/>
    </row>
    <row r="1807" spans="2:16">
      <c r="B1807" s="241"/>
      <c r="C1807" s="763"/>
      <c r="D1807" s="764"/>
      <c r="E1807" s="764"/>
      <c r="F1807" s="764"/>
      <c r="G1807" s="764"/>
      <c r="H1807" s="764"/>
      <c r="I1807" s="764"/>
      <c r="J1807" s="764"/>
      <c r="K1807" s="764"/>
      <c r="L1807" s="764"/>
      <c r="M1807" s="764"/>
      <c r="N1807" s="764"/>
      <c r="O1807" s="765"/>
      <c r="P1807" s="281"/>
    </row>
    <row r="1808" spans="2:16" ht="15" thickBot="1">
      <c r="B1808" s="241"/>
      <c r="C1808" s="766"/>
      <c r="D1808" s="767"/>
      <c r="E1808" s="767"/>
      <c r="F1808" s="767"/>
      <c r="G1808" s="767"/>
      <c r="H1808" s="767"/>
      <c r="I1808" s="764"/>
      <c r="J1808" s="767"/>
      <c r="K1808" s="767"/>
      <c r="L1808" s="767"/>
      <c r="M1808" s="767"/>
      <c r="N1808" s="767"/>
      <c r="O1808" s="768"/>
      <c r="P1808" s="281"/>
    </row>
    <row r="1809" spans="2:18" ht="28.5">
      <c r="B1809" s="241"/>
      <c r="C1809" s="769" t="s">
        <v>270</v>
      </c>
      <c r="D1809" s="770"/>
      <c r="E1809" s="770"/>
      <c r="F1809" s="770"/>
      <c r="G1809" s="770"/>
      <c r="H1809" s="770"/>
      <c r="I1809" s="378" t="s">
        <v>11</v>
      </c>
      <c r="J1809" s="298" t="s">
        <v>271</v>
      </c>
      <c r="K1809" s="304" t="s">
        <v>272</v>
      </c>
      <c r="L1809" s="303" t="s">
        <v>273</v>
      </c>
      <c r="M1809" s="771" t="s">
        <v>254</v>
      </c>
      <c r="N1809" s="772"/>
      <c r="O1809" s="312" t="s">
        <v>255</v>
      </c>
      <c r="P1809" s="313"/>
    </row>
    <row r="1810" spans="2:18">
      <c r="B1810" s="241"/>
      <c r="C1810" s="775" t="s">
        <v>274</v>
      </c>
      <c r="D1810" s="782"/>
      <c r="E1810" s="782"/>
      <c r="F1810" s="782"/>
      <c r="G1810" s="782"/>
      <c r="H1810" s="782"/>
      <c r="I1810" s="379">
        <v>1</v>
      </c>
      <c r="J1810" s="315">
        <v>58363.5</v>
      </c>
      <c r="K1810" s="316">
        <f>J1810*67.52%</f>
        <v>39407.035199999998</v>
      </c>
      <c r="L1810" s="317">
        <f>J1810+K1810</f>
        <v>97770.535199999998</v>
      </c>
      <c r="M1810" s="777">
        <v>0.02</v>
      </c>
      <c r="N1810" s="778"/>
      <c r="O1810" s="318">
        <f>L1810*M1810*I1810</f>
        <v>1955.4107039999999</v>
      </c>
      <c r="P1810" s="319"/>
    </row>
    <row r="1811" spans="2:18">
      <c r="B1811" s="241"/>
      <c r="C1811" s="757"/>
      <c r="D1811" s="758"/>
      <c r="E1811" s="758"/>
      <c r="F1811" s="758"/>
      <c r="G1811" s="758"/>
      <c r="H1811" s="776"/>
      <c r="I1811" s="379"/>
      <c r="J1811" s="315"/>
      <c r="K1811" s="316"/>
      <c r="L1811" s="317"/>
      <c r="M1811" s="777"/>
      <c r="N1811" s="778"/>
      <c r="O1811" s="318"/>
      <c r="P1811" s="319"/>
    </row>
    <row r="1812" spans="2:18">
      <c r="B1812" s="241"/>
      <c r="C1812" s="757"/>
      <c r="D1812" s="758"/>
      <c r="E1812" s="758"/>
      <c r="F1812" s="758"/>
      <c r="G1812" s="758"/>
      <c r="H1812" s="776"/>
      <c r="I1812" s="379"/>
      <c r="J1812" s="323"/>
      <c r="K1812" s="316"/>
      <c r="L1812" s="317"/>
      <c r="M1812" s="777"/>
      <c r="N1812" s="778"/>
      <c r="O1812" s="318"/>
      <c r="P1812" s="319"/>
    </row>
    <row r="1813" spans="2:18" ht="15" thickBot="1">
      <c r="B1813" s="241"/>
      <c r="C1813" s="267"/>
      <c r="D1813" s="268"/>
      <c r="E1813" s="268"/>
      <c r="F1813" s="268"/>
      <c r="G1813" s="268"/>
      <c r="H1813" s="268"/>
      <c r="I1813" s="326"/>
      <c r="J1813" s="308"/>
      <c r="K1813" s="309"/>
      <c r="L1813" s="308"/>
      <c r="M1813" s="779"/>
      <c r="N1813" s="780"/>
      <c r="O1813" s="310"/>
      <c r="P1813" s="287"/>
    </row>
    <row r="1814" spans="2:18" ht="15" thickBot="1">
      <c r="B1814" s="241"/>
      <c r="C1814" s="751" t="s">
        <v>258</v>
      </c>
      <c r="D1814" s="752"/>
      <c r="E1814" s="752"/>
      <c r="F1814" s="752"/>
      <c r="G1814" s="752"/>
      <c r="H1814" s="752"/>
      <c r="I1814" s="781"/>
      <c r="J1814" s="752"/>
      <c r="K1814" s="752"/>
      <c r="L1814" s="752"/>
      <c r="M1814" s="752"/>
      <c r="N1814" s="753"/>
      <c r="O1814" s="295">
        <f>SUM(O1810:O1812)</f>
        <v>1955.4107039999999</v>
      </c>
      <c r="P1814" s="287"/>
    </row>
    <row r="1815" spans="2:18" ht="15" thickBot="1">
      <c r="B1815" s="241"/>
      <c r="C1815" s="274"/>
      <c r="O1815" s="275"/>
      <c r="P1815" s="243"/>
    </row>
    <row r="1816" spans="2:18" ht="15" thickBot="1">
      <c r="B1816" s="241"/>
      <c r="C1816" s="754" t="s">
        <v>275</v>
      </c>
      <c r="D1816" s="755"/>
      <c r="E1816" s="755"/>
      <c r="F1816" s="755"/>
      <c r="G1816" s="755"/>
      <c r="H1816" s="755"/>
      <c r="I1816" s="755"/>
      <c r="J1816" s="755"/>
      <c r="K1816" s="755"/>
      <c r="L1816" s="755"/>
      <c r="M1816" s="755"/>
      <c r="N1816" s="756"/>
      <c r="O1816" s="327">
        <f>SUM(O1786+O1798+O1805+O1814)</f>
        <v>27053.181239199999</v>
      </c>
      <c r="P1816" s="328"/>
    </row>
    <row r="1817" spans="2:18">
      <c r="B1817" s="241"/>
      <c r="C1817" s="760" t="s">
        <v>276</v>
      </c>
      <c r="D1817" s="761"/>
      <c r="E1817" s="761"/>
      <c r="F1817" s="761"/>
      <c r="G1817" s="761"/>
      <c r="H1817" s="761"/>
      <c r="I1817" s="761"/>
      <c r="J1817" s="761"/>
      <c r="K1817" s="761"/>
      <c r="L1817" s="761"/>
      <c r="M1817" s="761"/>
      <c r="N1817" s="761"/>
      <c r="O1817" s="762"/>
      <c r="P1817" s="281"/>
    </row>
    <row r="1818" spans="2:18">
      <c r="B1818" s="241"/>
      <c r="C1818" s="763"/>
      <c r="D1818" s="764"/>
      <c r="E1818" s="764"/>
      <c r="F1818" s="764"/>
      <c r="G1818" s="764"/>
      <c r="H1818" s="764"/>
      <c r="I1818" s="764"/>
      <c r="J1818" s="764"/>
      <c r="K1818" s="764"/>
      <c r="L1818" s="764"/>
      <c r="M1818" s="764"/>
      <c r="N1818" s="764"/>
      <c r="O1818" s="765"/>
      <c r="P1818" s="281"/>
    </row>
    <row r="1819" spans="2:18" ht="15" thickBot="1">
      <c r="B1819" s="241"/>
      <c r="C1819" s="766"/>
      <c r="D1819" s="767"/>
      <c r="E1819" s="767"/>
      <c r="F1819" s="767"/>
      <c r="G1819" s="767"/>
      <c r="H1819" s="767"/>
      <c r="I1819" s="767"/>
      <c r="J1819" s="767"/>
      <c r="K1819" s="767"/>
      <c r="L1819" s="767"/>
      <c r="M1819" s="767"/>
      <c r="N1819" s="767"/>
      <c r="O1819" s="768"/>
      <c r="P1819" s="281"/>
    </row>
    <row r="1820" spans="2:18">
      <c r="B1820" s="241"/>
      <c r="C1820" s="769" t="s">
        <v>277</v>
      </c>
      <c r="D1820" s="770"/>
      <c r="E1820" s="770"/>
      <c r="F1820" s="770"/>
      <c r="G1820" s="770"/>
      <c r="H1820" s="770"/>
      <c r="I1820" s="770"/>
      <c r="J1820" s="329"/>
      <c r="K1820" s="330"/>
      <c r="L1820" s="303" t="s">
        <v>278</v>
      </c>
      <c r="M1820" s="771" t="s">
        <v>279</v>
      </c>
      <c r="N1820" s="772"/>
      <c r="O1820" s="331"/>
      <c r="P1820" s="313"/>
    </row>
    <row r="1821" spans="2:18">
      <c r="B1821" s="241"/>
      <c r="C1821" s="773" t="s">
        <v>280</v>
      </c>
      <c r="D1821" s="774"/>
      <c r="E1821" s="774"/>
      <c r="F1821" s="774"/>
      <c r="G1821" s="774"/>
      <c r="H1821" s="774"/>
      <c r="I1821" s="774"/>
      <c r="J1821" s="332"/>
      <c r="K1821" s="333"/>
      <c r="L1821" s="334">
        <v>0.22</v>
      </c>
      <c r="M1821" s="747"/>
      <c r="N1821" s="748"/>
      <c r="O1821" s="335">
        <f>O1816*L1821</f>
        <v>5951.6998726239999</v>
      </c>
      <c r="P1821" s="336"/>
    </row>
    <row r="1822" spans="2:18">
      <c r="B1822" s="241"/>
      <c r="C1822" s="338" t="s">
        <v>281</v>
      </c>
      <c r="D1822" s="289"/>
      <c r="E1822" s="289"/>
      <c r="F1822" s="289"/>
      <c r="G1822" s="289"/>
      <c r="H1822" s="289"/>
      <c r="I1822" s="289"/>
      <c r="J1822" s="332"/>
      <c r="K1822" s="333"/>
      <c r="L1822" s="334">
        <v>0.01</v>
      </c>
      <c r="M1822" s="747"/>
      <c r="N1822" s="748"/>
      <c r="O1822" s="335">
        <f>O1816*L1822</f>
        <v>270.53181239200001</v>
      </c>
      <c r="P1822" s="336"/>
      <c r="R1822" s="337"/>
    </row>
    <row r="1823" spans="2:18" ht="15" thickBot="1">
      <c r="B1823" s="241"/>
      <c r="C1823" s="267" t="s">
        <v>282</v>
      </c>
      <c r="D1823" s="268"/>
      <c r="E1823" s="268"/>
      <c r="F1823" s="268"/>
      <c r="G1823" s="268"/>
      <c r="H1823" s="268"/>
      <c r="I1823" s="268"/>
      <c r="J1823" s="339"/>
      <c r="K1823" s="340"/>
      <c r="L1823" s="334">
        <v>0.03</v>
      </c>
      <c r="M1823" s="749"/>
      <c r="N1823" s="750"/>
      <c r="O1823" s="335">
        <f>O1816*L1823</f>
        <v>811.5954371759999</v>
      </c>
      <c r="P1823" s="336"/>
      <c r="R1823" s="337"/>
    </row>
    <row r="1824" spans="2:18" ht="15" thickBot="1">
      <c r="B1824" s="241"/>
      <c r="C1824" s="751" t="s">
        <v>258</v>
      </c>
      <c r="D1824" s="752"/>
      <c r="E1824" s="752"/>
      <c r="F1824" s="752"/>
      <c r="G1824" s="752"/>
      <c r="H1824" s="752"/>
      <c r="I1824" s="752"/>
      <c r="J1824" s="752"/>
      <c r="K1824" s="752"/>
      <c r="L1824" s="752"/>
      <c r="M1824" s="752"/>
      <c r="N1824" s="753"/>
      <c r="O1824" s="341">
        <f>SUM(O1821:O1823)</f>
        <v>7033.8271221919995</v>
      </c>
      <c r="P1824" s="342"/>
    </row>
    <row r="1825" spans="2:16" ht="15" thickBot="1">
      <c r="B1825" s="241"/>
      <c r="C1825" s="274"/>
      <c r="O1825" s="275"/>
      <c r="P1825" s="243"/>
    </row>
    <row r="1826" spans="2:16" ht="15" thickBot="1">
      <c r="B1826" s="241"/>
      <c r="C1826" s="754" t="s">
        <v>283</v>
      </c>
      <c r="D1826" s="755"/>
      <c r="E1826" s="755"/>
      <c r="F1826" s="755"/>
      <c r="G1826" s="755"/>
      <c r="H1826" s="755"/>
      <c r="I1826" s="755"/>
      <c r="J1826" s="755"/>
      <c r="K1826" s="755"/>
      <c r="L1826" s="755"/>
      <c r="M1826" s="755"/>
      <c r="N1826" s="756"/>
      <c r="O1826" s="343">
        <f>ROUND(O1816+O1824,0)</f>
        <v>34087</v>
      </c>
      <c r="P1826" s="342"/>
    </row>
    <row r="1827" spans="2:16">
      <c r="B1827" s="241"/>
      <c r="C1827" s="270"/>
      <c r="D1827" s="271"/>
      <c r="E1827" s="271"/>
      <c r="F1827" s="271"/>
      <c r="G1827" s="271"/>
      <c r="H1827" s="271"/>
      <c r="I1827" s="271"/>
      <c r="J1827" s="271"/>
      <c r="K1827" s="271"/>
      <c r="L1827" s="271"/>
      <c r="M1827" s="271"/>
      <c r="N1827" s="271"/>
      <c r="O1827" s="272"/>
      <c r="P1827" s="243"/>
    </row>
    <row r="1828" spans="2:16">
      <c r="B1828" s="241"/>
      <c r="C1828" s="274"/>
      <c r="O1828" s="275"/>
      <c r="P1828" s="243"/>
    </row>
    <row r="1829" spans="2:16">
      <c r="B1829" s="241"/>
      <c r="C1829" s="274"/>
      <c r="O1829" s="275"/>
      <c r="P1829" s="243"/>
    </row>
    <row r="1830" spans="2:16">
      <c r="B1830" s="241"/>
      <c r="C1830" s="274"/>
      <c r="H1830" s="344" t="s">
        <v>284</v>
      </c>
      <c r="I1830" s="344"/>
      <c r="J1830" s="344"/>
      <c r="K1830" s="344"/>
      <c r="O1830" s="275"/>
      <c r="P1830" s="243"/>
    </row>
    <row r="1831" spans="2:16">
      <c r="B1831" s="241"/>
      <c r="C1831" s="274"/>
      <c r="H1831" s="344" t="s">
        <v>285</v>
      </c>
      <c r="O1831" s="275"/>
      <c r="P1831" s="243"/>
    </row>
    <row r="1832" spans="2:16">
      <c r="B1832" s="241"/>
      <c r="C1832" s="274"/>
      <c r="H1832" s="344" t="s">
        <v>286</v>
      </c>
      <c r="O1832" s="275"/>
      <c r="P1832" s="243"/>
    </row>
    <row r="1833" spans="2:16">
      <c r="B1833" s="241"/>
      <c r="C1833" s="256"/>
      <c r="D1833" s="345"/>
      <c r="E1833" s="345"/>
      <c r="F1833" s="345"/>
      <c r="G1833" s="345"/>
      <c r="H1833" s="344" t="s">
        <v>287</v>
      </c>
      <c r="I1833" s="345"/>
      <c r="J1833" s="345"/>
      <c r="K1833" s="345"/>
      <c r="L1833" s="345"/>
      <c r="M1833" s="345"/>
      <c r="N1833" s="345"/>
      <c r="O1833" s="346"/>
      <c r="P1833" s="266"/>
    </row>
    <row r="1834" spans="2:16">
      <c r="B1834" s="241"/>
      <c r="C1834" s="274"/>
      <c r="H1834" s="236" t="s">
        <v>288</v>
      </c>
      <c r="O1834" s="275"/>
      <c r="P1834" s="243"/>
    </row>
    <row r="1835" spans="2:16">
      <c r="B1835" s="241"/>
      <c r="C1835" s="347" t="s">
        <v>289</v>
      </c>
      <c r="D1835" s="348"/>
      <c r="E1835" s="348"/>
      <c r="F1835" s="348"/>
      <c r="G1835" s="348"/>
      <c r="H1835" s="348"/>
      <c r="I1835" s="348"/>
      <c r="J1835" s="348"/>
      <c r="K1835" s="348"/>
      <c r="L1835" s="348"/>
      <c r="M1835" s="348"/>
      <c r="N1835" s="348"/>
      <c r="O1835" s="349"/>
      <c r="P1835" s="243"/>
    </row>
    <row r="1836" spans="2:16">
      <c r="B1836" s="241"/>
      <c r="C1836" s="757"/>
      <c r="D1836" s="758"/>
      <c r="E1836" s="758"/>
      <c r="F1836" s="758"/>
      <c r="G1836" s="758"/>
      <c r="H1836" s="758"/>
      <c r="I1836" s="758"/>
      <c r="J1836" s="758"/>
      <c r="K1836" s="758"/>
      <c r="L1836" s="758"/>
      <c r="M1836" s="758"/>
      <c r="N1836" s="758"/>
      <c r="O1836" s="759"/>
      <c r="P1836" s="266"/>
    </row>
    <row r="1837" spans="2:16">
      <c r="B1837" s="241"/>
      <c r="C1837" s="757"/>
      <c r="D1837" s="758"/>
      <c r="E1837" s="758"/>
      <c r="F1837" s="758"/>
      <c r="G1837" s="758"/>
      <c r="H1837" s="758"/>
      <c r="I1837" s="758"/>
      <c r="J1837" s="758"/>
      <c r="K1837" s="758"/>
      <c r="L1837" s="758"/>
      <c r="M1837" s="758"/>
      <c r="N1837" s="758"/>
      <c r="O1837" s="759"/>
      <c r="P1837" s="266"/>
    </row>
    <row r="1838" spans="2:16">
      <c r="B1838" s="241"/>
      <c r="C1838" s="256"/>
      <c r="D1838" s="345"/>
      <c r="E1838" s="345"/>
      <c r="F1838" s="345"/>
      <c r="G1838" s="345"/>
      <c r="H1838" s="345"/>
      <c r="I1838" s="345"/>
      <c r="J1838" s="345"/>
      <c r="K1838" s="345"/>
      <c r="L1838" s="345"/>
      <c r="M1838" s="345"/>
      <c r="N1838" s="345"/>
      <c r="O1838" s="346"/>
      <c r="P1838" s="266"/>
    </row>
    <row r="1839" spans="2:16">
      <c r="B1839" s="241"/>
      <c r="C1839" s="350" t="s">
        <v>290</v>
      </c>
      <c r="D1839" s="345"/>
      <c r="E1839" s="345"/>
      <c r="F1839" s="345"/>
      <c r="G1839" s="345"/>
      <c r="H1839" s="345"/>
      <c r="I1839" s="345"/>
      <c r="J1839" s="345"/>
      <c r="K1839" s="345"/>
      <c r="L1839" s="345"/>
      <c r="M1839" s="345"/>
      <c r="N1839" s="345"/>
      <c r="O1839" s="346"/>
      <c r="P1839" s="266"/>
    </row>
    <row r="1840" spans="2:16">
      <c r="B1840" s="241"/>
      <c r="C1840" s="735" t="s">
        <v>291</v>
      </c>
      <c r="D1840" s="736"/>
      <c r="E1840" s="736"/>
      <c r="F1840" s="736"/>
      <c r="G1840" s="736"/>
      <c r="H1840" s="736"/>
      <c r="I1840" s="736"/>
      <c r="J1840" s="736"/>
      <c r="K1840" s="736"/>
      <c r="L1840" s="736"/>
      <c r="M1840" s="736"/>
      <c r="N1840" s="736"/>
      <c r="O1840" s="737"/>
      <c r="P1840" s="351"/>
    </row>
    <row r="1841" spans="2:16">
      <c r="B1841" s="241"/>
      <c r="C1841" s="735"/>
      <c r="D1841" s="736"/>
      <c r="E1841" s="736"/>
      <c r="F1841" s="736"/>
      <c r="G1841" s="736"/>
      <c r="H1841" s="736"/>
      <c r="I1841" s="736"/>
      <c r="J1841" s="736"/>
      <c r="K1841" s="736"/>
      <c r="L1841" s="736"/>
      <c r="M1841" s="736"/>
      <c r="N1841" s="736"/>
      <c r="O1841" s="737"/>
      <c r="P1841" s="351"/>
    </row>
    <row r="1842" spans="2:16">
      <c r="B1842" s="241"/>
      <c r="C1842" s="738" t="s">
        <v>292</v>
      </c>
      <c r="D1842" s="739"/>
      <c r="E1842" s="739"/>
      <c r="F1842" s="739"/>
      <c r="G1842" s="739"/>
      <c r="H1842" s="739"/>
      <c r="I1842" s="739"/>
      <c r="J1842" s="739"/>
      <c r="K1842" s="739"/>
      <c r="L1842" s="739"/>
      <c r="M1842" s="739"/>
      <c r="N1842" s="739"/>
      <c r="O1842" s="740"/>
      <c r="P1842" s="351"/>
    </row>
    <row r="1843" spans="2:16">
      <c r="B1843" s="241"/>
      <c r="C1843" s="738"/>
      <c r="D1843" s="739"/>
      <c r="E1843" s="739"/>
      <c r="F1843" s="739"/>
      <c r="G1843" s="739"/>
      <c r="H1843" s="739"/>
      <c r="I1843" s="739"/>
      <c r="J1843" s="739"/>
      <c r="K1843" s="739"/>
      <c r="L1843" s="739"/>
      <c r="M1843" s="739"/>
      <c r="N1843" s="739"/>
      <c r="O1843" s="740"/>
      <c r="P1843" s="351"/>
    </row>
    <row r="1844" spans="2:16">
      <c r="B1844" s="241"/>
      <c r="C1844" s="256"/>
      <c r="D1844" s="345"/>
      <c r="E1844" s="345"/>
      <c r="F1844" s="345"/>
      <c r="G1844" s="345"/>
      <c r="H1844" s="345"/>
      <c r="I1844" s="345"/>
      <c r="J1844" s="345"/>
      <c r="K1844" s="345"/>
      <c r="L1844" s="345"/>
      <c r="M1844" s="345"/>
      <c r="N1844" s="345"/>
      <c r="O1844" s="346"/>
      <c r="P1844" s="266"/>
    </row>
    <row r="1845" spans="2:16">
      <c r="B1845" s="241"/>
      <c r="C1845" s="274"/>
      <c r="H1845" s="344" t="s">
        <v>284</v>
      </c>
      <c r="O1845" s="275"/>
      <c r="P1845" s="243"/>
    </row>
    <row r="1846" spans="2:16">
      <c r="B1846" s="241"/>
      <c r="C1846" s="274"/>
      <c r="H1846" s="236" t="s">
        <v>285</v>
      </c>
      <c r="I1846" s="289"/>
      <c r="J1846" s="289"/>
      <c r="K1846" s="289"/>
      <c r="O1846" s="275"/>
      <c r="P1846" s="243"/>
    </row>
    <row r="1847" spans="2:16">
      <c r="B1847" s="241"/>
      <c r="C1847" s="274"/>
      <c r="H1847" s="236" t="s">
        <v>293</v>
      </c>
      <c r="I1847" s="352"/>
      <c r="J1847" s="352"/>
      <c r="K1847" s="352"/>
      <c r="O1847" s="275"/>
      <c r="P1847" s="243"/>
    </row>
    <row r="1848" spans="2:16">
      <c r="B1848" s="241"/>
      <c r="C1848" s="353"/>
      <c r="D1848" s="345"/>
      <c r="E1848" s="345"/>
      <c r="F1848" s="345"/>
      <c r="G1848" s="345"/>
      <c r="H1848" s="236" t="s">
        <v>287</v>
      </c>
      <c r="L1848" s="345"/>
      <c r="M1848" s="345"/>
      <c r="N1848" s="345"/>
      <c r="O1848" s="346"/>
      <c r="P1848" s="266"/>
    </row>
    <row r="1849" spans="2:16">
      <c r="B1849" s="241"/>
      <c r="C1849" s="353"/>
      <c r="D1849" s="352"/>
      <c r="E1849" s="352"/>
      <c r="K1849" s="741"/>
      <c r="L1849" s="741"/>
      <c r="M1849" s="741"/>
      <c r="N1849" s="741"/>
      <c r="O1849" s="742"/>
      <c r="P1849" s="354"/>
    </row>
    <row r="1850" spans="2:16" ht="15" thickBot="1">
      <c r="B1850" s="241"/>
      <c r="C1850" s="745"/>
      <c r="D1850" s="746"/>
      <c r="E1850" s="746"/>
      <c r="F1850" s="309"/>
      <c r="G1850" s="309"/>
      <c r="H1850" s="309"/>
      <c r="I1850" s="309"/>
      <c r="J1850" s="309"/>
      <c r="K1850" s="743"/>
      <c r="L1850" s="743"/>
      <c r="M1850" s="743"/>
      <c r="N1850" s="743"/>
      <c r="O1850" s="744"/>
      <c r="P1850" s="354"/>
    </row>
    <row r="1851" spans="2:16" ht="15" thickBot="1">
      <c r="B1851" s="355"/>
      <c r="C1851" s="356"/>
      <c r="D1851" s="356"/>
      <c r="E1851" s="356"/>
      <c r="F1851" s="356"/>
      <c r="G1851" s="356"/>
      <c r="H1851" s="356"/>
      <c r="I1851" s="356"/>
      <c r="J1851" s="356"/>
      <c r="K1851" s="356"/>
      <c r="L1851" s="356"/>
      <c r="M1851" s="356"/>
      <c r="N1851" s="356"/>
      <c r="O1851" s="356"/>
      <c r="P1851" s="357"/>
    </row>
    <row r="1852" spans="2:16" ht="15" thickTop="1"/>
    <row r="1854" spans="2:16" ht="15" thickBot="1"/>
    <row r="1855" spans="2:16">
      <c r="B1855" s="241"/>
      <c r="C1855" s="251"/>
      <c r="D1855" s="252"/>
      <c r="E1855" s="252"/>
      <c r="F1855" s="252"/>
      <c r="G1855" s="252"/>
      <c r="H1855" s="252"/>
      <c r="I1855" s="252"/>
      <c r="J1855" s="252"/>
      <c r="K1855" s="252"/>
      <c r="L1855" s="253" t="s">
        <v>241</v>
      </c>
      <c r="M1855" s="254" t="s">
        <v>242</v>
      </c>
      <c r="N1855" s="254" t="s">
        <v>243</v>
      </c>
      <c r="O1855" s="255" t="s">
        <v>244</v>
      </c>
      <c r="P1855" s="245"/>
    </row>
    <row r="1856" spans="2:16">
      <c r="B1856" s="241"/>
      <c r="C1856" s="256"/>
      <c r="D1856" s="257"/>
      <c r="E1856" s="257"/>
      <c r="F1856" s="257"/>
      <c r="G1856" s="257"/>
      <c r="H1856" s="257"/>
      <c r="I1856" s="257"/>
      <c r="J1856" s="257"/>
      <c r="K1856" s="257"/>
      <c r="L1856" s="258"/>
      <c r="M1856" s="259"/>
      <c r="N1856" s="259"/>
      <c r="O1856" s="260"/>
      <c r="P1856" s="261"/>
    </row>
    <row r="1857" spans="2:16">
      <c r="B1857" s="241"/>
      <c r="C1857" s="826" t="s">
        <v>245</v>
      </c>
      <c r="D1857" s="827"/>
      <c r="E1857" s="827"/>
      <c r="F1857" s="827"/>
      <c r="G1857" s="257"/>
      <c r="H1857" s="257"/>
      <c r="I1857" s="257" t="s">
        <v>246</v>
      </c>
      <c r="K1857" s="257"/>
      <c r="L1857" s="258"/>
      <c r="O1857" s="262"/>
      <c r="P1857" s="261"/>
    </row>
    <row r="1858" spans="2:16">
      <c r="B1858" s="241"/>
      <c r="C1858" s="263"/>
      <c r="D1858" s="264"/>
      <c r="E1858" s="264"/>
      <c r="F1858" s="264"/>
      <c r="G1858" s="264"/>
      <c r="H1858" s="264"/>
      <c r="I1858" s="264"/>
      <c r="J1858" s="264"/>
      <c r="K1858" s="264"/>
      <c r="L1858" s="264"/>
      <c r="M1858" s="264"/>
      <c r="N1858" s="264"/>
      <c r="O1858" s="265"/>
      <c r="P1858" s="266"/>
    </row>
    <row r="1859" spans="2:16" ht="15" thickBot="1">
      <c r="B1859" s="241"/>
      <c r="C1859" s="267"/>
      <c r="D1859" s="268"/>
      <c r="E1859" s="268"/>
      <c r="F1859" s="268"/>
      <c r="G1859" s="268"/>
      <c r="H1859" s="268"/>
      <c r="I1859" s="268"/>
      <c r="J1859" s="268"/>
      <c r="K1859" s="268"/>
      <c r="L1859" s="268"/>
      <c r="M1859" s="268"/>
      <c r="N1859" s="268"/>
      <c r="O1859" s="269"/>
      <c r="P1859" s="243"/>
    </row>
    <row r="1860" spans="2:16" ht="15" thickBot="1">
      <c r="B1860" s="241"/>
      <c r="C1860" s="270"/>
      <c r="D1860" s="271"/>
      <c r="E1860" s="271"/>
      <c r="F1860" s="271"/>
      <c r="G1860" s="271"/>
      <c r="H1860" s="271"/>
      <c r="K1860" s="271"/>
      <c r="L1860" s="271"/>
      <c r="M1860" s="271"/>
      <c r="N1860" s="271"/>
      <c r="O1860" s="272"/>
      <c r="P1860" s="243"/>
    </row>
    <row r="1861" spans="2:16">
      <c r="B1861" s="241"/>
      <c r="C1861" s="828" t="s">
        <v>247</v>
      </c>
      <c r="D1861" s="829"/>
      <c r="E1861" s="829"/>
      <c r="F1861" s="829"/>
      <c r="G1861" s="829"/>
      <c r="H1861" s="829"/>
      <c r="I1861" s="829"/>
      <c r="J1861" s="829"/>
      <c r="K1861" s="829"/>
      <c r="L1861" s="829"/>
      <c r="M1861" s="829"/>
      <c r="N1861" s="829"/>
      <c r="O1861" s="830"/>
      <c r="P1861" s="273"/>
    </row>
    <row r="1862" spans="2:16" ht="15" thickBot="1">
      <c r="B1862" s="241"/>
      <c r="C1862" s="274"/>
      <c r="O1862" s="275"/>
      <c r="P1862" s="243"/>
    </row>
    <row r="1863" spans="2:16">
      <c r="B1863" s="241"/>
      <c r="C1863" s="276" t="s">
        <v>248</v>
      </c>
      <c r="D1863" s="814" t="s">
        <v>9</v>
      </c>
      <c r="E1863" s="815"/>
      <c r="F1863" s="815"/>
      <c r="G1863" s="815"/>
      <c r="H1863" s="815"/>
      <c r="I1863" s="815"/>
      <c r="J1863" s="815"/>
      <c r="K1863" s="815"/>
      <c r="L1863" s="816"/>
      <c r="M1863" s="817" t="s">
        <v>249</v>
      </c>
      <c r="N1863" s="818"/>
      <c r="O1863" s="276" t="s">
        <v>11</v>
      </c>
      <c r="P1863" s="277"/>
    </row>
    <row r="1864" spans="2:16" ht="15" thickBot="1">
      <c r="B1864" s="241"/>
      <c r="C1864" s="278">
        <v>9.3000000000000007</v>
      </c>
      <c r="D1864" s="819" t="str">
        <f>'PRESUPUESTO OFICIAL (Entidad)'!G52</f>
        <v>Suministro e instalación de aparato para sanitario( Válvula entrada atlas neutro 26 cm)</v>
      </c>
      <c r="E1864" s="820"/>
      <c r="F1864" s="820"/>
      <c r="G1864" s="820"/>
      <c r="H1864" s="820"/>
      <c r="I1864" s="820"/>
      <c r="J1864" s="820"/>
      <c r="K1864" s="820"/>
      <c r="L1864" s="821"/>
      <c r="M1864" s="819" t="s">
        <v>43</v>
      </c>
      <c r="N1864" s="821"/>
      <c r="O1864" s="279">
        <f>'[23]PRESUPUESTO OFICIAL (Entidad)'!I51</f>
        <v>2</v>
      </c>
      <c r="P1864" s="280"/>
    </row>
    <row r="1865" spans="2:16">
      <c r="B1865" s="241"/>
      <c r="C1865" s="801" t="s">
        <v>250</v>
      </c>
      <c r="D1865" s="761"/>
      <c r="E1865" s="761"/>
      <c r="F1865" s="761"/>
      <c r="G1865" s="761"/>
      <c r="H1865" s="761"/>
      <c r="I1865" s="761"/>
      <c r="J1865" s="761"/>
      <c r="K1865" s="761"/>
      <c r="L1865" s="761"/>
      <c r="M1865" s="761"/>
      <c r="N1865" s="761"/>
      <c r="O1865" s="762"/>
      <c r="P1865" s="281"/>
    </row>
    <row r="1866" spans="2:16">
      <c r="B1866" s="241"/>
      <c r="C1866" s="763"/>
      <c r="D1866" s="764"/>
      <c r="E1866" s="764"/>
      <c r="F1866" s="764"/>
      <c r="G1866" s="764"/>
      <c r="H1866" s="764"/>
      <c r="I1866" s="764"/>
      <c r="J1866" s="764"/>
      <c r="K1866" s="764"/>
      <c r="L1866" s="764"/>
      <c r="M1866" s="764"/>
      <c r="N1866" s="764"/>
      <c r="O1866" s="765"/>
      <c r="P1866" s="281"/>
    </row>
    <row r="1867" spans="2:16" ht="15" thickBot="1">
      <c r="B1867" s="241"/>
      <c r="C1867" s="766"/>
      <c r="D1867" s="767"/>
      <c r="E1867" s="767"/>
      <c r="F1867" s="767"/>
      <c r="G1867" s="767"/>
      <c r="H1867" s="767"/>
      <c r="I1867" s="767"/>
      <c r="J1867" s="767"/>
      <c r="K1867" s="767"/>
      <c r="L1867" s="767"/>
      <c r="M1867" s="767"/>
      <c r="N1867" s="767"/>
      <c r="O1867" s="768"/>
      <c r="P1867" s="281"/>
    </row>
    <row r="1868" spans="2:16">
      <c r="B1868" s="241"/>
      <c r="C1868" s="769" t="s">
        <v>9</v>
      </c>
      <c r="D1868" s="822"/>
      <c r="E1868" s="822"/>
      <c r="F1868" s="822"/>
      <c r="G1868" s="823"/>
      <c r="H1868" s="785" t="s">
        <v>251</v>
      </c>
      <c r="I1868" s="822"/>
      <c r="J1868" s="824" t="s">
        <v>252</v>
      </c>
      <c r="K1868" s="825"/>
      <c r="L1868" s="282" t="s">
        <v>253</v>
      </c>
      <c r="M1868" s="785" t="s">
        <v>254</v>
      </c>
      <c r="N1868" s="786"/>
      <c r="O1868" s="283" t="s">
        <v>255</v>
      </c>
      <c r="P1868" s="284"/>
    </row>
    <row r="1869" spans="2:16">
      <c r="B1869" s="241"/>
      <c r="C1869" s="787" t="s">
        <v>257</v>
      </c>
      <c r="D1869" s="774"/>
      <c r="E1869" s="774"/>
      <c r="F1869" s="774"/>
      <c r="G1869" s="810"/>
      <c r="H1869" s="811"/>
      <c r="I1869" s="810"/>
      <c r="J1869" s="812" t="s">
        <v>20</v>
      </c>
      <c r="K1869" s="776"/>
      <c r="L1869" s="315">
        <f>O1900*0.05</f>
        <v>97.770535199999998</v>
      </c>
      <c r="M1869" s="812">
        <v>1</v>
      </c>
      <c r="N1869" s="776"/>
      <c r="O1869" s="286">
        <f>L1869*M1869</f>
        <v>97.770535199999998</v>
      </c>
      <c r="P1869" s="287"/>
    </row>
    <row r="1870" spans="2:16">
      <c r="B1870" s="241"/>
      <c r="C1870" s="792"/>
      <c r="D1870" s="793"/>
      <c r="E1870" s="793"/>
      <c r="F1870" s="793"/>
      <c r="G1870" s="794"/>
      <c r="H1870" s="291"/>
      <c r="I1870" s="290"/>
      <c r="J1870" s="813"/>
      <c r="K1870" s="776"/>
      <c r="L1870" s="292"/>
      <c r="M1870" s="812"/>
      <c r="N1870" s="776"/>
      <c r="O1870" s="419"/>
      <c r="P1870" s="287"/>
    </row>
    <row r="1871" spans="2:16" ht="15" thickBot="1">
      <c r="B1871" s="241"/>
      <c r="C1871" s="805"/>
      <c r="D1871" s="791"/>
      <c r="E1871" s="791"/>
      <c r="F1871" s="791"/>
      <c r="G1871" s="806"/>
      <c r="H1871" s="807"/>
      <c r="I1871" s="806"/>
      <c r="J1871" s="779"/>
      <c r="K1871" s="780"/>
      <c r="L1871" s="393"/>
      <c r="M1871" s="808"/>
      <c r="N1871" s="809"/>
      <c r="O1871" s="286"/>
      <c r="P1871" s="287"/>
    </row>
    <row r="1872" spans="2:16" ht="15" thickBot="1">
      <c r="B1872" s="241"/>
      <c r="C1872" s="751" t="s">
        <v>258</v>
      </c>
      <c r="D1872" s="752"/>
      <c r="E1872" s="752"/>
      <c r="F1872" s="752"/>
      <c r="G1872" s="752"/>
      <c r="H1872" s="752"/>
      <c r="I1872" s="752"/>
      <c r="J1872" s="752"/>
      <c r="K1872" s="752"/>
      <c r="L1872" s="752"/>
      <c r="M1872" s="752"/>
      <c r="N1872" s="753"/>
      <c r="O1872" s="295">
        <f>SUM(O1869:O1871)</f>
        <v>97.770535199999998</v>
      </c>
      <c r="P1872" s="296"/>
    </row>
    <row r="1873" spans="2:16">
      <c r="B1873" s="241"/>
      <c r="C1873" s="760" t="s">
        <v>259</v>
      </c>
      <c r="D1873" s="761"/>
      <c r="E1873" s="761"/>
      <c r="F1873" s="761"/>
      <c r="G1873" s="761"/>
      <c r="H1873" s="761"/>
      <c r="I1873" s="761"/>
      <c r="J1873" s="761"/>
      <c r="K1873" s="761"/>
      <c r="L1873" s="761"/>
      <c r="M1873" s="761"/>
      <c r="N1873" s="761"/>
      <c r="O1873" s="762"/>
      <c r="P1873" s="281"/>
    </row>
    <row r="1874" spans="2:16">
      <c r="B1874" s="241"/>
      <c r="C1874" s="763"/>
      <c r="D1874" s="764"/>
      <c r="E1874" s="764"/>
      <c r="F1874" s="764"/>
      <c r="G1874" s="764"/>
      <c r="H1874" s="764"/>
      <c r="I1874" s="764"/>
      <c r="J1874" s="764"/>
      <c r="K1874" s="764"/>
      <c r="L1874" s="764"/>
      <c r="M1874" s="764"/>
      <c r="N1874" s="764"/>
      <c r="O1874" s="765"/>
      <c r="P1874" s="281"/>
    </row>
    <row r="1875" spans="2:16" ht="15" thickBot="1">
      <c r="B1875" s="241"/>
      <c r="C1875" s="766"/>
      <c r="D1875" s="767"/>
      <c r="E1875" s="767"/>
      <c r="F1875" s="767"/>
      <c r="G1875" s="767"/>
      <c r="H1875" s="767"/>
      <c r="I1875" s="767"/>
      <c r="J1875" s="767"/>
      <c r="K1875" s="767"/>
      <c r="L1875" s="767"/>
      <c r="M1875" s="767"/>
      <c r="N1875" s="767"/>
      <c r="O1875" s="768"/>
      <c r="P1875" s="281"/>
    </row>
    <row r="1876" spans="2:16">
      <c r="B1876" s="241"/>
      <c r="C1876" s="769" t="s">
        <v>9</v>
      </c>
      <c r="D1876" s="770"/>
      <c r="E1876" s="770"/>
      <c r="F1876" s="770"/>
      <c r="G1876" s="770"/>
      <c r="H1876" s="770"/>
      <c r="I1876" s="770"/>
      <c r="J1876" s="786"/>
      <c r="K1876" s="297" t="s">
        <v>249</v>
      </c>
      <c r="L1876" s="298" t="s">
        <v>11</v>
      </c>
      <c r="M1876" s="785" t="s">
        <v>260</v>
      </c>
      <c r="N1876" s="786"/>
      <c r="O1876" s="283" t="s">
        <v>255</v>
      </c>
      <c r="P1876" s="284"/>
    </row>
    <row r="1877" spans="2:16">
      <c r="B1877" s="241"/>
      <c r="C1877" s="802" t="s">
        <v>376</v>
      </c>
      <c r="D1877" s="803"/>
      <c r="E1877" s="803"/>
      <c r="F1877" s="803"/>
      <c r="G1877" s="803"/>
      <c r="H1877" s="803"/>
      <c r="I1877" s="803"/>
      <c r="J1877" s="804"/>
      <c r="K1877" s="395" t="s">
        <v>43</v>
      </c>
      <c r="L1877" s="416">
        <v>1</v>
      </c>
      <c r="M1877" s="795">
        <v>35900</v>
      </c>
      <c r="N1877" s="796"/>
      <c r="O1877" s="397">
        <f>L1877*M1877</f>
        <v>35900</v>
      </c>
      <c r="P1877" s="284"/>
    </row>
    <row r="1878" spans="2:16">
      <c r="B1878" s="241"/>
      <c r="C1878" s="792"/>
      <c r="D1878" s="793"/>
      <c r="E1878" s="793"/>
      <c r="F1878" s="793"/>
      <c r="G1878" s="793"/>
      <c r="H1878" s="793"/>
      <c r="I1878" s="793"/>
      <c r="J1878" s="794"/>
      <c r="K1878" s="398"/>
      <c r="L1878" s="418"/>
      <c r="M1878" s="795"/>
      <c r="N1878" s="796"/>
      <c r="O1878" s="397"/>
      <c r="P1878" s="287"/>
    </row>
    <row r="1879" spans="2:16">
      <c r="B1879" s="241"/>
      <c r="C1879" s="792"/>
      <c r="D1879" s="793"/>
      <c r="E1879" s="793"/>
      <c r="F1879" s="793"/>
      <c r="G1879" s="793"/>
      <c r="H1879" s="793"/>
      <c r="I1879" s="793"/>
      <c r="J1879" s="794"/>
      <c r="K1879" s="398"/>
      <c r="L1879" s="403"/>
      <c r="M1879" s="837"/>
      <c r="N1879" s="838"/>
      <c r="O1879" s="397"/>
      <c r="P1879" s="287"/>
    </row>
    <row r="1880" spans="2:16">
      <c r="B1880" s="241"/>
      <c r="C1880" s="792"/>
      <c r="D1880" s="793"/>
      <c r="E1880" s="793"/>
      <c r="F1880" s="793"/>
      <c r="G1880" s="793"/>
      <c r="H1880" s="793"/>
      <c r="I1880" s="793"/>
      <c r="J1880" s="794"/>
      <c r="K1880" s="398"/>
      <c r="L1880" s="402"/>
      <c r="M1880" s="837"/>
      <c r="N1880" s="838"/>
      <c r="O1880" s="397"/>
      <c r="P1880" s="287"/>
    </row>
    <row r="1881" spans="2:16">
      <c r="B1881" s="241"/>
      <c r="C1881" s="792"/>
      <c r="D1881" s="793"/>
      <c r="E1881" s="793"/>
      <c r="F1881" s="793"/>
      <c r="G1881" s="793"/>
      <c r="H1881" s="793"/>
      <c r="I1881" s="793"/>
      <c r="J1881" s="794"/>
      <c r="K1881" s="401"/>
      <c r="L1881" s="402"/>
      <c r="M1881" s="837"/>
      <c r="N1881" s="838"/>
      <c r="O1881" s="397"/>
      <c r="P1881" s="287"/>
    </row>
    <row r="1882" spans="2:16">
      <c r="B1882" s="241"/>
      <c r="C1882" s="792"/>
      <c r="D1882" s="793"/>
      <c r="E1882" s="793"/>
      <c r="F1882" s="793"/>
      <c r="G1882" s="793"/>
      <c r="H1882" s="793"/>
      <c r="I1882" s="793"/>
      <c r="J1882" s="794"/>
      <c r="K1882" s="401"/>
      <c r="L1882" s="403"/>
      <c r="M1882" s="837"/>
      <c r="N1882" s="838"/>
      <c r="O1882" s="397"/>
      <c r="P1882" s="287"/>
    </row>
    <row r="1883" spans="2:16" ht="15" thickBot="1">
      <c r="B1883" s="241"/>
      <c r="C1883" s="790"/>
      <c r="D1883" s="797"/>
      <c r="E1883" s="797"/>
      <c r="F1883" s="797"/>
      <c r="G1883" s="797"/>
      <c r="H1883" s="797"/>
      <c r="I1883" s="797"/>
      <c r="J1883" s="798"/>
      <c r="K1883" s="401"/>
      <c r="L1883" s="404"/>
      <c r="M1883" s="799"/>
      <c r="N1883" s="800"/>
      <c r="O1883" s="397"/>
      <c r="P1883" s="287"/>
    </row>
    <row r="1884" spans="2:16" ht="15" thickBot="1">
      <c r="B1884" s="241"/>
      <c r="C1884" s="751" t="s">
        <v>258</v>
      </c>
      <c r="D1884" s="752"/>
      <c r="E1884" s="752"/>
      <c r="F1884" s="752"/>
      <c r="G1884" s="752"/>
      <c r="H1884" s="752"/>
      <c r="I1884" s="752"/>
      <c r="J1884" s="752"/>
      <c r="K1884" s="752"/>
      <c r="L1884" s="752"/>
      <c r="M1884" s="752"/>
      <c r="N1884" s="753"/>
      <c r="O1884" s="295">
        <f>SUM(O1877:O1883)</f>
        <v>35900</v>
      </c>
      <c r="P1884" s="287"/>
    </row>
    <row r="1885" spans="2:16">
      <c r="B1885" s="241"/>
      <c r="C1885" s="801" t="s">
        <v>263</v>
      </c>
      <c r="D1885" s="761"/>
      <c r="E1885" s="761"/>
      <c r="F1885" s="761"/>
      <c r="G1885" s="761"/>
      <c r="H1885" s="761"/>
      <c r="I1885" s="761"/>
      <c r="J1885" s="761"/>
      <c r="K1885" s="761"/>
      <c r="L1885" s="761"/>
      <c r="M1885" s="761"/>
      <c r="N1885" s="761"/>
      <c r="O1885" s="762"/>
      <c r="P1885" s="281"/>
    </row>
    <row r="1886" spans="2:16">
      <c r="B1886" s="241"/>
      <c r="C1886" s="763"/>
      <c r="D1886" s="764"/>
      <c r="E1886" s="764"/>
      <c r="F1886" s="764"/>
      <c r="G1886" s="764"/>
      <c r="H1886" s="764"/>
      <c r="I1886" s="764"/>
      <c r="J1886" s="764"/>
      <c r="K1886" s="764"/>
      <c r="L1886" s="764"/>
      <c r="M1886" s="764"/>
      <c r="N1886" s="764"/>
      <c r="O1886" s="765"/>
      <c r="P1886" s="281"/>
    </row>
    <row r="1887" spans="2:16" ht="15" thickBot="1">
      <c r="B1887" s="241"/>
      <c r="C1887" s="766"/>
      <c r="D1887" s="767"/>
      <c r="E1887" s="767"/>
      <c r="F1887" s="767"/>
      <c r="G1887" s="767"/>
      <c r="H1887" s="767"/>
      <c r="I1887" s="767"/>
      <c r="J1887" s="767"/>
      <c r="K1887" s="767"/>
      <c r="L1887" s="767"/>
      <c r="M1887" s="767"/>
      <c r="N1887" s="767"/>
      <c r="O1887" s="768"/>
      <c r="P1887" s="281"/>
    </row>
    <row r="1888" spans="2:16" ht="15.75">
      <c r="B1888" s="241"/>
      <c r="C1888" s="769" t="s">
        <v>264</v>
      </c>
      <c r="D1888" s="770"/>
      <c r="E1888" s="770"/>
      <c r="F1888" s="770"/>
      <c r="G1888" s="770"/>
      <c r="H1888" s="770"/>
      <c r="I1888" s="770"/>
      <c r="J1888" s="303" t="s">
        <v>265</v>
      </c>
      <c r="K1888" s="304" t="s">
        <v>266</v>
      </c>
      <c r="L1888" s="305" t="s">
        <v>267</v>
      </c>
      <c r="M1888" s="785" t="s">
        <v>268</v>
      </c>
      <c r="N1888" s="786"/>
      <c r="O1888" s="283" t="s">
        <v>255</v>
      </c>
      <c r="P1888" s="284"/>
    </row>
    <row r="1889" spans="2:16">
      <c r="B1889" s="241"/>
      <c r="C1889" s="773"/>
      <c r="D1889" s="774"/>
      <c r="E1889" s="774"/>
      <c r="F1889" s="774"/>
      <c r="G1889" s="774"/>
      <c r="H1889" s="774"/>
      <c r="I1889" s="774"/>
      <c r="J1889" s="375"/>
      <c r="K1889" s="374"/>
      <c r="L1889" s="375"/>
      <c r="M1889" s="788"/>
      <c r="N1889" s="789"/>
      <c r="O1889" s="294"/>
      <c r="P1889" s="287"/>
    </row>
    <row r="1890" spans="2:16" ht="15" thickBot="1">
      <c r="B1890" s="241"/>
      <c r="C1890" s="805"/>
      <c r="D1890" s="791"/>
      <c r="E1890" s="791"/>
      <c r="F1890" s="791"/>
      <c r="G1890" s="791"/>
      <c r="H1890" s="791"/>
      <c r="I1890" s="791"/>
      <c r="J1890" s="375"/>
      <c r="K1890" s="376"/>
      <c r="L1890" s="377"/>
      <c r="M1890" s="835"/>
      <c r="N1890" s="836"/>
      <c r="O1890" s="294"/>
      <c r="P1890" s="287"/>
    </row>
    <row r="1891" spans="2:16" ht="15" thickBot="1">
      <c r="B1891" s="241"/>
      <c r="C1891" s="751" t="s">
        <v>258</v>
      </c>
      <c r="D1891" s="752"/>
      <c r="E1891" s="752"/>
      <c r="F1891" s="752"/>
      <c r="G1891" s="752"/>
      <c r="H1891" s="752"/>
      <c r="I1891" s="752"/>
      <c r="J1891" s="752"/>
      <c r="K1891" s="752"/>
      <c r="L1891" s="752"/>
      <c r="M1891" s="752"/>
      <c r="N1891" s="753"/>
      <c r="O1891" s="295">
        <f>SUM(O1889:O1890)</f>
        <v>0</v>
      </c>
      <c r="P1891" s="296"/>
    </row>
    <row r="1892" spans="2:16">
      <c r="B1892" s="241"/>
      <c r="C1892" s="760" t="s">
        <v>269</v>
      </c>
      <c r="D1892" s="761"/>
      <c r="E1892" s="761"/>
      <c r="F1892" s="761"/>
      <c r="G1892" s="761"/>
      <c r="H1892" s="761"/>
      <c r="I1892" s="761"/>
      <c r="J1892" s="761"/>
      <c r="K1892" s="761"/>
      <c r="L1892" s="761"/>
      <c r="M1892" s="761"/>
      <c r="N1892" s="761"/>
      <c r="O1892" s="762"/>
      <c r="P1892" s="281"/>
    </row>
    <row r="1893" spans="2:16">
      <c r="B1893" s="241"/>
      <c r="C1893" s="763"/>
      <c r="D1893" s="764"/>
      <c r="E1893" s="764"/>
      <c r="F1893" s="764"/>
      <c r="G1893" s="764"/>
      <c r="H1893" s="764"/>
      <c r="I1893" s="764"/>
      <c r="J1893" s="764"/>
      <c r="K1893" s="764"/>
      <c r="L1893" s="764"/>
      <c r="M1893" s="764"/>
      <c r="N1893" s="764"/>
      <c r="O1893" s="765"/>
      <c r="P1893" s="281"/>
    </row>
    <row r="1894" spans="2:16" ht="15" thickBot="1">
      <c r="B1894" s="241"/>
      <c r="C1894" s="766"/>
      <c r="D1894" s="767"/>
      <c r="E1894" s="767"/>
      <c r="F1894" s="767"/>
      <c r="G1894" s="767"/>
      <c r="H1894" s="767"/>
      <c r="I1894" s="764"/>
      <c r="J1894" s="767"/>
      <c r="K1894" s="767"/>
      <c r="L1894" s="767"/>
      <c r="M1894" s="767"/>
      <c r="N1894" s="767"/>
      <c r="O1894" s="768"/>
      <c r="P1894" s="281"/>
    </row>
    <row r="1895" spans="2:16" ht="28.5">
      <c r="B1895" s="241"/>
      <c r="C1895" s="769" t="s">
        <v>270</v>
      </c>
      <c r="D1895" s="770"/>
      <c r="E1895" s="770"/>
      <c r="F1895" s="770"/>
      <c r="G1895" s="770"/>
      <c r="H1895" s="770"/>
      <c r="I1895" s="378" t="s">
        <v>11</v>
      </c>
      <c r="J1895" s="298" t="s">
        <v>271</v>
      </c>
      <c r="K1895" s="304" t="s">
        <v>272</v>
      </c>
      <c r="L1895" s="303" t="s">
        <v>273</v>
      </c>
      <c r="M1895" s="771" t="s">
        <v>254</v>
      </c>
      <c r="N1895" s="772"/>
      <c r="O1895" s="312" t="s">
        <v>255</v>
      </c>
      <c r="P1895" s="313"/>
    </row>
    <row r="1896" spans="2:16">
      <c r="B1896" s="241"/>
      <c r="C1896" s="775" t="s">
        <v>274</v>
      </c>
      <c r="D1896" s="782"/>
      <c r="E1896" s="782"/>
      <c r="F1896" s="782"/>
      <c r="G1896" s="782"/>
      <c r="H1896" s="782"/>
      <c r="I1896" s="379">
        <v>1</v>
      </c>
      <c r="J1896" s="315">
        <v>58363.5</v>
      </c>
      <c r="K1896" s="316">
        <f>J1896*67.52%</f>
        <v>39407.035199999998</v>
      </c>
      <c r="L1896" s="317">
        <f>J1896+K1896</f>
        <v>97770.535199999998</v>
      </c>
      <c r="M1896" s="777">
        <v>0.02</v>
      </c>
      <c r="N1896" s="778"/>
      <c r="O1896" s="318">
        <f>L1896*M1896*I1896</f>
        <v>1955.4107039999999</v>
      </c>
      <c r="P1896" s="319"/>
    </row>
    <row r="1897" spans="2:16">
      <c r="B1897" s="241"/>
      <c r="C1897" s="757"/>
      <c r="D1897" s="758"/>
      <c r="E1897" s="758"/>
      <c r="F1897" s="758"/>
      <c r="G1897" s="758"/>
      <c r="H1897" s="776"/>
      <c r="I1897" s="379"/>
      <c r="J1897" s="315"/>
      <c r="K1897" s="316"/>
      <c r="L1897" s="317"/>
      <c r="M1897" s="777"/>
      <c r="N1897" s="778"/>
      <c r="O1897" s="318"/>
      <c r="P1897" s="319"/>
    </row>
    <row r="1898" spans="2:16">
      <c r="B1898" s="241"/>
      <c r="C1898" s="757"/>
      <c r="D1898" s="758"/>
      <c r="E1898" s="758"/>
      <c r="F1898" s="758"/>
      <c r="G1898" s="758"/>
      <c r="H1898" s="776"/>
      <c r="I1898" s="379"/>
      <c r="J1898" s="323"/>
      <c r="K1898" s="316"/>
      <c r="L1898" s="317"/>
      <c r="M1898" s="777"/>
      <c r="N1898" s="778"/>
      <c r="O1898" s="318"/>
      <c r="P1898" s="319"/>
    </row>
    <row r="1899" spans="2:16" ht="15" thickBot="1">
      <c r="B1899" s="241"/>
      <c r="C1899" s="267"/>
      <c r="D1899" s="268"/>
      <c r="E1899" s="268"/>
      <c r="F1899" s="268"/>
      <c r="G1899" s="268"/>
      <c r="H1899" s="268"/>
      <c r="I1899" s="326"/>
      <c r="J1899" s="308"/>
      <c r="K1899" s="309"/>
      <c r="L1899" s="308"/>
      <c r="M1899" s="779"/>
      <c r="N1899" s="780"/>
      <c r="O1899" s="310"/>
      <c r="P1899" s="287"/>
    </row>
    <row r="1900" spans="2:16" ht="15" thickBot="1">
      <c r="B1900" s="241"/>
      <c r="C1900" s="751" t="s">
        <v>258</v>
      </c>
      <c r="D1900" s="752"/>
      <c r="E1900" s="752"/>
      <c r="F1900" s="752"/>
      <c r="G1900" s="752"/>
      <c r="H1900" s="752"/>
      <c r="I1900" s="781"/>
      <c r="J1900" s="752"/>
      <c r="K1900" s="752"/>
      <c r="L1900" s="752"/>
      <c r="M1900" s="752"/>
      <c r="N1900" s="753"/>
      <c r="O1900" s="295">
        <f>SUM(O1896:O1898)</f>
        <v>1955.4107039999999</v>
      </c>
      <c r="P1900" s="287"/>
    </row>
    <row r="1901" spans="2:16" ht="15" thickBot="1">
      <c r="B1901" s="241"/>
      <c r="C1901" s="274"/>
      <c r="O1901" s="275"/>
      <c r="P1901" s="243"/>
    </row>
    <row r="1902" spans="2:16" ht="15" thickBot="1">
      <c r="B1902" s="241"/>
      <c r="C1902" s="754" t="s">
        <v>275</v>
      </c>
      <c r="D1902" s="755"/>
      <c r="E1902" s="755"/>
      <c r="F1902" s="755"/>
      <c r="G1902" s="755"/>
      <c r="H1902" s="755"/>
      <c r="I1902" s="755"/>
      <c r="J1902" s="755"/>
      <c r="K1902" s="755"/>
      <c r="L1902" s="755"/>
      <c r="M1902" s="755"/>
      <c r="N1902" s="756"/>
      <c r="O1902" s="327">
        <f>SUM(O1872+O1884+O1891+O1900)</f>
        <v>37953.181239199999</v>
      </c>
      <c r="P1902" s="328"/>
    </row>
    <row r="1903" spans="2:16">
      <c r="B1903" s="241"/>
      <c r="C1903" s="760" t="s">
        <v>276</v>
      </c>
      <c r="D1903" s="761"/>
      <c r="E1903" s="761"/>
      <c r="F1903" s="761"/>
      <c r="G1903" s="761"/>
      <c r="H1903" s="761"/>
      <c r="I1903" s="761"/>
      <c r="J1903" s="761"/>
      <c r="K1903" s="761"/>
      <c r="L1903" s="761"/>
      <c r="M1903" s="761"/>
      <c r="N1903" s="761"/>
      <c r="O1903" s="762"/>
      <c r="P1903" s="281"/>
    </row>
    <row r="1904" spans="2:16">
      <c r="B1904" s="241"/>
      <c r="C1904" s="763"/>
      <c r="D1904" s="764"/>
      <c r="E1904" s="764"/>
      <c r="F1904" s="764"/>
      <c r="G1904" s="764"/>
      <c r="H1904" s="764"/>
      <c r="I1904" s="764"/>
      <c r="J1904" s="764"/>
      <c r="K1904" s="764"/>
      <c r="L1904" s="764"/>
      <c r="M1904" s="764"/>
      <c r="N1904" s="764"/>
      <c r="O1904" s="765"/>
      <c r="P1904" s="281"/>
    </row>
    <row r="1905" spans="2:18" ht="15" thickBot="1">
      <c r="B1905" s="241"/>
      <c r="C1905" s="766"/>
      <c r="D1905" s="767"/>
      <c r="E1905" s="767"/>
      <c r="F1905" s="767"/>
      <c r="G1905" s="767"/>
      <c r="H1905" s="767"/>
      <c r="I1905" s="767"/>
      <c r="J1905" s="767"/>
      <c r="K1905" s="767"/>
      <c r="L1905" s="767"/>
      <c r="M1905" s="767"/>
      <c r="N1905" s="767"/>
      <c r="O1905" s="768"/>
      <c r="P1905" s="281"/>
    </row>
    <row r="1906" spans="2:18">
      <c r="B1906" s="241"/>
      <c r="C1906" s="769" t="s">
        <v>277</v>
      </c>
      <c r="D1906" s="770"/>
      <c r="E1906" s="770"/>
      <c r="F1906" s="770"/>
      <c r="G1906" s="770"/>
      <c r="H1906" s="770"/>
      <c r="I1906" s="770"/>
      <c r="J1906" s="329"/>
      <c r="K1906" s="330"/>
      <c r="L1906" s="303" t="s">
        <v>278</v>
      </c>
      <c r="M1906" s="771" t="s">
        <v>279</v>
      </c>
      <c r="N1906" s="772"/>
      <c r="O1906" s="331"/>
      <c r="P1906" s="313"/>
    </row>
    <row r="1907" spans="2:18">
      <c r="B1907" s="241"/>
      <c r="C1907" s="773" t="s">
        <v>280</v>
      </c>
      <c r="D1907" s="774"/>
      <c r="E1907" s="774"/>
      <c r="F1907" s="774"/>
      <c r="G1907" s="774"/>
      <c r="H1907" s="774"/>
      <c r="I1907" s="774"/>
      <c r="J1907" s="332"/>
      <c r="K1907" s="333"/>
      <c r="L1907" s="334">
        <v>0.22</v>
      </c>
      <c r="M1907" s="747"/>
      <c r="N1907" s="748"/>
      <c r="O1907" s="335">
        <f>O1902*L1907</f>
        <v>8349.6998726239999</v>
      </c>
      <c r="P1907" s="336"/>
    </row>
    <row r="1908" spans="2:18">
      <c r="B1908" s="241"/>
      <c r="C1908" s="338" t="s">
        <v>281</v>
      </c>
      <c r="D1908" s="289"/>
      <c r="E1908" s="289"/>
      <c r="F1908" s="289"/>
      <c r="G1908" s="289"/>
      <c r="H1908" s="289"/>
      <c r="I1908" s="289"/>
      <c r="J1908" s="332"/>
      <c r="K1908" s="333"/>
      <c r="L1908" s="334">
        <v>0.01</v>
      </c>
      <c r="M1908" s="747"/>
      <c r="N1908" s="748"/>
      <c r="O1908" s="335">
        <f>O1902*L1908</f>
        <v>379.53181239200001</v>
      </c>
      <c r="P1908" s="336"/>
      <c r="R1908" s="337"/>
    </row>
    <row r="1909" spans="2:18" ht="15" thickBot="1">
      <c r="B1909" s="241"/>
      <c r="C1909" s="267" t="s">
        <v>282</v>
      </c>
      <c r="D1909" s="268"/>
      <c r="E1909" s="268"/>
      <c r="F1909" s="268"/>
      <c r="G1909" s="268"/>
      <c r="H1909" s="268"/>
      <c r="I1909" s="268"/>
      <c r="J1909" s="339"/>
      <c r="K1909" s="340"/>
      <c r="L1909" s="334">
        <v>0.03</v>
      </c>
      <c r="M1909" s="749"/>
      <c r="N1909" s="750"/>
      <c r="O1909" s="335">
        <f>O1902*L1909</f>
        <v>1138.5954371759999</v>
      </c>
      <c r="P1909" s="336"/>
      <c r="R1909" s="337"/>
    </row>
    <row r="1910" spans="2:18" ht="15" thickBot="1">
      <c r="B1910" s="241"/>
      <c r="C1910" s="751" t="s">
        <v>258</v>
      </c>
      <c r="D1910" s="752"/>
      <c r="E1910" s="752"/>
      <c r="F1910" s="752"/>
      <c r="G1910" s="752"/>
      <c r="H1910" s="752"/>
      <c r="I1910" s="752"/>
      <c r="J1910" s="752"/>
      <c r="K1910" s="752"/>
      <c r="L1910" s="752"/>
      <c r="M1910" s="752"/>
      <c r="N1910" s="753"/>
      <c r="O1910" s="341">
        <f>SUM(O1907:O1909)</f>
        <v>9867.8271221920004</v>
      </c>
      <c r="P1910" s="342"/>
    </row>
    <row r="1911" spans="2:18" ht="15" thickBot="1">
      <c r="B1911" s="241"/>
      <c r="C1911" s="274"/>
      <c r="O1911" s="275"/>
      <c r="P1911" s="243"/>
    </row>
    <row r="1912" spans="2:18" ht="15" thickBot="1">
      <c r="B1912" s="241"/>
      <c r="C1912" s="754" t="s">
        <v>283</v>
      </c>
      <c r="D1912" s="755"/>
      <c r="E1912" s="755"/>
      <c r="F1912" s="755"/>
      <c r="G1912" s="755"/>
      <c r="H1912" s="755"/>
      <c r="I1912" s="755"/>
      <c r="J1912" s="755"/>
      <c r="K1912" s="755"/>
      <c r="L1912" s="755"/>
      <c r="M1912" s="755"/>
      <c r="N1912" s="756"/>
      <c r="O1912" s="343">
        <f>ROUND(O1902+O1910,0)</f>
        <v>47821</v>
      </c>
      <c r="P1912" s="342"/>
    </row>
    <row r="1913" spans="2:18">
      <c r="B1913" s="241"/>
      <c r="C1913" s="270"/>
      <c r="D1913" s="271"/>
      <c r="E1913" s="271"/>
      <c r="F1913" s="271"/>
      <c r="G1913" s="271"/>
      <c r="H1913" s="271"/>
      <c r="I1913" s="271"/>
      <c r="J1913" s="271"/>
      <c r="K1913" s="271"/>
      <c r="L1913" s="271"/>
      <c r="M1913" s="271"/>
      <c r="N1913" s="271"/>
      <c r="O1913" s="272"/>
      <c r="P1913" s="243"/>
    </row>
    <row r="1914" spans="2:18">
      <c r="B1914" s="241"/>
      <c r="C1914" s="274"/>
      <c r="O1914" s="275"/>
      <c r="P1914" s="243"/>
    </row>
    <row r="1915" spans="2:18">
      <c r="B1915" s="241"/>
      <c r="C1915" s="274"/>
      <c r="O1915" s="275"/>
      <c r="P1915" s="243"/>
    </row>
    <row r="1916" spans="2:18">
      <c r="B1916" s="241"/>
      <c r="C1916" s="274"/>
      <c r="H1916" s="344" t="s">
        <v>284</v>
      </c>
      <c r="I1916" s="344"/>
      <c r="J1916" s="344"/>
      <c r="K1916" s="344"/>
      <c r="O1916" s="275"/>
      <c r="P1916" s="243"/>
    </row>
    <row r="1917" spans="2:18">
      <c r="B1917" s="241"/>
      <c r="C1917" s="274"/>
      <c r="H1917" s="344" t="s">
        <v>285</v>
      </c>
      <c r="O1917" s="275"/>
      <c r="P1917" s="243"/>
    </row>
    <row r="1918" spans="2:18">
      <c r="B1918" s="241"/>
      <c r="C1918" s="274"/>
      <c r="H1918" s="344" t="s">
        <v>286</v>
      </c>
      <c r="O1918" s="275"/>
      <c r="P1918" s="243"/>
    </row>
    <row r="1919" spans="2:18">
      <c r="B1919" s="241"/>
      <c r="C1919" s="256"/>
      <c r="D1919" s="345"/>
      <c r="E1919" s="345"/>
      <c r="F1919" s="345"/>
      <c r="G1919" s="345"/>
      <c r="H1919" s="344" t="s">
        <v>287</v>
      </c>
      <c r="I1919" s="345"/>
      <c r="J1919" s="345"/>
      <c r="K1919" s="345"/>
      <c r="L1919" s="345"/>
      <c r="M1919" s="345"/>
      <c r="N1919" s="345"/>
      <c r="O1919" s="346"/>
      <c r="P1919" s="266"/>
    </row>
    <row r="1920" spans="2:18">
      <c r="B1920" s="241"/>
      <c r="C1920" s="274"/>
      <c r="H1920" s="236" t="s">
        <v>288</v>
      </c>
      <c r="O1920" s="275"/>
      <c r="P1920" s="243"/>
    </row>
    <row r="1921" spans="2:16">
      <c r="B1921" s="241"/>
      <c r="C1921" s="347" t="s">
        <v>289</v>
      </c>
      <c r="D1921" s="348"/>
      <c r="E1921" s="348"/>
      <c r="F1921" s="348"/>
      <c r="G1921" s="348"/>
      <c r="H1921" s="348"/>
      <c r="I1921" s="348"/>
      <c r="J1921" s="348"/>
      <c r="K1921" s="348"/>
      <c r="L1921" s="348"/>
      <c r="M1921" s="348"/>
      <c r="N1921" s="348"/>
      <c r="O1921" s="349"/>
      <c r="P1921" s="243"/>
    </row>
    <row r="1922" spans="2:16">
      <c r="B1922" s="241"/>
      <c r="C1922" s="757"/>
      <c r="D1922" s="758"/>
      <c r="E1922" s="758"/>
      <c r="F1922" s="758"/>
      <c r="G1922" s="758"/>
      <c r="H1922" s="758"/>
      <c r="I1922" s="758"/>
      <c r="J1922" s="758"/>
      <c r="K1922" s="758"/>
      <c r="L1922" s="758"/>
      <c r="M1922" s="758"/>
      <c r="N1922" s="758"/>
      <c r="O1922" s="759"/>
      <c r="P1922" s="266"/>
    </row>
    <row r="1923" spans="2:16">
      <c r="B1923" s="241"/>
      <c r="C1923" s="757"/>
      <c r="D1923" s="758"/>
      <c r="E1923" s="758"/>
      <c r="F1923" s="758"/>
      <c r="G1923" s="758"/>
      <c r="H1923" s="758"/>
      <c r="I1923" s="758"/>
      <c r="J1923" s="758"/>
      <c r="K1923" s="758"/>
      <c r="L1923" s="758"/>
      <c r="M1923" s="758"/>
      <c r="N1923" s="758"/>
      <c r="O1923" s="759"/>
      <c r="P1923" s="266"/>
    </row>
    <row r="1924" spans="2:16">
      <c r="B1924" s="241"/>
      <c r="C1924" s="256"/>
      <c r="D1924" s="345"/>
      <c r="E1924" s="345"/>
      <c r="F1924" s="345"/>
      <c r="G1924" s="345"/>
      <c r="H1924" s="345"/>
      <c r="I1924" s="345"/>
      <c r="J1924" s="345"/>
      <c r="K1924" s="345"/>
      <c r="L1924" s="345"/>
      <c r="M1924" s="345"/>
      <c r="N1924" s="345"/>
      <c r="O1924" s="346"/>
      <c r="P1924" s="266"/>
    </row>
    <row r="1925" spans="2:16">
      <c r="B1925" s="241"/>
      <c r="C1925" s="350" t="s">
        <v>290</v>
      </c>
      <c r="D1925" s="345"/>
      <c r="E1925" s="345"/>
      <c r="F1925" s="345"/>
      <c r="G1925" s="345"/>
      <c r="H1925" s="345"/>
      <c r="I1925" s="345"/>
      <c r="J1925" s="345"/>
      <c r="K1925" s="345"/>
      <c r="L1925" s="345"/>
      <c r="M1925" s="345"/>
      <c r="N1925" s="345"/>
      <c r="O1925" s="346"/>
      <c r="P1925" s="266"/>
    </row>
    <row r="1926" spans="2:16">
      <c r="B1926" s="241"/>
      <c r="C1926" s="735" t="s">
        <v>291</v>
      </c>
      <c r="D1926" s="736"/>
      <c r="E1926" s="736"/>
      <c r="F1926" s="736"/>
      <c r="G1926" s="736"/>
      <c r="H1926" s="736"/>
      <c r="I1926" s="736"/>
      <c r="J1926" s="736"/>
      <c r="K1926" s="736"/>
      <c r="L1926" s="736"/>
      <c r="M1926" s="736"/>
      <c r="N1926" s="736"/>
      <c r="O1926" s="737"/>
      <c r="P1926" s="351"/>
    </row>
    <row r="1927" spans="2:16">
      <c r="B1927" s="241"/>
      <c r="C1927" s="735"/>
      <c r="D1927" s="736"/>
      <c r="E1927" s="736"/>
      <c r="F1927" s="736"/>
      <c r="G1927" s="736"/>
      <c r="H1927" s="736"/>
      <c r="I1927" s="736"/>
      <c r="J1927" s="736"/>
      <c r="K1927" s="736"/>
      <c r="L1927" s="736"/>
      <c r="M1927" s="736"/>
      <c r="N1927" s="736"/>
      <c r="O1927" s="737"/>
      <c r="P1927" s="351"/>
    </row>
    <row r="1928" spans="2:16">
      <c r="B1928" s="241"/>
      <c r="C1928" s="738" t="s">
        <v>292</v>
      </c>
      <c r="D1928" s="739"/>
      <c r="E1928" s="739"/>
      <c r="F1928" s="739"/>
      <c r="G1928" s="739"/>
      <c r="H1928" s="739"/>
      <c r="I1928" s="739"/>
      <c r="J1928" s="739"/>
      <c r="K1928" s="739"/>
      <c r="L1928" s="739"/>
      <c r="M1928" s="739"/>
      <c r="N1928" s="739"/>
      <c r="O1928" s="740"/>
      <c r="P1928" s="351"/>
    </row>
    <row r="1929" spans="2:16">
      <c r="B1929" s="241"/>
      <c r="C1929" s="738"/>
      <c r="D1929" s="739"/>
      <c r="E1929" s="739"/>
      <c r="F1929" s="739"/>
      <c r="G1929" s="739"/>
      <c r="H1929" s="739"/>
      <c r="I1929" s="739"/>
      <c r="J1929" s="739"/>
      <c r="K1929" s="739"/>
      <c r="L1929" s="739"/>
      <c r="M1929" s="739"/>
      <c r="N1929" s="739"/>
      <c r="O1929" s="740"/>
      <c r="P1929" s="351"/>
    </row>
    <row r="1930" spans="2:16">
      <c r="B1930" s="241"/>
      <c r="C1930" s="256"/>
      <c r="D1930" s="345"/>
      <c r="E1930" s="345"/>
      <c r="F1930" s="345"/>
      <c r="G1930" s="345"/>
      <c r="H1930" s="345"/>
      <c r="I1930" s="345"/>
      <c r="J1930" s="345"/>
      <c r="K1930" s="345"/>
      <c r="L1930" s="345"/>
      <c r="M1930" s="345"/>
      <c r="N1930" s="345"/>
      <c r="O1930" s="346"/>
      <c r="P1930" s="266"/>
    </row>
    <row r="1931" spans="2:16">
      <c r="B1931" s="241"/>
      <c r="C1931" s="274"/>
      <c r="H1931" s="344" t="s">
        <v>284</v>
      </c>
      <c r="O1931" s="275"/>
      <c r="P1931" s="243"/>
    </row>
    <row r="1932" spans="2:16">
      <c r="B1932" s="241"/>
      <c r="C1932" s="274"/>
      <c r="H1932" s="236" t="s">
        <v>285</v>
      </c>
      <c r="I1932" s="289"/>
      <c r="J1932" s="289"/>
      <c r="K1932" s="289"/>
      <c r="O1932" s="275"/>
      <c r="P1932" s="243"/>
    </row>
    <row r="1933" spans="2:16">
      <c r="B1933" s="241"/>
      <c r="C1933" s="274"/>
      <c r="H1933" s="236" t="s">
        <v>293</v>
      </c>
      <c r="I1933" s="352"/>
      <c r="J1933" s="352"/>
      <c r="K1933" s="352"/>
      <c r="O1933" s="275"/>
      <c r="P1933" s="243"/>
    </row>
    <row r="1934" spans="2:16">
      <c r="B1934" s="241"/>
      <c r="C1934" s="353"/>
      <c r="D1934" s="345"/>
      <c r="E1934" s="345"/>
      <c r="F1934" s="345"/>
      <c r="G1934" s="345"/>
      <c r="H1934" s="236" t="s">
        <v>287</v>
      </c>
      <c r="L1934" s="345"/>
      <c r="M1934" s="345"/>
      <c r="N1934" s="345"/>
      <c r="O1934" s="346"/>
      <c r="P1934" s="266"/>
    </row>
    <row r="1935" spans="2:16">
      <c r="B1935" s="241"/>
      <c r="C1935" s="353"/>
      <c r="D1935" s="352"/>
      <c r="E1935" s="352"/>
      <c r="K1935" s="741"/>
      <c r="L1935" s="741"/>
      <c r="M1935" s="741"/>
      <c r="N1935" s="741"/>
      <c r="O1935" s="742"/>
      <c r="P1935" s="354"/>
    </row>
    <row r="1936" spans="2:16" ht="15" thickBot="1">
      <c r="B1936" s="241"/>
      <c r="C1936" s="745"/>
      <c r="D1936" s="746"/>
      <c r="E1936" s="746"/>
      <c r="F1936" s="309"/>
      <c r="G1936" s="309"/>
      <c r="H1936" s="309"/>
      <c r="I1936" s="309"/>
      <c r="J1936" s="309"/>
      <c r="K1936" s="743"/>
      <c r="L1936" s="743"/>
      <c r="M1936" s="743"/>
      <c r="N1936" s="743"/>
      <c r="O1936" s="744"/>
      <c r="P1936" s="354"/>
    </row>
    <row r="1937" spans="2:16" ht="15" thickBot="1">
      <c r="B1937" s="355"/>
      <c r="C1937" s="356"/>
      <c r="D1937" s="356"/>
      <c r="E1937" s="356"/>
      <c r="F1937" s="356"/>
      <c r="G1937" s="356"/>
      <c r="H1937" s="356"/>
      <c r="I1937" s="356"/>
      <c r="J1937" s="356"/>
      <c r="K1937" s="356"/>
      <c r="L1937" s="356"/>
      <c r="M1937" s="356"/>
      <c r="N1937" s="356"/>
      <c r="O1937" s="356"/>
      <c r="P1937" s="357"/>
    </row>
    <row r="1938" spans="2:16" ht="15" thickTop="1"/>
    <row r="1940" spans="2:16" ht="15" thickBot="1"/>
    <row r="1941" spans="2:16">
      <c r="B1941" s="241"/>
      <c r="C1941" s="251"/>
      <c r="D1941" s="252"/>
      <c r="E1941" s="252"/>
      <c r="F1941" s="252"/>
      <c r="G1941" s="252"/>
      <c r="H1941" s="252"/>
      <c r="I1941" s="252"/>
      <c r="J1941" s="252"/>
      <c r="K1941" s="252"/>
      <c r="L1941" s="253" t="s">
        <v>241</v>
      </c>
      <c r="M1941" s="254" t="s">
        <v>242</v>
      </c>
      <c r="N1941" s="254" t="s">
        <v>243</v>
      </c>
      <c r="O1941" s="255" t="s">
        <v>244</v>
      </c>
      <c r="P1941" s="245"/>
    </row>
    <row r="1942" spans="2:16">
      <c r="B1942" s="241"/>
      <c r="C1942" s="256"/>
      <c r="D1942" s="257"/>
      <c r="E1942" s="257"/>
      <c r="F1942" s="257"/>
      <c r="G1942" s="257"/>
      <c r="H1942" s="257"/>
      <c r="I1942" s="257"/>
      <c r="J1942" s="257"/>
      <c r="K1942" s="257"/>
      <c r="L1942" s="258"/>
      <c r="M1942" s="259"/>
      <c r="N1942" s="259"/>
      <c r="O1942" s="260"/>
      <c r="P1942" s="261"/>
    </row>
    <row r="1943" spans="2:16">
      <c r="B1943" s="241"/>
      <c r="C1943" s="826" t="s">
        <v>245</v>
      </c>
      <c r="D1943" s="827"/>
      <c r="E1943" s="827"/>
      <c r="F1943" s="827"/>
      <c r="G1943" s="257"/>
      <c r="H1943" s="257"/>
      <c r="I1943" s="257" t="s">
        <v>246</v>
      </c>
      <c r="K1943" s="257"/>
      <c r="L1943" s="258"/>
      <c r="O1943" s="262"/>
      <c r="P1943" s="261"/>
    </row>
    <row r="1944" spans="2:16">
      <c r="B1944" s="241"/>
      <c r="C1944" s="263"/>
      <c r="D1944" s="264"/>
      <c r="E1944" s="264"/>
      <c r="F1944" s="264"/>
      <c r="G1944" s="264"/>
      <c r="H1944" s="264"/>
      <c r="I1944" s="264"/>
      <c r="J1944" s="264"/>
      <c r="K1944" s="264"/>
      <c r="L1944" s="264"/>
      <c r="M1944" s="264"/>
      <c r="N1944" s="264"/>
      <c r="O1944" s="265"/>
      <c r="P1944" s="266"/>
    </row>
    <row r="1945" spans="2:16" ht="15" thickBot="1">
      <c r="B1945" s="241"/>
      <c r="C1945" s="267"/>
      <c r="D1945" s="268"/>
      <c r="E1945" s="268"/>
      <c r="F1945" s="268"/>
      <c r="G1945" s="268"/>
      <c r="H1945" s="268"/>
      <c r="I1945" s="268"/>
      <c r="J1945" s="268"/>
      <c r="K1945" s="268"/>
      <c r="L1945" s="268"/>
      <c r="M1945" s="268"/>
      <c r="N1945" s="268"/>
      <c r="O1945" s="269"/>
      <c r="P1945" s="243"/>
    </row>
    <row r="1946" spans="2:16" ht="15" thickBot="1">
      <c r="B1946" s="241"/>
      <c r="C1946" s="270"/>
      <c r="D1946" s="271"/>
      <c r="E1946" s="271"/>
      <c r="F1946" s="271"/>
      <c r="G1946" s="271"/>
      <c r="H1946" s="271"/>
      <c r="K1946" s="271"/>
      <c r="L1946" s="271"/>
      <c r="M1946" s="271"/>
      <c r="N1946" s="271"/>
      <c r="O1946" s="272"/>
      <c r="P1946" s="243"/>
    </row>
    <row r="1947" spans="2:16">
      <c r="B1947" s="241"/>
      <c r="C1947" s="828" t="s">
        <v>247</v>
      </c>
      <c r="D1947" s="829"/>
      <c r="E1947" s="829"/>
      <c r="F1947" s="829"/>
      <c r="G1947" s="829"/>
      <c r="H1947" s="829"/>
      <c r="I1947" s="829"/>
      <c r="J1947" s="829"/>
      <c r="K1947" s="829"/>
      <c r="L1947" s="829"/>
      <c r="M1947" s="829"/>
      <c r="N1947" s="829"/>
      <c r="O1947" s="830"/>
      <c r="P1947" s="273"/>
    </row>
    <row r="1948" spans="2:16" ht="15" thickBot="1">
      <c r="B1948" s="241"/>
      <c r="C1948" s="274"/>
      <c r="O1948" s="275"/>
      <c r="P1948" s="243"/>
    </row>
    <row r="1949" spans="2:16">
      <c r="B1949" s="241"/>
      <c r="C1949" s="276" t="s">
        <v>248</v>
      </c>
      <c r="D1949" s="814" t="s">
        <v>9</v>
      </c>
      <c r="E1949" s="815"/>
      <c r="F1949" s="815"/>
      <c r="G1949" s="815"/>
      <c r="H1949" s="815"/>
      <c r="I1949" s="815"/>
      <c r="J1949" s="815"/>
      <c r="K1949" s="815"/>
      <c r="L1949" s="816"/>
      <c r="M1949" s="817" t="s">
        <v>249</v>
      </c>
      <c r="N1949" s="818"/>
      <c r="O1949" s="276" t="s">
        <v>11</v>
      </c>
      <c r="P1949" s="277"/>
    </row>
    <row r="1950" spans="2:16" ht="15" thickBot="1">
      <c r="B1950" s="241"/>
      <c r="C1950" s="278">
        <v>9.4</v>
      </c>
      <c r="D1950" s="819" t="s">
        <v>44</v>
      </c>
      <c r="E1950" s="820"/>
      <c r="F1950" s="820"/>
      <c r="G1950" s="820"/>
      <c r="H1950" s="820"/>
      <c r="I1950" s="820"/>
      <c r="J1950" s="820"/>
      <c r="K1950" s="820"/>
      <c r="L1950" s="821"/>
      <c r="M1950" s="819" t="s">
        <v>43</v>
      </c>
      <c r="N1950" s="821"/>
      <c r="O1950" s="279">
        <f>'[23]PRESUPUESTO OFICIAL (Entidad)'!I52</f>
        <v>1</v>
      </c>
      <c r="P1950" s="280"/>
    </row>
    <row r="1951" spans="2:16">
      <c r="B1951" s="241"/>
      <c r="C1951" s="801" t="s">
        <v>250</v>
      </c>
      <c r="D1951" s="761"/>
      <c r="E1951" s="761"/>
      <c r="F1951" s="761"/>
      <c r="G1951" s="761"/>
      <c r="H1951" s="761"/>
      <c r="I1951" s="761"/>
      <c r="J1951" s="761"/>
      <c r="K1951" s="761"/>
      <c r="L1951" s="761"/>
      <c r="M1951" s="761"/>
      <c r="N1951" s="761"/>
      <c r="O1951" s="762"/>
      <c r="P1951" s="281"/>
    </row>
    <row r="1952" spans="2:16">
      <c r="B1952" s="241"/>
      <c r="C1952" s="763"/>
      <c r="D1952" s="764"/>
      <c r="E1952" s="764"/>
      <c r="F1952" s="764"/>
      <c r="G1952" s="764"/>
      <c r="H1952" s="764"/>
      <c r="I1952" s="764"/>
      <c r="J1952" s="764"/>
      <c r="K1952" s="764"/>
      <c r="L1952" s="764"/>
      <c r="M1952" s="764"/>
      <c r="N1952" s="764"/>
      <c r="O1952" s="765"/>
      <c r="P1952" s="281"/>
    </row>
    <row r="1953" spans="2:16" ht="15" thickBot="1">
      <c r="B1953" s="241"/>
      <c r="C1953" s="766"/>
      <c r="D1953" s="767"/>
      <c r="E1953" s="767"/>
      <c r="F1953" s="767"/>
      <c r="G1953" s="767"/>
      <c r="H1953" s="767"/>
      <c r="I1953" s="767"/>
      <c r="J1953" s="767"/>
      <c r="K1953" s="767"/>
      <c r="L1953" s="767"/>
      <c r="M1953" s="767"/>
      <c r="N1953" s="767"/>
      <c r="O1953" s="768"/>
      <c r="P1953" s="281"/>
    </row>
    <row r="1954" spans="2:16">
      <c r="B1954" s="241"/>
      <c r="C1954" s="769" t="s">
        <v>9</v>
      </c>
      <c r="D1954" s="822"/>
      <c r="E1954" s="822"/>
      <c r="F1954" s="822"/>
      <c r="G1954" s="823"/>
      <c r="H1954" s="785" t="s">
        <v>251</v>
      </c>
      <c r="I1954" s="822"/>
      <c r="J1954" s="824" t="s">
        <v>252</v>
      </c>
      <c r="K1954" s="825"/>
      <c r="L1954" s="282" t="s">
        <v>253</v>
      </c>
      <c r="M1954" s="785" t="s">
        <v>254</v>
      </c>
      <c r="N1954" s="786"/>
      <c r="O1954" s="283" t="s">
        <v>255</v>
      </c>
      <c r="P1954" s="284"/>
    </row>
    <row r="1955" spans="2:16">
      <c r="B1955" s="241"/>
      <c r="C1955" s="787" t="s">
        <v>257</v>
      </c>
      <c r="D1955" s="774"/>
      <c r="E1955" s="774"/>
      <c r="F1955" s="774"/>
      <c r="G1955" s="810"/>
      <c r="H1955" s="811"/>
      <c r="I1955" s="810"/>
      <c r="J1955" s="812" t="s">
        <v>20</v>
      </c>
      <c r="K1955" s="776"/>
      <c r="L1955" s="315">
        <f>O1986*0.05</f>
        <v>97.770535199999998</v>
      </c>
      <c r="M1955" s="812">
        <v>1</v>
      </c>
      <c r="N1955" s="776"/>
      <c r="O1955" s="286">
        <f>L1955*M1955</f>
        <v>97.770535199999998</v>
      </c>
      <c r="P1955" s="287"/>
    </row>
    <row r="1956" spans="2:16">
      <c r="B1956" s="241"/>
      <c r="C1956" s="792"/>
      <c r="D1956" s="793"/>
      <c r="E1956" s="793"/>
      <c r="F1956" s="793"/>
      <c r="G1956" s="794"/>
      <c r="H1956" s="291"/>
      <c r="I1956" s="290"/>
      <c r="J1956" s="813"/>
      <c r="K1956" s="776"/>
      <c r="L1956" s="292"/>
      <c r="M1956" s="812"/>
      <c r="N1956" s="776"/>
      <c r="O1956" s="419"/>
      <c r="P1956" s="287"/>
    </row>
    <row r="1957" spans="2:16" ht="15" thickBot="1">
      <c r="B1957" s="241"/>
      <c r="C1957" s="805"/>
      <c r="D1957" s="791"/>
      <c r="E1957" s="791"/>
      <c r="F1957" s="791"/>
      <c r="G1957" s="806"/>
      <c r="H1957" s="807"/>
      <c r="I1957" s="806"/>
      <c r="J1957" s="779"/>
      <c r="K1957" s="780"/>
      <c r="L1957" s="393"/>
      <c r="M1957" s="808"/>
      <c r="N1957" s="809"/>
      <c r="O1957" s="286"/>
      <c r="P1957" s="287"/>
    </row>
    <row r="1958" spans="2:16" ht="15" thickBot="1">
      <c r="B1958" s="241"/>
      <c r="C1958" s="751" t="s">
        <v>258</v>
      </c>
      <c r="D1958" s="752"/>
      <c r="E1958" s="752"/>
      <c r="F1958" s="752"/>
      <c r="G1958" s="752"/>
      <c r="H1958" s="752"/>
      <c r="I1958" s="752"/>
      <c r="J1958" s="752"/>
      <c r="K1958" s="752"/>
      <c r="L1958" s="752"/>
      <c r="M1958" s="752"/>
      <c r="N1958" s="753"/>
      <c r="O1958" s="295">
        <f>SUM(O1955:O1957)</f>
        <v>97.770535199999998</v>
      </c>
      <c r="P1958" s="296"/>
    </row>
    <row r="1959" spans="2:16">
      <c r="B1959" s="241"/>
      <c r="C1959" s="760" t="s">
        <v>259</v>
      </c>
      <c r="D1959" s="761"/>
      <c r="E1959" s="761"/>
      <c r="F1959" s="761"/>
      <c r="G1959" s="761"/>
      <c r="H1959" s="761"/>
      <c r="I1959" s="761"/>
      <c r="J1959" s="761"/>
      <c r="K1959" s="761"/>
      <c r="L1959" s="761"/>
      <c r="M1959" s="761"/>
      <c r="N1959" s="761"/>
      <c r="O1959" s="762"/>
      <c r="P1959" s="281"/>
    </row>
    <row r="1960" spans="2:16">
      <c r="B1960" s="241"/>
      <c r="C1960" s="763"/>
      <c r="D1960" s="764"/>
      <c r="E1960" s="764"/>
      <c r="F1960" s="764"/>
      <c r="G1960" s="764"/>
      <c r="H1960" s="764"/>
      <c r="I1960" s="764"/>
      <c r="J1960" s="764"/>
      <c r="K1960" s="764"/>
      <c r="L1960" s="764"/>
      <c r="M1960" s="764"/>
      <c r="N1960" s="764"/>
      <c r="O1960" s="765"/>
      <c r="P1960" s="281"/>
    </row>
    <row r="1961" spans="2:16" ht="15" thickBot="1">
      <c r="B1961" s="241"/>
      <c r="C1961" s="766"/>
      <c r="D1961" s="767"/>
      <c r="E1961" s="767"/>
      <c r="F1961" s="767"/>
      <c r="G1961" s="767"/>
      <c r="H1961" s="767"/>
      <c r="I1961" s="767"/>
      <c r="J1961" s="767"/>
      <c r="K1961" s="767"/>
      <c r="L1961" s="767"/>
      <c r="M1961" s="767"/>
      <c r="N1961" s="767"/>
      <c r="O1961" s="768"/>
      <c r="P1961" s="281"/>
    </row>
    <row r="1962" spans="2:16">
      <c r="B1962" s="241"/>
      <c r="C1962" s="769" t="s">
        <v>9</v>
      </c>
      <c r="D1962" s="770"/>
      <c r="E1962" s="770"/>
      <c r="F1962" s="770"/>
      <c r="G1962" s="770"/>
      <c r="H1962" s="770"/>
      <c r="I1962" s="770"/>
      <c r="J1962" s="786"/>
      <c r="K1962" s="297" t="s">
        <v>249</v>
      </c>
      <c r="L1962" s="298" t="s">
        <v>11</v>
      </c>
      <c r="M1962" s="785" t="s">
        <v>260</v>
      </c>
      <c r="N1962" s="786"/>
      <c r="O1962" s="283" t="s">
        <v>255</v>
      </c>
      <c r="P1962" s="284"/>
    </row>
    <row r="1963" spans="2:16">
      <c r="B1963" s="241"/>
      <c r="C1963" s="802" t="s">
        <v>377</v>
      </c>
      <c r="D1963" s="803"/>
      <c r="E1963" s="803"/>
      <c r="F1963" s="803"/>
      <c r="G1963" s="803"/>
      <c r="H1963" s="803"/>
      <c r="I1963" s="803"/>
      <c r="J1963" s="804"/>
      <c r="K1963" s="395" t="s">
        <v>43</v>
      </c>
      <c r="L1963" s="416">
        <v>1</v>
      </c>
      <c r="M1963" s="795">
        <v>32900</v>
      </c>
      <c r="N1963" s="796"/>
      <c r="O1963" s="397">
        <f>L1963*M1963</f>
        <v>32900</v>
      </c>
      <c r="P1963" s="284"/>
    </row>
    <row r="1964" spans="2:16">
      <c r="B1964" s="241"/>
      <c r="C1964" s="792"/>
      <c r="D1964" s="793"/>
      <c r="E1964" s="793"/>
      <c r="F1964" s="793"/>
      <c r="G1964" s="793"/>
      <c r="H1964" s="793"/>
      <c r="I1964" s="793"/>
      <c r="J1964" s="794"/>
      <c r="K1964" s="398"/>
      <c r="L1964" s="418"/>
      <c r="M1964" s="795"/>
      <c r="N1964" s="796"/>
      <c r="O1964" s="397"/>
      <c r="P1964" s="287"/>
    </row>
    <row r="1965" spans="2:16">
      <c r="B1965" s="241"/>
      <c r="C1965" s="792"/>
      <c r="D1965" s="793"/>
      <c r="E1965" s="793"/>
      <c r="F1965" s="793"/>
      <c r="G1965" s="793"/>
      <c r="H1965" s="793"/>
      <c r="I1965" s="793"/>
      <c r="J1965" s="794"/>
      <c r="K1965" s="398"/>
      <c r="L1965" s="403"/>
      <c r="M1965" s="837"/>
      <c r="N1965" s="838"/>
      <c r="O1965" s="397"/>
      <c r="P1965" s="287"/>
    </row>
    <row r="1966" spans="2:16">
      <c r="B1966" s="241"/>
      <c r="C1966" s="792"/>
      <c r="D1966" s="793"/>
      <c r="E1966" s="793"/>
      <c r="F1966" s="793"/>
      <c r="G1966" s="793"/>
      <c r="H1966" s="793"/>
      <c r="I1966" s="793"/>
      <c r="J1966" s="794"/>
      <c r="K1966" s="398"/>
      <c r="L1966" s="402"/>
      <c r="M1966" s="837"/>
      <c r="N1966" s="838"/>
      <c r="O1966" s="397"/>
      <c r="P1966" s="287"/>
    </row>
    <row r="1967" spans="2:16">
      <c r="B1967" s="241"/>
      <c r="C1967" s="792"/>
      <c r="D1967" s="793"/>
      <c r="E1967" s="793"/>
      <c r="F1967" s="793"/>
      <c r="G1967" s="793"/>
      <c r="H1967" s="793"/>
      <c r="I1967" s="793"/>
      <c r="J1967" s="794"/>
      <c r="K1967" s="401"/>
      <c r="L1967" s="402"/>
      <c r="M1967" s="837"/>
      <c r="N1967" s="838"/>
      <c r="O1967" s="397"/>
      <c r="P1967" s="287"/>
    </row>
    <row r="1968" spans="2:16">
      <c r="B1968" s="241"/>
      <c r="C1968" s="792"/>
      <c r="D1968" s="793"/>
      <c r="E1968" s="793"/>
      <c r="F1968" s="793"/>
      <c r="G1968" s="793"/>
      <c r="H1968" s="793"/>
      <c r="I1968" s="793"/>
      <c r="J1968" s="794"/>
      <c r="K1968" s="401"/>
      <c r="L1968" s="403"/>
      <c r="M1968" s="837"/>
      <c r="N1968" s="838"/>
      <c r="O1968" s="397"/>
      <c r="P1968" s="287"/>
    </row>
    <row r="1969" spans="2:18" ht="15" thickBot="1">
      <c r="B1969" s="241"/>
      <c r="C1969" s="790"/>
      <c r="D1969" s="797"/>
      <c r="E1969" s="797"/>
      <c r="F1969" s="797"/>
      <c r="G1969" s="797"/>
      <c r="H1969" s="797"/>
      <c r="I1969" s="797"/>
      <c r="J1969" s="798"/>
      <c r="K1969" s="401"/>
      <c r="L1969" s="404"/>
      <c r="M1969" s="799"/>
      <c r="N1969" s="800"/>
      <c r="O1969" s="397"/>
      <c r="P1969" s="287"/>
    </row>
    <row r="1970" spans="2:18" ht="15" thickBot="1">
      <c r="B1970" s="241"/>
      <c r="C1970" s="751" t="s">
        <v>258</v>
      </c>
      <c r="D1970" s="752"/>
      <c r="E1970" s="752"/>
      <c r="F1970" s="752"/>
      <c r="G1970" s="752"/>
      <c r="H1970" s="752"/>
      <c r="I1970" s="752"/>
      <c r="J1970" s="752"/>
      <c r="K1970" s="752"/>
      <c r="L1970" s="752"/>
      <c r="M1970" s="752"/>
      <c r="N1970" s="753"/>
      <c r="O1970" s="295">
        <f>SUM(O1963:O1969)</f>
        <v>32900</v>
      </c>
      <c r="P1970" s="287"/>
    </row>
    <row r="1971" spans="2:18">
      <c r="B1971" s="241"/>
      <c r="C1971" s="801" t="s">
        <v>263</v>
      </c>
      <c r="D1971" s="761"/>
      <c r="E1971" s="761"/>
      <c r="F1971" s="761"/>
      <c r="G1971" s="761"/>
      <c r="H1971" s="761"/>
      <c r="I1971" s="761"/>
      <c r="J1971" s="761"/>
      <c r="K1971" s="761"/>
      <c r="L1971" s="761"/>
      <c r="M1971" s="761"/>
      <c r="N1971" s="761"/>
      <c r="O1971" s="762"/>
      <c r="P1971" s="281"/>
    </row>
    <row r="1972" spans="2:18">
      <c r="B1972" s="241"/>
      <c r="C1972" s="763"/>
      <c r="D1972" s="764"/>
      <c r="E1972" s="764"/>
      <c r="F1972" s="764"/>
      <c r="G1972" s="764"/>
      <c r="H1972" s="764"/>
      <c r="I1972" s="764"/>
      <c r="J1972" s="764"/>
      <c r="K1972" s="764"/>
      <c r="L1972" s="764"/>
      <c r="M1972" s="764"/>
      <c r="N1972" s="764"/>
      <c r="O1972" s="765"/>
      <c r="P1972" s="281"/>
    </row>
    <row r="1973" spans="2:18" ht="15" thickBot="1">
      <c r="B1973" s="241"/>
      <c r="C1973" s="766"/>
      <c r="D1973" s="767"/>
      <c r="E1973" s="767"/>
      <c r="F1973" s="767"/>
      <c r="G1973" s="767"/>
      <c r="H1973" s="767"/>
      <c r="I1973" s="767"/>
      <c r="J1973" s="767"/>
      <c r="K1973" s="767"/>
      <c r="L1973" s="767"/>
      <c r="M1973" s="767"/>
      <c r="N1973" s="767"/>
      <c r="O1973" s="768"/>
      <c r="P1973" s="281"/>
    </row>
    <row r="1974" spans="2:18" ht="15.75">
      <c r="B1974" s="241"/>
      <c r="C1974" s="769" t="s">
        <v>264</v>
      </c>
      <c r="D1974" s="770"/>
      <c r="E1974" s="770"/>
      <c r="F1974" s="770"/>
      <c r="G1974" s="770"/>
      <c r="H1974" s="770"/>
      <c r="I1974" s="770"/>
      <c r="J1974" s="303" t="s">
        <v>265</v>
      </c>
      <c r="K1974" s="304" t="s">
        <v>266</v>
      </c>
      <c r="L1974" s="305" t="s">
        <v>267</v>
      </c>
      <c r="M1974" s="785" t="s">
        <v>268</v>
      </c>
      <c r="N1974" s="786"/>
      <c r="O1974" s="283" t="s">
        <v>255</v>
      </c>
      <c r="P1974" s="284"/>
    </row>
    <row r="1975" spans="2:18">
      <c r="B1975" s="241"/>
      <c r="C1975" s="773"/>
      <c r="D1975" s="774"/>
      <c r="E1975" s="774"/>
      <c r="F1975" s="774"/>
      <c r="G1975" s="774"/>
      <c r="H1975" s="774"/>
      <c r="I1975" s="774"/>
      <c r="J1975" s="375"/>
      <c r="K1975" s="374"/>
      <c r="L1975" s="375"/>
      <c r="M1975" s="788"/>
      <c r="N1975" s="789"/>
      <c r="O1975" s="294"/>
      <c r="P1975" s="287"/>
    </row>
    <row r="1976" spans="2:18" ht="15" thickBot="1">
      <c r="B1976" s="241"/>
      <c r="C1976" s="805"/>
      <c r="D1976" s="791"/>
      <c r="E1976" s="791"/>
      <c r="F1976" s="791"/>
      <c r="G1976" s="791"/>
      <c r="H1976" s="791"/>
      <c r="I1976" s="791"/>
      <c r="J1976" s="375"/>
      <c r="K1976" s="376"/>
      <c r="L1976" s="377"/>
      <c r="M1976" s="835"/>
      <c r="N1976" s="836"/>
      <c r="O1976" s="294"/>
      <c r="P1976" s="287"/>
    </row>
    <row r="1977" spans="2:18" ht="15" thickBot="1">
      <c r="B1977" s="241"/>
      <c r="C1977" s="751" t="s">
        <v>258</v>
      </c>
      <c r="D1977" s="752"/>
      <c r="E1977" s="752"/>
      <c r="F1977" s="752"/>
      <c r="G1977" s="752"/>
      <c r="H1977" s="752"/>
      <c r="I1977" s="752"/>
      <c r="J1977" s="752"/>
      <c r="K1977" s="752"/>
      <c r="L1977" s="752"/>
      <c r="M1977" s="752"/>
      <c r="N1977" s="753"/>
      <c r="O1977" s="295">
        <f>SUM(O1975:O1976)</f>
        <v>0</v>
      </c>
      <c r="P1977" s="296"/>
    </row>
    <row r="1978" spans="2:18">
      <c r="B1978" s="241"/>
      <c r="C1978" s="760" t="s">
        <v>269</v>
      </c>
      <c r="D1978" s="761"/>
      <c r="E1978" s="761"/>
      <c r="F1978" s="761"/>
      <c r="G1978" s="761"/>
      <c r="H1978" s="761"/>
      <c r="I1978" s="761"/>
      <c r="J1978" s="761"/>
      <c r="K1978" s="761"/>
      <c r="L1978" s="761"/>
      <c r="M1978" s="761"/>
      <c r="N1978" s="761"/>
      <c r="O1978" s="762"/>
      <c r="P1978" s="281"/>
    </row>
    <row r="1979" spans="2:18">
      <c r="B1979" s="241"/>
      <c r="C1979" s="763"/>
      <c r="D1979" s="764"/>
      <c r="E1979" s="764"/>
      <c r="F1979" s="764"/>
      <c r="G1979" s="764"/>
      <c r="H1979" s="764"/>
      <c r="I1979" s="764"/>
      <c r="J1979" s="764"/>
      <c r="K1979" s="764"/>
      <c r="L1979" s="764"/>
      <c r="M1979" s="764"/>
      <c r="N1979" s="764"/>
      <c r="O1979" s="765"/>
      <c r="P1979" s="281"/>
    </row>
    <row r="1980" spans="2:18" ht="15" thickBot="1">
      <c r="B1980" s="241"/>
      <c r="C1980" s="766"/>
      <c r="D1980" s="767"/>
      <c r="E1980" s="767"/>
      <c r="F1980" s="767"/>
      <c r="G1980" s="767"/>
      <c r="H1980" s="767"/>
      <c r="I1980" s="764"/>
      <c r="J1980" s="767"/>
      <c r="K1980" s="767"/>
      <c r="L1980" s="767"/>
      <c r="M1980" s="767"/>
      <c r="N1980" s="767"/>
      <c r="O1980" s="768"/>
      <c r="P1980" s="281"/>
    </row>
    <row r="1981" spans="2:18" ht="28.5">
      <c r="B1981" s="241"/>
      <c r="C1981" s="769" t="s">
        <v>270</v>
      </c>
      <c r="D1981" s="770"/>
      <c r="E1981" s="770"/>
      <c r="F1981" s="770"/>
      <c r="G1981" s="770"/>
      <c r="H1981" s="770"/>
      <c r="I1981" s="378" t="s">
        <v>11</v>
      </c>
      <c r="J1981" s="298" t="s">
        <v>271</v>
      </c>
      <c r="K1981" s="304" t="s">
        <v>272</v>
      </c>
      <c r="L1981" s="303" t="s">
        <v>273</v>
      </c>
      <c r="M1981" s="771" t="s">
        <v>254</v>
      </c>
      <c r="N1981" s="772"/>
      <c r="O1981" s="312" t="s">
        <v>255</v>
      </c>
      <c r="P1981" s="313"/>
    </row>
    <row r="1982" spans="2:18">
      <c r="B1982" s="241"/>
      <c r="C1982" s="775" t="s">
        <v>274</v>
      </c>
      <c r="D1982" s="782"/>
      <c r="E1982" s="782"/>
      <c r="F1982" s="782"/>
      <c r="G1982" s="782"/>
      <c r="H1982" s="782"/>
      <c r="I1982" s="379">
        <v>1</v>
      </c>
      <c r="J1982" s="315">
        <v>58363.5</v>
      </c>
      <c r="K1982" s="316">
        <f>J1982*67.52%</f>
        <v>39407.035199999998</v>
      </c>
      <c r="L1982" s="317">
        <f>J1982+K1982</f>
        <v>97770.535199999998</v>
      </c>
      <c r="M1982" s="777">
        <v>0.02</v>
      </c>
      <c r="N1982" s="778"/>
      <c r="O1982" s="318">
        <f>L1982*M1982*I1982</f>
        <v>1955.4107039999999</v>
      </c>
      <c r="P1982" s="319"/>
      <c r="R1982" s="337"/>
    </row>
    <row r="1983" spans="2:18">
      <c r="B1983" s="241"/>
      <c r="C1983" s="757"/>
      <c r="D1983" s="758"/>
      <c r="E1983" s="758"/>
      <c r="F1983" s="758"/>
      <c r="G1983" s="758"/>
      <c r="H1983" s="776"/>
      <c r="I1983" s="379"/>
      <c r="J1983" s="315"/>
      <c r="K1983" s="316"/>
      <c r="L1983" s="317"/>
      <c r="M1983" s="777"/>
      <c r="N1983" s="778"/>
      <c r="O1983" s="318"/>
      <c r="P1983" s="319"/>
      <c r="R1983" s="337"/>
    </row>
    <row r="1984" spans="2:18">
      <c r="B1984" s="241"/>
      <c r="C1984" s="757"/>
      <c r="D1984" s="758"/>
      <c r="E1984" s="758"/>
      <c r="F1984" s="758"/>
      <c r="G1984" s="758"/>
      <c r="H1984" s="776"/>
      <c r="I1984" s="379"/>
      <c r="J1984" s="323"/>
      <c r="K1984" s="316"/>
      <c r="L1984" s="317"/>
      <c r="M1984" s="777"/>
      <c r="N1984" s="778"/>
      <c r="O1984" s="318"/>
      <c r="P1984" s="319"/>
    </row>
    <row r="1985" spans="2:16" ht="15" thickBot="1">
      <c r="B1985" s="241"/>
      <c r="C1985" s="267"/>
      <c r="D1985" s="268"/>
      <c r="E1985" s="268"/>
      <c r="F1985" s="268"/>
      <c r="G1985" s="268"/>
      <c r="H1985" s="268"/>
      <c r="I1985" s="326"/>
      <c r="J1985" s="308"/>
      <c r="K1985" s="309"/>
      <c r="L1985" s="308"/>
      <c r="M1985" s="779"/>
      <c r="N1985" s="780"/>
      <c r="O1985" s="310"/>
      <c r="P1985" s="287"/>
    </row>
    <row r="1986" spans="2:16" ht="15" thickBot="1">
      <c r="B1986" s="241"/>
      <c r="C1986" s="751" t="s">
        <v>258</v>
      </c>
      <c r="D1986" s="752"/>
      <c r="E1986" s="752"/>
      <c r="F1986" s="752"/>
      <c r="G1986" s="752"/>
      <c r="H1986" s="752"/>
      <c r="I1986" s="781"/>
      <c r="J1986" s="752"/>
      <c r="K1986" s="752"/>
      <c r="L1986" s="752"/>
      <c r="M1986" s="752"/>
      <c r="N1986" s="753"/>
      <c r="O1986" s="295">
        <f>SUM(O1982:O1984)</f>
        <v>1955.4107039999999</v>
      </c>
      <c r="P1986" s="287"/>
    </row>
    <row r="1987" spans="2:16" ht="15" thickBot="1">
      <c r="B1987" s="241"/>
      <c r="C1987" s="274"/>
      <c r="O1987" s="275"/>
      <c r="P1987" s="243"/>
    </row>
    <row r="1988" spans="2:16" ht="15" thickBot="1">
      <c r="B1988" s="241"/>
      <c r="C1988" s="754" t="s">
        <v>275</v>
      </c>
      <c r="D1988" s="755"/>
      <c r="E1988" s="755"/>
      <c r="F1988" s="755"/>
      <c r="G1988" s="755"/>
      <c r="H1988" s="755"/>
      <c r="I1988" s="755"/>
      <c r="J1988" s="755"/>
      <c r="K1988" s="755"/>
      <c r="L1988" s="755"/>
      <c r="M1988" s="755"/>
      <c r="N1988" s="756"/>
      <c r="O1988" s="327">
        <f>SUM(O1958+O1970+O1977+O1986)</f>
        <v>34953.181239199999</v>
      </c>
      <c r="P1988" s="328"/>
    </row>
    <row r="1989" spans="2:16">
      <c r="B1989" s="241"/>
      <c r="C1989" s="760" t="s">
        <v>276</v>
      </c>
      <c r="D1989" s="761"/>
      <c r="E1989" s="761"/>
      <c r="F1989" s="761"/>
      <c r="G1989" s="761"/>
      <c r="H1989" s="761"/>
      <c r="I1989" s="761"/>
      <c r="J1989" s="761"/>
      <c r="K1989" s="761"/>
      <c r="L1989" s="761"/>
      <c r="M1989" s="761"/>
      <c r="N1989" s="761"/>
      <c r="O1989" s="762"/>
      <c r="P1989" s="281"/>
    </row>
    <row r="1990" spans="2:16">
      <c r="B1990" s="241"/>
      <c r="C1990" s="763"/>
      <c r="D1990" s="764"/>
      <c r="E1990" s="764"/>
      <c r="F1990" s="764"/>
      <c r="G1990" s="764"/>
      <c r="H1990" s="764"/>
      <c r="I1990" s="764"/>
      <c r="J1990" s="764"/>
      <c r="K1990" s="764"/>
      <c r="L1990" s="764"/>
      <c r="M1990" s="764"/>
      <c r="N1990" s="764"/>
      <c r="O1990" s="765"/>
      <c r="P1990" s="281"/>
    </row>
    <row r="1991" spans="2:16" ht="15" thickBot="1">
      <c r="B1991" s="241"/>
      <c r="C1991" s="766"/>
      <c r="D1991" s="767"/>
      <c r="E1991" s="767"/>
      <c r="F1991" s="767"/>
      <c r="G1991" s="767"/>
      <c r="H1991" s="767"/>
      <c r="I1991" s="767"/>
      <c r="J1991" s="767"/>
      <c r="K1991" s="767"/>
      <c r="L1991" s="767"/>
      <c r="M1991" s="767"/>
      <c r="N1991" s="767"/>
      <c r="O1991" s="768"/>
      <c r="P1991" s="281"/>
    </row>
    <row r="1992" spans="2:16">
      <c r="B1992" s="241"/>
      <c r="C1992" s="769" t="s">
        <v>277</v>
      </c>
      <c r="D1992" s="770"/>
      <c r="E1992" s="770"/>
      <c r="F1992" s="770"/>
      <c r="G1992" s="770"/>
      <c r="H1992" s="770"/>
      <c r="I1992" s="770"/>
      <c r="J1992" s="329"/>
      <c r="K1992" s="330"/>
      <c r="L1992" s="303" t="s">
        <v>278</v>
      </c>
      <c r="M1992" s="771" t="s">
        <v>279</v>
      </c>
      <c r="N1992" s="772"/>
      <c r="O1992" s="331"/>
      <c r="P1992" s="313"/>
    </row>
    <row r="1993" spans="2:16">
      <c r="B1993" s="241"/>
      <c r="C1993" s="773" t="s">
        <v>280</v>
      </c>
      <c r="D1993" s="774"/>
      <c r="E1993" s="774"/>
      <c r="F1993" s="774"/>
      <c r="G1993" s="774"/>
      <c r="H1993" s="774"/>
      <c r="I1993" s="774"/>
      <c r="J1993" s="332"/>
      <c r="K1993" s="333"/>
      <c r="L1993" s="334">
        <v>0.22</v>
      </c>
      <c r="M1993" s="747"/>
      <c r="N1993" s="748"/>
      <c r="O1993" s="335">
        <f>O1988*L1993</f>
        <v>7689.6998726239999</v>
      </c>
      <c r="P1993" s="336"/>
    </row>
    <row r="1994" spans="2:16">
      <c r="B1994" s="241"/>
      <c r="C1994" s="338" t="s">
        <v>281</v>
      </c>
      <c r="D1994" s="289"/>
      <c r="E1994" s="289"/>
      <c r="F1994" s="289"/>
      <c r="G1994" s="289"/>
      <c r="H1994" s="289"/>
      <c r="I1994" s="289"/>
      <c r="J1994" s="332"/>
      <c r="K1994" s="333"/>
      <c r="L1994" s="334">
        <v>0.01</v>
      </c>
      <c r="M1994" s="747"/>
      <c r="N1994" s="748"/>
      <c r="O1994" s="335">
        <f>O1988*L1994</f>
        <v>349.53181239200001</v>
      </c>
      <c r="P1994" s="336"/>
    </row>
    <row r="1995" spans="2:16" ht="15" thickBot="1">
      <c r="B1995" s="241"/>
      <c r="C1995" s="267" t="s">
        <v>282</v>
      </c>
      <c r="D1995" s="268"/>
      <c r="E1995" s="268"/>
      <c r="F1995" s="268"/>
      <c r="G1995" s="268"/>
      <c r="H1995" s="268"/>
      <c r="I1995" s="268"/>
      <c r="J1995" s="339"/>
      <c r="K1995" s="340"/>
      <c r="L1995" s="334">
        <v>0.03</v>
      </c>
      <c r="M1995" s="749"/>
      <c r="N1995" s="750"/>
      <c r="O1995" s="335">
        <f>O1988*L1995</f>
        <v>1048.5954371759999</v>
      </c>
      <c r="P1995" s="336"/>
    </row>
    <row r="1996" spans="2:16" ht="15" thickBot="1">
      <c r="B1996" s="241"/>
      <c r="C1996" s="751" t="s">
        <v>258</v>
      </c>
      <c r="D1996" s="752"/>
      <c r="E1996" s="752"/>
      <c r="F1996" s="752"/>
      <c r="G1996" s="752"/>
      <c r="H1996" s="752"/>
      <c r="I1996" s="752"/>
      <c r="J1996" s="752"/>
      <c r="K1996" s="752"/>
      <c r="L1996" s="752"/>
      <c r="M1996" s="752"/>
      <c r="N1996" s="753"/>
      <c r="O1996" s="341">
        <f>SUM(O1993:O1995)</f>
        <v>9087.8271221920004</v>
      </c>
      <c r="P1996" s="342"/>
    </row>
    <row r="1997" spans="2:16" ht="15" thickBot="1">
      <c r="B1997" s="241"/>
      <c r="C1997" s="274"/>
      <c r="O1997" s="275"/>
      <c r="P1997" s="243"/>
    </row>
    <row r="1998" spans="2:16" ht="15" thickBot="1">
      <c r="B1998" s="241"/>
      <c r="C1998" s="754" t="s">
        <v>283</v>
      </c>
      <c r="D1998" s="755"/>
      <c r="E1998" s="755"/>
      <c r="F1998" s="755"/>
      <c r="G1998" s="755"/>
      <c r="H1998" s="755"/>
      <c r="I1998" s="755"/>
      <c r="J1998" s="755"/>
      <c r="K1998" s="755"/>
      <c r="L1998" s="755"/>
      <c r="M1998" s="755"/>
      <c r="N1998" s="756"/>
      <c r="O1998" s="343">
        <f>ROUND(O1988+O1996,0)</f>
        <v>44041</v>
      </c>
      <c r="P1998" s="342"/>
    </row>
    <row r="1999" spans="2:16">
      <c r="B1999" s="241"/>
      <c r="C1999" s="270"/>
      <c r="D1999" s="271"/>
      <c r="E1999" s="271"/>
      <c r="F1999" s="271"/>
      <c r="G1999" s="271"/>
      <c r="H1999" s="271"/>
      <c r="I1999" s="271"/>
      <c r="J1999" s="271"/>
      <c r="K1999" s="271"/>
      <c r="L1999" s="271"/>
      <c r="M1999" s="271"/>
      <c r="N1999" s="271"/>
      <c r="O1999" s="272"/>
      <c r="P1999" s="243"/>
    </row>
    <row r="2000" spans="2:16">
      <c r="B2000" s="241"/>
      <c r="C2000" s="274"/>
      <c r="O2000" s="275"/>
      <c r="P2000" s="243"/>
    </row>
    <row r="2001" spans="2:16">
      <c r="B2001" s="241"/>
      <c r="C2001" s="274"/>
      <c r="O2001" s="275"/>
      <c r="P2001" s="243"/>
    </row>
    <row r="2002" spans="2:16">
      <c r="B2002" s="241"/>
      <c r="C2002" s="274"/>
      <c r="H2002" s="344" t="s">
        <v>284</v>
      </c>
      <c r="I2002" s="344"/>
      <c r="J2002" s="344"/>
      <c r="K2002" s="344"/>
      <c r="O2002" s="275"/>
      <c r="P2002" s="243"/>
    </row>
    <row r="2003" spans="2:16">
      <c r="B2003" s="241"/>
      <c r="C2003" s="274"/>
      <c r="H2003" s="344" t="s">
        <v>285</v>
      </c>
      <c r="O2003" s="275"/>
      <c r="P2003" s="243"/>
    </row>
    <row r="2004" spans="2:16">
      <c r="B2004" s="241"/>
      <c r="C2004" s="274"/>
      <c r="H2004" s="344" t="s">
        <v>286</v>
      </c>
      <c r="O2004" s="275"/>
      <c r="P2004" s="243"/>
    </row>
    <row r="2005" spans="2:16">
      <c r="B2005" s="241"/>
      <c r="C2005" s="256"/>
      <c r="D2005" s="345"/>
      <c r="E2005" s="345"/>
      <c r="F2005" s="345"/>
      <c r="G2005" s="345"/>
      <c r="H2005" s="344" t="s">
        <v>287</v>
      </c>
      <c r="I2005" s="345"/>
      <c r="J2005" s="345"/>
      <c r="K2005" s="345"/>
      <c r="L2005" s="345"/>
      <c r="M2005" s="345"/>
      <c r="N2005" s="345"/>
      <c r="O2005" s="346"/>
      <c r="P2005" s="266"/>
    </row>
    <row r="2006" spans="2:16">
      <c r="B2006" s="241"/>
      <c r="C2006" s="274"/>
      <c r="H2006" s="236" t="s">
        <v>288</v>
      </c>
      <c r="O2006" s="275"/>
      <c r="P2006" s="243"/>
    </row>
    <row r="2007" spans="2:16">
      <c r="B2007" s="241"/>
      <c r="C2007" s="347" t="s">
        <v>289</v>
      </c>
      <c r="D2007" s="348"/>
      <c r="E2007" s="348"/>
      <c r="F2007" s="348"/>
      <c r="G2007" s="348"/>
      <c r="H2007" s="348"/>
      <c r="I2007" s="348"/>
      <c r="J2007" s="348"/>
      <c r="K2007" s="348"/>
      <c r="L2007" s="348"/>
      <c r="M2007" s="348"/>
      <c r="N2007" s="348"/>
      <c r="O2007" s="349"/>
      <c r="P2007" s="243"/>
    </row>
    <row r="2008" spans="2:16">
      <c r="B2008" s="241"/>
      <c r="C2008" s="757"/>
      <c r="D2008" s="758"/>
      <c r="E2008" s="758"/>
      <c r="F2008" s="758"/>
      <c r="G2008" s="758"/>
      <c r="H2008" s="758"/>
      <c r="I2008" s="758"/>
      <c r="J2008" s="758"/>
      <c r="K2008" s="758"/>
      <c r="L2008" s="758"/>
      <c r="M2008" s="758"/>
      <c r="N2008" s="758"/>
      <c r="O2008" s="759"/>
      <c r="P2008" s="266"/>
    </row>
    <row r="2009" spans="2:16">
      <c r="B2009" s="241"/>
      <c r="C2009" s="757"/>
      <c r="D2009" s="758"/>
      <c r="E2009" s="758"/>
      <c r="F2009" s="758"/>
      <c r="G2009" s="758"/>
      <c r="H2009" s="758"/>
      <c r="I2009" s="758"/>
      <c r="J2009" s="758"/>
      <c r="K2009" s="758"/>
      <c r="L2009" s="758"/>
      <c r="M2009" s="758"/>
      <c r="N2009" s="758"/>
      <c r="O2009" s="759"/>
      <c r="P2009" s="266"/>
    </row>
    <row r="2010" spans="2:16">
      <c r="B2010" s="241"/>
      <c r="C2010" s="256"/>
      <c r="D2010" s="345"/>
      <c r="E2010" s="345"/>
      <c r="F2010" s="345"/>
      <c r="G2010" s="345"/>
      <c r="H2010" s="345"/>
      <c r="I2010" s="345"/>
      <c r="J2010" s="345"/>
      <c r="K2010" s="345"/>
      <c r="L2010" s="345"/>
      <c r="M2010" s="345"/>
      <c r="N2010" s="345"/>
      <c r="O2010" s="346"/>
      <c r="P2010" s="266"/>
    </row>
    <row r="2011" spans="2:16">
      <c r="B2011" s="241"/>
      <c r="C2011" s="350" t="s">
        <v>290</v>
      </c>
      <c r="D2011" s="345"/>
      <c r="E2011" s="345"/>
      <c r="F2011" s="345"/>
      <c r="G2011" s="345"/>
      <c r="H2011" s="345"/>
      <c r="I2011" s="345"/>
      <c r="J2011" s="345"/>
      <c r="K2011" s="345"/>
      <c r="L2011" s="345"/>
      <c r="M2011" s="345"/>
      <c r="N2011" s="345"/>
      <c r="O2011" s="346"/>
      <c r="P2011" s="266"/>
    </row>
    <row r="2012" spans="2:16">
      <c r="B2012" s="241"/>
      <c r="C2012" s="735" t="s">
        <v>291</v>
      </c>
      <c r="D2012" s="736"/>
      <c r="E2012" s="736"/>
      <c r="F2012" s="736"/>
      <c r="G2012" s="736"/>
      <c r="H2012" s="736"/>
      <c r="I2012" s="736"/>
      <c r="J2012" s="736"/>
      <c r="K2012" s="736"/>
      <c r="L2012" s="736"/>
      <c r="M2012" s="736"/>
      <c r="N2012" s="736"/>
      <c r="O2012" s="737"/>
      <c r="P2012" s="351"/>
    </row>
    <row r="2013" spans="2:16">
      <c r="B2013" s="241"/>
      <c r="C2013" s="735"/>
      <c r="D2013" s="736"/>
      <c r="E2013" s="736"/>
      <c r="F2013" s="736"/>
      <c r="G2013" s="736"/>
      <c r="H2013" s="736"/>
      <c r="I2013" s="736"/>
      <c r="J2013" s="736"/>
      <c r="K2013" s="736"/>
      <c r="L2013" s="736"/>
      <c r="M2013" s="736"/>
      <c r="N2013" s="736"/>
      <c r="O2013" s="737"/>
      <c r="P2013" s="351"/>
    </row>
    <row r="2014" spans="2:16">
      <c r="B2014" s="241"/>
      <c r="C2014" s="738" t="s">
        <v>292</v>
      </c>
      <c r="D2014" s="739"/>
      <c r="E2014" s="739"/>
      <c r="F2014" s="739"/>
      <c r="G2014" s="739"/>
      <c r="H2014" s="739"/>
      <c r="I2014" s="739"/>
      <c r="J2014" s="739"/>
      <c r="K2014" s="739"/>
      <c r="L2014" s="739"/>
      <c r="M2014" s="739"/>
      <c r="N2014" s="739"/>
      <c r="O2014" s="740"/>
      <c r="P2014" s="351"/>
    </row>
    <row r="2015" spans="2:16">
      <c r="B2015" s="241"/>
      <c r="C2015" s="738"/>
      <c r="D2015" s="739"/>
      <c r="E2015" s="739"/>
      <c r="F2015" s="739"/>
      <c r="G2015" s="739"/>
      <c r="H2015" s="739"/>
      <c r="I2015" s="739"/>
      <c r="J2015" s="739"/>
      <c r="K2015" s="739"/>
      <c r="L2015" s="739"/>
      <c r="M2015" s="739"/>
      <c r="N2015" s="739"/>
      <c r="O2015" s="740"/>
      <c r="P2015" s="351"/>
    </row>
    <row r="2016" spans="2:16">
      <c r="B2016" s="241"/>
      <c r="C2016" s="256"/>
      <c r="D2016" s="345"/>
      <c r="E2016" s="345"/>
      <c r="F2016" s="345"/>
      <c r="G2016" s="345"/>
      <c r="H2016" s="345"/>
      <c r="I2016" s="345"/>
      <c r="J2016" s="345"/>
      <c r="K2016" s="345"/>
      <c r="L2016" s="345"/>
      <c r="M2016" s="345"/>
      <c r="N2016" s="345"/>
      <c r="O2016" s="346"/>
      <c r="P2016" s="266"/>
    </row>
    <row r="2017" spans="2:16">
      <c r="B2017" s="241"/>
      <c r="C2017" s="274"/>
      <c r="H2017" s="344" t="s">
        <v>284</v>
      </c>
      <c r="O2017" s="275"/>
      <c r="P2017" s="243"/>
    </row>
    <row r="2018" spans="2:16">
      <c r="B2018" s="241"/>
      <c r="C2018" s="274"/>
      <c r="H2018" s="236" t="s">
        <v>285</v>
      </c>
      <c r="I2018" s="289"/>
      <c r="J2018" s="289"/>
      <c r="K2018" s="289"/>
      <c r="O2018" s="275"/>
      <c r="P2018" s="243"/>
    </row>
    <row r="2019" spans="2:16">
      <c r="B2019" s="241"/>
      <c r="C2019" s="274"/>
      <c r="H2019" s="236" t="s">
        <v>293</v>
      </c>
      <c r="I2019" s="352"/>
      <c r="J2019" s="352"/>
      <c r="K2019" s="352"/>
      <c r="O2019" s="275"/>
      <c r="P2019" s="243"/>
    </row>
    <row r="2020" spans="2:16">
      <c r="B2020" s="241"/>
      <c r="C2020" s="353"/>
      <c r="D2020" s="345"/>
      <c r="E2020" s="345"/>
      <c r="F2020" s="345"/>
      <c r="G2020" s="345"/>
      <c r="H2020" s="236" t="s">
        <v>287</v>
      </c>
      <c r="L2020" s="345"/>
      <c r="M2020" s="345"/>
      <c r="N2020" s="345"/>
      <c r="O2020" s="346"/>
      <c r="P2020" s="266"/>
    </row>
    <row r="2021" spans="2:16">
      <c r="B2021" s="241"/>
      <c r="C2021" s="353"/>
      <c r="D2021" s="352"/>
      <c r="E2021" s="352"/>
      <c r="K2021" s="741"/>
      <c r="L2021" s="741"/>
      <c r="M2021" s="741"/>
      <c r="N2021" s="741"/>
      <c r="O2021" s="742"/>
      <c r="P2021" s="354"/>
    </row>
    <row r="2022" spans="2:16" ht="15" thickBot="1">
      <c r="B2022" s="241"/>
      <c r="C2022" s="745"/>
      <c r="D2022" s="746"/>
      <c r="E2022" s="746"/>
      <c r="F2022" s="309"/>
      <c r="G2022" s="309"/>
      <c r="H2022" s="309"/>
      <c r="I2022" s="309"/>
      <c r="J2022" s="309"/>
      <c r="K2022" s="743"/>
      <c r="L2022" s="743"/>
      <c r="M2022" s="743"/>
      <c r="N2022" s="743"/>
      <c r="O2022" s="744"/>
      <c r="P2022" s="354"/>
    </row>
    <row r="2023" spans="2:16" ht="15" thickBot="1">
      <c r="B2023" s="355"/>
      <c r="C2023" s="356"/>
      <c r="D2023" s="356"/>
      <c r="E2023" s="356"/>
      <c r="F2023" s="356"/>
      <c r="G2023" s="356"/>
      <c r="H2023" s="356"/>
      <c r="I2023" s="356"/>
      <c r="J2023" s="356"/>
      <c r="K2023" s="356"/>
      <c r="L2023" s="356"/>
      <c r="M2023" s="356"/>
      <c r="N2023" s="356"/>
      <c r="O2023" s="356"/>
      <c r="P2023" s="357"/>
    </row>
    <row r="2024" spans="2:16" ht="15" thickTop="1"/>
    <row r="2026" spans="2:16" ht="15" thickBot="1"/>
    <row r="2027" spans="2:16">
      <c r="B2027" s="241"/>
      <c r="C2027" s="251"/>
      <c r="D2027" s="252"/>
      <c r="E2027" s="252"/>
      <c r="F2027" s="252"/>
      <c r="G2027" s="252"/>
      <c r="H2027" s="252"/>
      <c r="I2027" s="252"/>
      <c r="J2027" s="252"/>
      <c r="K2027" s="252"/>
      <c r="L2027" s="253" t="s">
        <v>241</v>
      </c>
      <c r="M2027" s="254" t="s">
        <v>242</v>
      </c>
      <c r="N2027" s="254" t="s">
        <v>243</v>
      </c>
      <c r="O2027" s="255" t="s">
        <v>244</v>
      </c>
      <c r="P2027" s="245"/>
    </row>
    <row r="2028" spans="2:16">
      <c r="B2028" s="241"/>
      <c r="C2028" s="256"/>
      <c r="D2028" s="257"/>
      <c r="E2028" s="257"/>
      <c r="F2028" s="257"/>
      <c r="G2028" s="257"/>
      <c r="H2028" s="257"/>
      <c r="I2028" s="257"/>
      <c r="J2028" s="257"/>
      <c r="K2028" s="257"/>
      <c r="L2028" s="258"/>
      <c r="M2028" s="259"/>
      <c r="N2028" s="259"/>
      <c r="O2028" s="260"/>
      <c r="P2028" s="261"/>
    </row>
    <row r="2029" spans="2:16">
      <c r="B2029" s="241"/>
      <c r="C2029" s="826" t="s">
        <v>245</v>
      </c>
      <c r="D2029" s="827"/>
      <c r="E2029" s="827"/>
      <c r="F2029" s="827"/>
      <c r="G2029" s="257"/>
      <c r="H2029" s="257"/>
      <c r="I2029" s="257" t="s">
        <v>246</v>
      </c>
      <c r="K2029" s="257"/>
      <c r="L2029" s="258"/>
      <c r="O2029" s="262"/>
      <c r="P2029" s="261"/>
    </row>
    <row r="2030" spans="2:16">
      <c r="B2030" s="241"/>
      <c r="C2030" s="263"/>
      <c r="D2030" s="264"/>
      <c r="E2030" s="264"/>
      <c r="F2030" s="264"/>
      <c r="G2030" s="264"/>
      <c r="H2030" s="264"/>
      <c r="I2030" s="264"/>
      <c r="J2030" s="264"/>
      <c r="K2030" s="264"/>
      <c r="L2030" s="264"/>
      <c r="M2030" s="264"/>
      <c r="N2030" s="264"/>
      <c r="O2030" s="265"/>
      <c r="P2030" s="266"/>
    </row>
    <row r="2031" spans="2:16" ht="15" thickBot="1">
      <c r="B2031" s="241"/>
      <c r="C2031" s="267"/>
      <c r="D2031" s="268"/>
      <c r="E2031" s="268"/>
      <c r="F2031" s="268"/>
      <c r="G2031" s="268"/>
      <c r="H2031" s="268"/>
      <c r="I2031" s="268"/>
      <c r="J2031" s="268"/>
      <c r="K2031" s="268"/>
      <c r="L2031" s="268"/>
      <c r="M2031" s="268"/>
      <c r="N2031" s="268"/>
      <c r="O2031" s="269"/>
      <c r="P2031" s="243"/>
    </row>
    <row r="2032" spans="2:16" ht="15" thickBot="1">
      <c r="B2032" s="241"/>
      <c r="C2032" s="270"/>
      <c r="D2032" s="271"/>
      <c r="E2032" s="271"/>
      <c r="F2032" s="271"/>
      <c r="G2032" s="271"/>
      <c r="H2032" s="271"/>
      <c r="K2032" s="271"/>
      <c r="L2032" s="271"/>
      <c r="M2032" s="271"/>
      <c r="N2032" s="271"/>
      <c r="O2032" s="272"/>
      <c r="P2032" s="243"/>
    </row>
    <row r="2033" spans="2:16">
      <c r="B2033" s="241"/>
      <c r="C2033" s="828" t="s">
        <v>247</v>
      </c>
      <c r="D2033" s="829"/>
      <c r="E2033" s="829"/>
      <c r="F2033" s="829"/>
      <c r="G2033" s="829"/>
      <c r="H2033" s="829"/>
      <c r="I2033" s="829"/>
      <c r="J2033" s="829"/>
      <c r="K2033" s="829"/>
      <c r="L2033" s="829"/>
      <c r="M2033" s="829"/>
      <c r="N2033" s="829"/>
      <c r="O2033" s="830"/>
      <c r="P2033" s="273"/>
    </row>
    <row r="2034" spans="2:16" ht="15" thickBot="1">
      <c r="B2034" s="241"/>
      <c r="C2034" s="274"/>
      <c r="O2034" s="275"/>
      <c r="P2034" s="243"/>
    </row>
    <row r="2035" spans="2:16">
      <c r="B2035" s="241"/>
      <c r="C2035" s="276" t="s">
        <v>248</v>
      </c>
      <c r="D2035" s="814" t="s">
        <v>9</v>
      </c>
      <c r="E2035" s="815"/>
      <c r="F2035" s="815"/>
      <c r="G2035" s="815"/>
      <c r="H2035" s="815"/>
      <c r="I2035" s="815"/>
      <c r="J2035" s="815"/>
      <c r="K2035" s="815"/>
      <c r="L2035" s="816"/>
      <c r="M2035" s="817" t="s">
        <v>249</v>
      </c>
      <c r="N2035" s="818"/>
      <c r="O2035" s="276" t="s">
        <v>11</v>
      </c>
      <c r="P2035" s="277"/>
    </row>
    <row r="2036" spans="2:16" ht="15" thickBot="1">
      <c r="B2036" s="241"/>
      <c r="C2036" s="278">
        <v>9.5</v>
      </c>
      <c r="D2036" s="819" t="s">
        <v>45</v>
      </c>
      <c r="E2036" s="820"/>
      <c r="F2036" s="820"/>
      <c r="G2036" s="820"/>
      <c r="H2036" s="820"/>
      <c r="I2036" s="820"/>
      <c r="J2036" s="820"/>
      <c r="K2036" s="820"/>
      <c r="L2036" s="821"/>
      <c r="M2036" s="819" t="s">
        <v>43</v>
      </c>
      <c r="N2036" s="821"/>
      <c r="O2036" s="279">
        <f>'[23]PRESUPUESTO OFICIAL (Entidad)'!I53</f>
        <v>2</v>
      </c>
      <c r="P2036" s="280"/>
    </row>
    <row r="2037" spans="2:16">
      <c r="B2037" s="241"/>
      <c r="C2037" s="801" t="s">
        <v>250</v>
      </c>
      <c r="D2037" s="761"/>
      <c r="E2037" s="761"/>
      <c r="F2037" s="761"/>
      <c r="G2037" s="761"/>
      <c r="H2037" s="761"/>
      <c r="I2037" s="761"/>
      <c r="J2037" s="761"/>
      <c r="K2037" s="761"/>
      <c r="L2037" s="761"/>
      <c r="M2037" s="761"/>
      <c r="N2037" s="761"/>
      <c r="O2037" s="762"/>
      <c r="P2037" s="281"/>
    </row>
    <row r="2038" spans="2:16">
      <c r="B2038" s="241"/>
      <c r="C2038" s="763"/>
      <c r="D2038" s="764"/>
      <c r="E2038" s="764"/>
      <c r="F2038" s="764"/>
      <c r="G2038" s="764"/>
      <c r="H2038" s="764"/>
      <c r="I2038" s="764"/>
      <c r="J2038" s="764"/>
      <c r="K2038" s="764"/>
      <c r="L2038" s="764"/>
      <c r="M2038" s="764"/>
      <c r="N2038" s="764"/>
      <c r="O2038" s="765"/>
      <c r="P2038" s="281"/>
    </row>
    <row r="2039" spans="2:16" ht="15" thickBot="1">
      <c r="B2039" s="241"/>
      <c r="C2039" s="766"/>
      <c r="D2039" s="767"/>
      <c r="E2039" s="767"/>
      <c r="F2039" s="767"/>
      <c r="G2039" s="767"/>
      <c r="H2039" s="767"/>
      <c r="I2039" s="767"/>
      <c r="J2039" s="767"/>
      <c r="K2039" s="767"/>
      <c r="L2039" s="767"/>
      <c r="M2039" s="767"/>
      <c r="N2039" s="767"/>
      <c r="O2039" s="768"/>
      <c r="P2039" s="281"/>
    </row>
    <row r="2040" spans="2:16">
      <c r="B2040" s="241"/>
      <c r="C2040" s="769" t="s">
        <v>9</v>
      </c>
      <c r="D2040" s="822"/>
      <c r="E2040" s="822"/>
      <c r="F2040" s="822"/>
      <c r="G2040" s="823"/>
      <c r="H2040" s="785" t="s">
        <v>251</v>
      </c>
      <c r="I2040" s="822"/>
      <c r="J2040" s="824" t="s">
        <v>252</v>
      </c>
      <c r="K2040" s="825"/>
      <c r="L2040" s="282" t="s">
        <v>253</v>
      </c>
      <c r="M2040" s="785" t="s">
        <v>254</v>
      </c>
      <c r="N2040" s="786"/>
      <c r="O2040" s="283" t="s">
        <v>255</v>
      </c>
      <c r="P2040" s="284"/>
    </row>
    <row r="2041" spans="2:16">
      <c r="B2041" s="241"/>
      <c r="C2041" s="787" t="s">
        <v>257</v>
      </c>
      <c r="D2041" s="774"/>
      <c r="E2041" s="774"/>
      <c r="F2041" s="774"/>
      <c r="G2041" s="810"/>
      <c r="H2041" s="811"/>
      <c r="I2041" s="810"/>
      <c r="J2041" s="812" t="s">
        <v>20</v>
      </c>
      <c r="K2041" s="776"/>
      <c r="L2041" s="315">
        <f>O2072*0.05</f>
        <v>97.770535199999998</v>
      </c>
      <c r="M2041" s="812">
        <v>1</v>
      </c>
      <c r="N2041" s="776"/>
      <c r="O2041" s="286">
        <f>L2041*M2041</f>
        <v>97.770535199999998</v>
      </c>
      <c r="P2041" s="287"/>
    </row>
    <row r="2042" spans="2:16">
      <c r="B2042" s="241"/>
      <c r="C2042" s="792"/>
      <c r="D2042" s="793"/>
      <c r="E2042" s="793"/>
      <c r="F2042" s="793"/>
      <c r="G2042" s="794"/>
      <c r="H2042" s="291"/>
      <c r="I2042" s="290"/>
      <c r="J2042" s="813"/>
      <c r="K2042" s="776"/>
      <c r="L2042" s="292"/>
      <c r="M2042" s="812"/>
      <c r="N2042" s="776"/>
      <c r="O2042" s="419"/>
      <c r="P2042" s="287"/>
    </row>
    <row r="2043" spans="2:16" ht="15" thickBot="1">
      <c r="B2043" s="241"/>
      <c r="C2043" s="805"/>
      <c r="D2043" s="791"/>
      <c r="E2043" s="791"/>
      <c r="F2043" s="791"/>
      <c r="G2043" s="806"/>
      <c r="H2043" s="807"/>
      <c r="I2043" s="806"/>
      <c r="J2043" s="779"/>
      <c r="K2043" s="780"/>
      <c r="L2043" s="393"/>
      <c r="M2043" s="808"/>
      <c r="N2043" s="809"/>
      <c r="O2043" s="286"/>
      <c r="P2043" s="287"/>
    </row>
    <row r="2044" spans="2:16" ht="15" thickBot="1">
      <c r="B2044" s="241"/>
      <c r="C2044" s="751" t="s">
        <v>258</v>
      </c>
      <c r="D2044" s="752"/>
      <c r="E2044" s="752"/>
      <c r="F2044" s="752"/>
      <c r="G2044" s="752"/>
      <c r="H2044" s="752"/>
      <c r="I2044" s="752"/>
      <c r="J2044" s="752"/>
      <c r="K2044" s="752"/>
      <c r="L2044" s="752"/>
      <c r="M2044" s="752"/>
      <c r="N2044" s="753"/>
      <c r="O2044" s="295">
        <f>SUM(O2041:O2043)</f>
        <v>97.770535199999998</v>
      </c>
      <c r="P2044" s="296"/>
    </row>
    <row r="2045" spans="2:16">
      <c r="B2045" s="241"/>
      <c r="C2045" s="760" t="s">
        <v>259</v>
      </c>
      <c r="D2045" s="761"/>
      <c r="E2045" s="761"/>
      <c r="F2045" s="761"/>
      <c r="G2045" s="761"/>
      <c r="H2045" s="761"/>
      <c r="I2045" s="761"/>
      <c r="J2045" s="761"/>
      <c r="K2045" s="761"/>
      <c r="L2045" s="761"/>
      <c r="M2045" s="761"/>
      <c r="N2045" s="761"/>
      <c r="O2045" s="762"/>
      <c r="P2045" s="281"/>
    </row>
    <row r="2046" spans="2:16">
      <c r="B2046" s="241"/>
      <c r="C2046" s="763"/>
      <c r="D2046" s="764"/>
      <c r="E2046" s="764"/>
      <c r="F2046" s="764"/>
      <c r="G2046" s="764"/>
      <c r="H2046" s="764"/>
      <c r="I2046" s="764"/>
      <c r="J2046" s="764"/>
      <c r="K2046" s="764"/>
      <c r="L2046" s="764"/>
      <c r="M2046" s="764"/>
      <c r="N2046" s="764"/>
      <c r="O2046" s="765"/>
      <c r="P2046" s="281"/>
    </row>
    <row r="2047" spans="2:16" ht="15" thickBot="1">
      <c r="B2047" s="241"/>
      <c r="C2047" s="766"/>
      <c r="D2047" s="767"/>
      <c r="E2047" s="767"/>
      <c r="F2047" s="767"/>
      <c r="G2047" s="767"/>
      <c r="H2047" s="767"/>
      <c r="I2047" s="767"/>
      <c r="J2047" s="767"/>
      <c r="K2047" s="767"/>
      <c r="L2047" s="767"/>
      <c r="M2047" s="767"/>
      <c r="N2047" s="767"/>
      <c r="O2047" s="768"/>
      <c r="P2047" s="281"/>
    </row>
    <row r="2048" spans="2:16">
      <c r="B2048" s="241"/>
      <c r="C2048" s="769" t="s">
        <v>9</v>
      </c>
      <c r="D2048" s="770"/>
      <c r="E2048" s="770"/>
      <c r="F2048" s="770"/>
      <c r="G2048" s="770"/>
      <c r="H2048" s="770"/>
      <c r="I2048" s="770"/>
      <c r="J2048" s="786"/>
      <c r="K2048" s="297" t="s">
        <v>249</v>
      </c>
      <c r="L2048" s="298" t="s">
        <v>11</v>
      </c>
      <c r="M2048" s="785" t="s">
        <v>260</v>
      </c>
      <c r="N2048" s="786"/>
      <c r="O2048" s="283" t="s">
        <v>255</v>
      </c>
      <c r="P2048" s="284"/>
    </row>
    <row r="2049" spans="2:16">
      <c r="B2049" s="241"/>
      <c r="C2049" s="802" t="s">
        <v>378</v>
      </c>
      <c r="D2049" s="803"/>
      <c r="E2049" s="803"/>
      <c r="F2049" s="803"/>
      <c r="G2049" s="803"/>
      <c r="H2049" s="803"/>
      <c r="I2049" s="803"/>
      <c r="J2049" s="804"/>
      <c r="K2049" s="395" t="s">
        <v>43</v>
      </c>
      <c r="L2049" s="416">
        <v>1</v>
      </c>
      <c r="M2049" s="795">
        <v>20900</v>
      </c>
      <c r="N2049" s="796"/>
      <c r="O2049" s="397">
        <f>L2049*M2049</f>
        <v>20900</v>
      </c>
      <c r="P2049" s="284"/>
    </row>
    <row r="2050" spans="2:16">
      <c r="B2050" s="241"/>
      <c r="C2050" s="792"/>
      <c r="D2050" s="793"/>
      <c r="E2050" s="793"/>
      <c r="F2050" s="793"/>
      <c r="G2050" s="793"/>
      <c r="H2050" s="793"/>
      <c r="I2050" s="793"/>
      <c r="J2050" s="794"/>
      <c r="K2050" s="398"/>
      <c r="L2050" s="418"/>
      <c r="M2050" s="795"/>
      <c r="N2050" s="796"/>
      <c r="O2050" s="397"/>
      <c r="P2050" s="287"/>
    </row>
    <row r="2051" spans="2:16">
      <c r="B2051" s="241"/>
      <c r="C2051" s="792"/>
      <c r="D2051" s="793"/>
      <c r="E2051" s="793"/>
      <c r="F2051" s="793"/>
      <c r="G2051" s="793"/>
      <c r="H2051" s="793"/>
      <c r="I2051" s="793"/>
      <c r="J2051" s="794"/>
      <c r="K2051" s="398"/>
      <c r="L2051" s="403"/>
      <c r="M2051" s="837"/>
      <c r="N2051" s="838"/>
      <c r="O2051" s="397"/>
      <c r="P2051" s="287"/>
    </row>
    <row r="2052" spans="2:16">
      <c r="B2052" s="241"/>
      <c r="C2052" s="792"/>
      <c r="D2052" s="793"/>
      <c r="E2052" s="793"/>
      <c r="F2052" s="793"/>
      <c r="G2052" s="793"/>
      <c r="H2052" s="793"/>
      <c r="I2052" s="793"/>
      <c r="J2052" s="794"/>
      <c r="K2052" s="398"/>
      <c r="L2052" s="402"/>
      <c r="M2052" s="837"/>
      <c r="N2052" s="838"/>
      <c r="O2052" s="397"/>
      <c r="P2052" s="287"/>
    </row>
    <row r="2053" spans="2:16">
      <c r="B2053" s="241"/>
      <c r="C2053" s="792"/>
      <c r="D2053" s="793"/>
      <c r="E2053" s="793"/>
      <c r="F2053" s="793"/>
      <c r="G2053" s="793"/>
      <c r="H2053" s="793"/>
      <c r="I2053" s="793"/>
      <c r="J2053" s="794"/>
      <c r="K2053" s="401"/>
      <c r="L2053" s="402"/>
      <c r="M2053" s="837"/>
      <c r="N2053" s="838"/>
      <c r="O2053" s="397"/>
      <c r="P2053" s="287"/>
    </row>
    <row r="2054" spans="2:16">
      <c r="B2054" s="241"/>
      <c r="C2054" s="792"/>
      <c r="D2054" s="793"/>
      <c r="E2054" s="793"/>
      <c r="F2054" s="793"/>
      <c r="G2054" s="793"/>
      <c r="H2054" s="793"/>
      <c r="I2054" s="793"/>
      <c r="J2054" s="794"/>
      <c r="K2054" s="401"/>
      <c r="L2054" s="403"/>
      <c r="M2054" s="837"/>
      <c r="N2054" s="838"/>
      <c r="O2054" s="397"/>
      <c r="P2054" s="287"/>
    </row>
    <row r="2055" spans="2:16" ht="15" thickBot="1">
      <c r="B2055" s="241"/>
      <c r="C2055" s="790"/>
      <c r="D2055" s="797"/>
      <c r="E2055" s="797"/>
      <c r="F2055" s="797"/>
      <c r="G2055" s="797"/>
      <c r="H2055" s="797"/>
      <c r="I2055" s="797"/>
      <c r="J2055" s="798"/>
      <c r="K2055" s="401"/>
      <c r="L2055" s="404"/>
      <c r="M2055" s="799"/>
      <c r="N2055" s="800"/>
      <c r="O2055" s="397"/>
      <c r="P2055" s="287"/>
    </row>
    <row r="2056" spans="2:16" ht="15" thickBot="1">
      <c r="B2056" s="241"/>
      <c r="C2056" s="751" t="s">
        <v>258</v>
      </c>
      <c r="D2056" s="752"/>
      <c r="E2056" s="752"/>
      <c r="F2056" s="752"/>
      <c r="G2056" s="752"/>
      <c r="H2056" s="752"/>
      <c r="I2056" s="752"/>
      <c r="J2056" s="752"/>
      <c r="K2056" s="752"/>
      <c r="L2056" s="752"/>
      <c r="M2056" s="752"/>
      <c r="N2056" s="753"/>
      <c r="O2056" s="295">
        <f>SUM(O2049:O2055)</f>
        <v>20900</v>
      </c>
      <c r="P2056" s="287"/>
    </row>
    <row r="2057" spans="2:16">
      <c r="B2057" s="241"/>
      <c r="C2057" s="801" t="s">
        <v>263</v>
      </c>
      <c r="D2057" s="761"/>
      <c r="E2057" s="761"/>
      <c r="F2057" s="761"/>
      <c r="G2057" s="761"/>
      <c r="H2057" s="761"/>
      <c r="I2057" s="761"/>
      <c r="J2057" s="761"/>
      <c r="K2057" s="761"/>
      <c r="L2057" s="761"/>
      <c r="M2057" s="761"/>
      <c r="N2057" s="761"/>
      <c r="O2057" s="762"/>
      <c r="P2057" s="281"/>
    </row>
    <row r="2058" spans="2:16">
      <c r="B2058" s="241"/>
      <c r="C2058" s="763"/>
      <c r="D2058" s="764"/>
      <c r="E2058" s="764"/>
      <c r="F2058" s="764"/>
      <c r="G2058" s="764"/>
      <c r="H2058" s="764"/>
      <c r="I2058" s="764"/>
      <c r="J2058" s="764"/>
      <c r="K2058" s="764"/>
      <c r="L2058" s="764"/>
      <c r="M2058" s="764"/>
      <c r="N2058" s="764"/>
      <c r="O2058" s="765"/>
      <c r="P2058" s="281"/>
    </row>
    <row r="2059" spans="2:16" ht="15" thickBot="1">
      <c r="B2059" s="241"/>
      <c r="C2059" s="766"/>
      <c r="D2059" s="767"/>
      <c r="E2059" s="767"/>
      <c r="F2059" s="767"/>
      <c r="G2059" s="767"/>
      <c r="H2059" s="767"/>
      <c r="I2059" s="767"/>
      <c r="J2059" s="767"/>
      <c r="K2059" s="767"/>
      <c r="L2059" s="767"/>
      <c r="M2059" s="767"/>
      <c r="N2059" s="767"/>
      <c r="O2059" s="768"/>
      <c r="P2059" s="281"/>
    </row>
    <row r="2060" spans="2:16" ht="15.75">
      <c r="B2060" s="241"/>
      <c r="C2060" s="769" t="s">
        <v>264</v>
      </c>
      <c r="D2060" s="770"/>
      <c r="E2060" s="770"/>
      <c r="F2060" s="770"/>
      <c r="G2060" s="770"/>
      <c r="H2060" s="770"/>
      <c r="I2060" s="770"/>
      <c r="J2060" s="303" t="s">
        <v>265</v>
      </c>
      <c r="K2060" s="304" t="s">
        <v>266</v>
      </c>
      <c r="L2060" s="305" t="s">
        <v>267</v>
      </c>
      <c r="M2060" s="785" t="s">
        <v>268</v>
      </c>
      <c r="N2060" s="786"/>
      <c r="O2060" s="283" t="s">
        <v>255</v>
      </c>
      <c r="P2060" s="284"/>
    </row>
    <row r="2061" spans="2:16">
      <c r="B2061" s="241"/>
      <c r="C2061" s="773"/>
      <c r="D2061" s="774"/>
      <c r="E2061" s="774"/>
      <c r="F2061" s="774"/>
      <c r="G2061" s="774"/>
      <c r="H2061" s="774"/>
      <c r="I2061" s="774"/>
      <c r="J2061" s="375"/>
      <c r="K2061" s="374"/>
      <c r="L2061" s="375"/>
      <c r="M2061" s="788"/>
      <c r="N2061" s="789"/>
      <c r="O2061" s="294"/>
      <c r="P2061" s="287"/>
    </row>
    <row r="2062" spans="2:16" ht="15" thickBot="1">
      <c r="B2062" s="241"/>
      <c r="C2062" s="805"/>
      <c r="D2062" s="791"/>
      <c r="E2062" s="791"/>
      <c r="F2062" s="791"/>
      <c r="G2062" s="791"/>
      <c r="H2062" s="791"/>
      <c r="I2062" s="791"/>
      <c r="J2062" s="375"/>
      <c r="K2062" s="376"/>
      <c r="L2062" s="377"/>
      <c r="M2062" s="835"/>
      <c r="N2062" s="836"/>
      <c r="O2062" s="294"/>
      <c r="P2062" s="287"/>
    </row>
    <row r="2063" spans="2:16" ht="15" thickBot="1">
      <c r="B2063" s="241"/>
      <c r="C2063" s="751" t="s">
        <v>258</v>
      </c>
      <c r="D2063" s="752"/>
      <c r="E2063" s="752"/>
      <c r="F2063" s="752"/>
      <c r="G2063" s="752"/>
      <c r="H2063" s="752"/>
      <c r="I2063" s="752"/>
      <c r="J2063" s="752"/>
      <c r="K2063" s="752"/>
      <c r="L2063" s="752"/>
      <c r="M2063" s="752"/>
      <c r="N2063" s="753"/>
      <c r="O2063" s="295">
        <f>SUM(O2061:O2062)</f>
        <v>0</v>
      </c>
      <c r="P2063" s="296"/>
    </row>
    <row r="2064" spans="2:16">
      <c r="B2064" s="241"/>
      <c r="C2064" s="760" t="s">
        <v>269</v>
      </c>
      <c r="D2064" s="761"/>
      <c r="E2064" s="761"/>
      <c r="F2064" s="761"/>
      <c r="G2064" s="761"/>
      <c r="H2064" s="761"/>
      <c r="I2064" s="761"/>
      <c r="J2064" s="761"/>
      <c r="K2064" s="761"/>
      <c r="L2064" s="761"/>
      <c r="M2064" s="761"/>
      <c r="N2064" s="761"/>
      <c r="O2064" s="762"/>
      <c r="P2064" s="281"/>
    </row>
    <row r="2065" spans="2:19">
      <c r="B2065" s="241"/>
      <c r="C2065" s="763"/>
      <c r="D2065" s="764"/>
      <c r="E2065" s="764"/>
      <c r="F2065" s="764"/>
      <c r="G2065" s="764"/>
      <c r="H2065" s="764"/>
      <c r="I2065" s="764"/>
      <c r="J2065" s="764"/>
      <c r="K2065" s="764"/>
      <c r="L2065" s="764"/>
      <c r="M2065" s="764"/>
      <c r="N2065" s="764"/>
      <c r="O2065" s="765"/>
      <c r="P2065" s="281"/>
    </row>
    <row r="2066" spans="2:19" ht="15" thickBot="1">
      <c r="B2066" s="241"/>
      <c r="C2066" s="766"/>
      <c r="D2066" s="767"/>
      <c r="E2066" s="767"/>
      <c r="F2066" s="767"/>
      <c r="G2066" s="767"/>
      <c r="H2066" s="767"/>
      <c r="I2066" s="764"/>
      <c r="J2066" s="767"/>
      <c r="K2066" s="767"/>
      <c r="L2066" s="767"/>
      <c r="M2066" s="767"/>
      <c r="N2066" s="767"/>
      <c r="O2066" s="768"/>
      <c r="P2066" s="281"/>
    </row>
    <row r="2067" spans="2:19" ht="28.5">
      <c r="B2067" s="241"/>
      <c r="C2067" s="769" t="s">
        <v>270</v>
      </c>
      <c r="D2067" s="770"/>
      <c r="E2067" s="770"/>
      <c r="F2067" s="770"/>
      <c r="G2067" s="770"/>
      <c r="H2067" s="770"/>
      <c r="I2067" s="378" t="s">
        <v>11</v>
      </c>
      <c r="J2067" s="298" t="s">
        <v>271</v>
      </c>
      <c r="K2067" s="304" t="s">
        <v>272</v>
      </c>
      <c r="L2067" s="303" t="s">
        <v>273</v>
      </c>
      <c r="M2067" s="771" t="s">
        <v>254</v>
      </c>
      <c r="N2067" s="772"/>
      <c r="O2067" s="312" t="s">
        <v>255</v>
      </c>
      <c r="P2067" s="313"/>
    </row>
    <row r="2068" spans="2:19">
      <c r="B2068" s="241"/>
      <c r="C2068" s="775" t="s">
        <v>274</v>
      </c>
      <c r="D2068" s="782"/>
      <c r="E2068" s="782"/>
      <c r="F2068" s="782"/>
      <c r="G2068" s="782"/>
      <c r="H2068" s="782"/>
      <c r="I2068" s="379">
        <v>1</v>
      </c>
      <c r="J2068" s="315">
        <v>58363.5</v>
      </c>
      <c r="K2068" s="316">
        <f>J2068*67.52%</f>
        <v>39407.035199999998</v>
      </c>
      <c r="L2068" s="317">
        <f>J2068+K2068</f>
        <v>97770.535199999998</v>
      </c>
      <c r="M2068" s="777">
        <v>0.02</v>
      </c>
      <c r="N2068" s="778"/>
      <c r="O2068" s="318">
        <f>L2068*M2068*I2068</f>
        <v>1955.4107039999999</v>
      </c>
      <c r="P2068" s="319"/>
    </row>
    <row r="2069" spans="2:19">
      <c r="B2069" s="241"/>
      <c r="C2069" s="757"/>
      <c r="D2069" s="758"/>
      <c r="E2069" s="758"/>
      <c r="F2069" s="758"/>
      <c r="G2069" s="758"/>
      <c r="H2069" s="776"/>
      <c r="I2069" s="379"/>
      <c r="J2069" s="315"/>
      <c r="K2069" s="316"/>
      <c r="L2069" s="317"/>
      <c r="M2069" s="777"/>
      <c r="N2069" s="778"/>
      <c r="O2069" s="318"/>
      <c r="P2069" s="319"/>
    </row>
    <row r="2070" spans="2:19">
      <c r="B2070" s="241"/>
      <c r="C2070" s="757"/>
      <c r="D2070" s="758"/>
      <c r="E2070" s="758"/>
      <c r="F2070" s="758"/>
      <c r="G2070" s="758"/>
      <c r="H2070" s="776"/>
      <c r="I2070" s="379"/>
      <c r="J2070" s="323"/>
      <c r="K2070" s="316"/>
      <c r="L2070" s="317"/>
      <c r="M2070" s="777"/>
      <c r="N2070" s="778"/>
      <c r="O2070" s="318"/>
      <c r="P2070" s="319"/>
    </row>
    <row r="2071" spans="2:19" ht="15" thickBot="1">
      <c r="B2071" s="241"/>
      <c r="C2071" s="267"/>
      <c r="D2071" s="268"/>
      <c r="E2071" s="268"/>
      <c r="F2071" s="268"/>
      <c r="G2071" s="268"/>
      <c r="H2071" s="268"/>
      <c r="I2071" s="326"/>
      <c r="J2071" s="308"/>
      <c r="K2071" s="309"/>
      <c r="L2071" s="308"/>
      <c r="M2071" s="779"/>
      <c r="N2071" s="780"/>
      <c r="O2071" s="310"/>
      <c r="P2071" s="287"/>
    </row>
    <row r="2072" spans="2:19" ht="15" thickBot="1">
      <c r="B2072" s="241"/>
      <c r="C2072" s="751" t="s">
        <v>258</v>
      </c>
      <c r="D2072" s="752"/>
      <c r="E2072" s="752"/>
      <c r="F2072" s="752"/>
      <c r="G2072" s="752"/>
      <c r="H2072" s="752"/>
      <c r="I2072" s="781"/>
      <c r="J2072" s="752"/>
      <c r="K2072" s="752"/>
      <c r="L2072" s="752"/>
      <c r="M2072" s="752"/>
      <c r="N2072" s="753"/>
      <c r="O2072" s="295">
        <f>SUM(O2068:O2070)</f>
        <v>1955.4107039999999</v>
      </c>
      <c r="P2072" s="287"/>
    </row>
    <row r="2073" spans="2:19" ht="15" thickBot="1">
      <c r="B2073" s="241"/>
      <c r="C2073" s="274"/>
      <c r="O2073" s="275"/>
      <c r="P2073" s="243"/>
    </row>
    <row r="2074" spans="2:19" ht="15" thickBot="1">
      <c r="B2074" s="241"/>
      <c r="C2074" s="754" t="s">
        <v>275</v>
      </c>
      <c r="D2074" s="755"/>
      <c r="E2074" s="755"/>
      <c r="F2074" s="755"/>
      <c r="G2074" s="755"/>
      <c r="H2074" s="755"/>
      <c r="I2074" s="755"/>
      <c r="J2074" s="755"/>
      <c r="K2074" s="755"/>
      <c r="L2074" s="755"/>
      <c r="M2074" s="755"/>
      <c r="N2074" s="756"/>
      <c r="O2074" s="327">
        <f>SUM(O2044+O2056+O2063+O2072)</f>
        <v>22953.181239199999</v>
      </c>
      <c r="P2074" s="328"/>
    </row>
    <row r="2075" spans="2:19">
      <c r="B2075" s="241"/>
      <c r="C2075" s="760" t="s">
        <v>276</v>
      </c>
      <c r="D2075" s="761"/>
      <c r="E2075" s="761"/>
      <c r="F2075" s="761"/>
      <c r="G2075" s="761"/>
      <c r="H2075" s="761"/>
      <c r="I2075" s="761"/>
      <c r="J2075" s="761"/>
      <c r="K2075" s="761"/>
      <c r="L2075" s="761"/>
      <c r="M2075" s="761"/>
      <c r="N2075" s="761"/>
      <c r="O2075" s="762"/>
      <c r="P2075" s="281"/>
    </row>
    <row r="2076" spans="2:19">
      <c r="B2076" s="241"/>
      <c r="C2076" s="763"/>
      <c r="D2076" s="764"/>
      <c r="E2076" s="764"/>
      <c r="F2076" s="764"/>
      <c r="G2076" s="764"/>
      <c r="H2076" s="764"/>
      <c r="I2076" s="764"/>
      <c r="J2076" s="764"/>
      <c r="K2076" s="764"/>
      <c r="L2076" s="764"/>
      <c r="M2076" s="764"/>
      <c r="N2076" s="764"/>
      <c r="O2076" s="765"/>
      <c r="P2076" s="281"/>
    </row>
    <row r="2077" spans="2:19" ht="15" thickBot="1">
      <c r="B2077" s="241"/>
      <c r="C2077" s="766"/>
      <c r="D2077" s="767"/>
      <c r="E2077" s="767"/>
      <c r="F2077" s="767"/>
      <c r="G2077" s="767"/>
      <c r="H2077" s="767"/>
      <c r="I2077" s="767"/>
      <c r="J2077" s="767"/>
      <c r="K2077" s="767"/>
      <c r="L2077" s="767"/>
      <c r="M2077" s="767"/>
      <c r="N2077" s="767"/>
      <c r="O2077" s="768"/>
      <c r="P2077" s="281"/>
    </row>
    <row r="2078" spans="2:19">
      <c r="B2078" s="241"/>
      <c r="C2078" s="769" t="s">
        <v>277</v>
      </c>
      <c r="D2078" s="770"/>
      <c r="E2078" s="770"/>
      <c r="F2078" s="770"/>
      <c r="G2078" s="770"/>
      <c r="H2078" s="770"/>
      <c r="I2078" s="770"/>
      <c r="J2078" s="329"/>
      <c r="K2078" s="330"/>
      <c r="L2078" s="303" t="s">
        <v>278</v>
      </c>
      <c r="M2078" s="771" t="s">
        <v>279</v>
      </c>
      <c r="N2078" s="772"/>
      <c r="O2078" s="331"/>
      <c r="P2078" s="313"/>
    </row>
    <row r="2079" spans="2:19">
      <c r="B2079" s="241"/>
      <c r="C2079" s="773" t="s">
        <v>280</v>
      </c>
      <c r="D2079" s="774"/>
      <c r="E2079" s="774"/>
      <c r="F2079" s="774"/>
      <c r="G2079" s="774"/>
      <c r="H2079" s="774"/>
      <c r="I2079" s="774"/>
      <c r="J2079" s="332"/>
      <c r="K2079" s="333"/>
      <c r="L2079" s="334">
        <v>0.22</v>
      </c>
      <c r="M2079" s="747"/>
      <c r="N2079" s="748"/>
      <c r="O2079" s="335">
        <f>O2074*L2079</f>
        <v>5049.6998726239999</v>
      </c>
      <c r="P2079" s="336"/>
    </row>
    <row r="2080" spans="2:19">
      <c r="B2080" s="241"/>
      <c r="C2080" s="338" t="s">
        <v>281</v>
      </c>
      <c r="D2080" s="289"/>
      <c r="E2080" s="289"/>
      <c r="F2080" s="289"/>
      <c r="G2080" s="289"/>
      <c r="H2080" s="289"/>
      <c r="I2080" s="289"/>
      <c r="J2080" s="332"/>
      <c r="K2080" s="333"/>
      <c r="L2080" s="334">
        <v>0.01</v>
      </c>
      <c r="M2080" s="747"/>
      <c r="N2080" s="748"/>
      <c r="O2080" s="335">
        <f>O2074*L2080</f>
        <v>229.53181239200001</v>
      </c>
      <c r="P2080" s="336"/>
      <c r="S2080" s="337"/>
    </row>
    <row r="2081" spans="2:19" ht="15" thickBot="1">
      <c r="B2081" s="241"/>
      <c r="C2081" s="267" t="s">
        <v>282</v>
      </c>
      <c r="D2081" s="268"/>
      <c r="E2081" s="268"/>
      <c r="F2081" s="268"/>
      <c r="G2081" s="268"/>
      <c r="H2081" s="268"/>
      <c r="I2081" s="268"/>
      <c r="J2081" s="339"/>
      <c r="K2081" s="340"/>
      <c r="L2081" s="334">
        <v>0.03</v>
      </c>
      <c r="M2081" s="749"/>
      <c r="N2081" s="750"/>
      <c r="O2081" s="335">
        <f>O2074*L2081</f>
        <v>688.5954371759999</v>
      </c>
      <c r="P2081" s="336"/>
      <c r="S2081" s="337"/>
    </row>
    <row r="2082" spans="2:19" ht="15" thickBot="1">
      <c r="B2082" s="241"/>
      <c r="C2082" s="751" t="s">
        <v>258</v>
      </c>
      <c r="D2082" s="752"/>
      <c r="E2082" s="752"/>
      <c r="F2082" s="752"/>
      <c r="G2082" s="752"/>
      <c r="H2082" s="752"/>
      <c r="I2082" s="752"/>
      <c r="J2082" s="752"/>
      <c r="K2082" s="752"/>
      <c r="L2082" s="752"/>
      <c r="M2082" s="752"/>
      <c r="N2082" s="753"/>
      <c r="O2082" s="341">
        <f>SUM(O2079:O2081)</f>
        <v>5967.8271221919995</v>
      </c>
      <c r="P2082" s="342"/>
    </row>
    <row r="2083" spans="2:19" ht="15" thickBot="1">
      <c r="B2083" s="241"/>
      <c r="C2083" s="274"/>
      <c r="O2083" s="275"/>
      <c r="P2083" s="243"/>
    </row>
    <row r="2084" spans="2:19" ht="15" thickBot="1">
      <c r="B2084" s="241"/>
      <c r="C2084" s="754" t="s">
        <v>283</v>
      </c>
      <c r="D2084" s="755"/>
      <c r="E2084" s="755"/>
      <c r="F2084" s="755"/>
      <c r="G2084" s="755"/>
      <c r="H2084" s="755"/>
      <c r="I2084" s="755"/>
      <c r="J2084" s="755"/>
      <c r="K2084" s="755"/>
      <c r="L2084" s="755"/>
      <c r="M2084" s="755"/>
      <c r="N2084" s="756"/>
      <c r="O2084" s="343">
        <f>ROUND(O2074+O2082,0)</f>
        <v>28921</v>
      </c>
      <c r="P2084" s="342"/>
    </row>
    <row r="2085" spans="2:19">
      <c r="B2085" s="241"/>
      <c r="C2085" s="270"/>
      <c r="D2085" s="271"/>
      <c r="E2085" s="271"/>
      <c r="F2085" s="271"/>
      <c r="G2085" s="271"/>
      <c r="H2085" s="271"/>
      <c r="I2085" s="271"/>
      <c r="J2085" s="271"/>
      <c r="K2085" s="271"/>
      <c r="L2085" s="271"/>
      <c r="M2085" s="271"/>
      <c r="N2085" s="271"/>
      <c r="O2085" s="272"/>
      <c r="P2085" s="243"/>
    </row>
    <row r="2086" spans="2:19">
      <c r="B2086" s="241"/>
      <c r="C2086" s="274"/>
      <c r="O2086" s="275"/>
      <c r="P2086" s="243"/>
    </row>
    <row r="2087" spans="2:19">
      <c r="B2087" s="241"/>
      <c r="C2087" s="274"/>
      <c r="O2087" s="275"/>
      <c r="P2087" s="243"/>
    </row>
    <row r="2088" spans="2:19">
      <c r="B2088" s="241"/>
      <c r="C2088" s="274"/>
      <c r="H2088" s="344" t="s">
        <v>284</v>
      </c>
      <c r="I2088" s="344"/>
      <c r="J2088" s="344"/>
      <c r="K2088" s="344"/>
      <c r="O2088" s="275"/>
      <c r="P2088" s="243"/>
    </row>
    <row r="2089" spans="2:19">
      <c r="B2089" s="241"/>
      <c r="C2089" s="274"/>
      <c r="H2089" s="344" t="s">
        <v>285</v>
      </c>
      <c r="O2089" s="275"/>
      <c r="P2089" s="243"/>
    </row>
    <row r="2090" spans="2:19">
      <c r="B2090" s="241"/>
      <c r="C2090" s="274"/>
      <c r="H2090" s="344" t="s">
        <v>286</v>
      </c>
      <c r="O2090" s="275"/>
      <c r="P2090" s="243"/>
    </row>
    <row r="2091" spans="2:19">
      <c r="B2091" s="241"/>
      <c r="C2091" s="256"/>
      <c r="D2091" s="345"/>
      <c r="E2091" s="345"/>
      <c r="F2091" s="345"/>
      <c r="G2091" s="345"/>
      <c r="H2091" s="344" t="s">
        <v>287</v>
      </c>
      <c r="I2091" s="345"/>
      <c r="J2091" s="345"/>
      <c r="K2091" s="345"/>
      <c r="L2091" s="345"/>
      <c r="M2091" s="345"/>
      <c r="N2091" s="345"/>
      <c r="O2091" s="346"/>
      <c r="P2091" s="266"/>
    </row>
    <row r="2092" spans="2:19">
      <c r="B2092" s="241"/>
      <c r="C2092" s="274"/>
      <c r="H2092" s="236" t="s">
        <v>288</v>
      </c>
      <c r="O2092" s="275"/>
      <c r="P2092" s="243"/>
    </row>
    <row r="2093" spans="2:19">
      <c r="B2093" s="241"/>
      <c r="C2093" s="347" t="s">
        <v>289</v>
      </c>
      <c r="D2093" s="348"/>
      <c r="E2093" s="348"/>
      <c r="F2093" s="348"/>
      <c r="G2093" s="348"/>
      <c r="H2093" s="348"/>
      <c r="I2093" s="348"/>
      <c r="J2093" s="348"/>
      <c r="K2093" s="348"/>
      <c r="L2093" s="348"/>
      <c r="M2093" s="348"/>
      <c r="N2093" s="348"/>
      <c r="O2093" s="349"/>
      <c r="P2093" s="243"/>
    </row>
    <row r="2094" spans="2:19">
      <c r="B2094" s="241"/>
      <c r="C2094" s="757"/>
      <c r="D2094" s="758"/>
      <c r="E2094" s="758"/>
      <c r="F2094" s="758"/>
      <c r="G2094" s="758"/>
      <c r="H2094" s="758"/>
      <c r="I2094" s="758"/>
      <c r="J2094" s="758"/>
      <c r="K2094" s="758"/>
      <c r="L2094" s="758"/>
      <c r="M2094" s="758"/>
      <c r="N2094" s="758"/>
      <c r="O2094" s="759"/>
      <c r="P2094" s="266"/>
    </row>
    <row r="2095" spans="2:19">
      <c r="B2095" s="241"/>
      <c r="C2095" s="757"/>
      <c r="D2095" s="758"/>
      <c r="E2095" s="758"/>
      <c r="F2095" s="758"/>
      <c r="G2095" s="758"/>
      <c r="H2095" s="758"/>
      <c r="I2095" s="758"/>
      <c r="J2095" s="758"/>
      <c r="K2095" s="758"/>
      <c r="L2095" s="758"/>
      <c r="M2095" s="758"/>
      <c r="N2095" s="758"/>
      <c r="O2095" s="759"/>
      <c r="P2095" s="266"/>
    </row>
    <row r="2096" spans="2:19">
      <c r="B2096" s="241"/>
      <c r="C2096" s="256"/>
      <c r="D2096" s="345"/>
      <c r="E2096" s="345"/>
      <c r="F2096" s="345"/>
      <c r="G2096" s="345"/>
      <c r="H2096" s="345"/>
      <c r="I2096" s="345"/>
      <c r="J2096" s="345"/>
      <c r="K2096" s="345"/>
      <c r="L2096" s="345"/>
      <c r="M2096" s="345"/>
      <c r="N2096" s="345"/>
      <c r="O2096" s="346"/>
      <c r="P2096" s="266"/>
    </row>
    <row r="2097" spans="2:16">
      <c r="B2097" s="241"/>
      <c r="C2097" s="350" t="s">
        <v>290</v>
      </c>
      <c r="D2097" s="345"/>
      <c r="E2097" s="345"/>
      <c r="F2097" s="345"/>
      <c r="G2097" s="345"/>
      <c r="H2097" s="345"/>
      <c r="I2097" s="345"/>
      <c r="J2097" s="345"/>
      <c r="K2097" s="345"/>
      <c r="L2097" s="345"/>
      <c r="M2097" s="345"/>
      <c r="N2097" s="345"/>
      <c r="O2097" s="346"/>
      <c r="P2097" s="266"/>
    </row>
    <row r="2098" spans="2:16">
      <c r="B2098" s="241"/>
      <c r="C2098" s="735" t="s">
        <v>291</v>
      </c>
      <c r="D2098" s="736"/>
      <c r="E2098" s="736"/>
      <c r="F2098" s="736"/>
      <c r="G2098" s="736"/>
      <c r="H2098" s="736"/>
      <c r="I2098" s="736"/>
      <c r="J2098" s="736"/>
      <c r="K2098" s="736"/>
      <c r="L2098" s="736"/>
      <c r="M2098" s="736"/>
      <c r="N2098" s="736"/>
      <c r="O2098" s="737"/>
      <c r="P2098" s="351"/>
    </row>
    <row r="2099" spans="2:16">
      <c r="B2099" s="241"/>
      <c r="C2099" s="735"/>
      <c r="D2099" s="736"/>
      <c r="E2099" s="736"/>
      <c r="F2099" s="736"/>
      <c r="G2099" s="736"/>
      <c r="H2099" s="736"/>
      <c r="I2099" s="736"/>
      <c r="J2099" s="736"/>
      <c r="K2099" s="736"/>
      <c r="L2099" s="736"/>
      <c r="M2099" s="736"/>
      <c r="N2099" s="736"/>
      <c r="O2099" s="737"/>
      <c r="P2099" s="351"/>
    </row>
    <row r="2100" spans="2:16">
      <c r="B2100" s="241"/>
      <c r="C2100" s="738" t="s">
        <v>292</v>
      </c>
      <c r="D2100" s="739"/>
      <c r="E2100" s="739"/>
      <c r="F2100" s="739"/>
      <c r="G2100" s="739"/>
      <c r="H2100" s="739"/>
      <c r="I2100" s="739"/>
      <c r="J2100" s="739"/>
      <c r="K2100" s="739"/>
      <c r="L2100" s="739"/>
      <c r="M2100" s="739"/>
      <c r="N2100" s="739"/>
      <c r="O2100" s="740"/>
      <c r="P2100" s="351"/>
    </row>
    <row r="2101" spans="2:16">
      <c r="B2101" s="241"/>
      <c r="C2101" s="738"/>
      <c r="D2101" s="739"/>
      <c r="E2101" s="739"/>
      <c r="F2101" s="739"/>
      <c r="G2101" s="739"/>
      <c r="H2101" s="739"/>
      <c r="I2101" s="739"/>
      <c r="J2101" s="739"/>
      <c r="K2101" s="739"/>
      <c r="L2101" s="739"/>
      <c r="M2101" s="739"/>
      <c r="N2101" s="739"/>
      <c r="O2101" s="740"/>
      <c r="P2101" s="351"/>
    </row>
    <row r="2102" spans="2:16">
      <c r="B2102" s="241"/>
      <c r="C2102" s="256"/>
      <c r="D2102" s="345"/>
      <c r="E2102" s="345"/>
      <c r="F2102" s="345"/>
      <c r="G2102" s="345"/>
      <c r="H2102" s="345"/>
      <c r="I2102" s="345"/>
      <c r="J2102" s="345"/>
      <c r="K2102" s="345"/>
      <c r="L2102" s="345"/>
      <c r="M2102" s="345"/>
      <c r="N2102" s="345"/>
      <c r="O2102" s="346"/>
      <c r="P2102" s="266"/>
    </row>
    <row r="2103" spans="2:16">
      <c r="B2103" s="241"/>
      <c r="C2103" s="274"/>
      <c r="H2103" s="344" t="s">
        <v>284</v>
      </c>
      <c r="O2103" s="275"/>
      <c r="P2103" s="243"/>
    </row>
    <row r="2104" spans="2:16">
      <c r="B2104" s="241"/>
      <c r="C2104" s="274"/>
      <c r="H2104" s="236" t="s">
        <v>285</v>
      </c>
      <c r="I2104" s="289"/>
      <c r="J2104" s="289"/>
      <c r="K2104" s="289"/>
      <c r="O2104" s="275"/>
      <c r="P2104" s="243"/>
    </row>
    <row r="2105" spans="2:16">
      <c r="B2105" s="241"/>
      <c r="C2105" s="274"/>
      <c r="H2105" s="236" t="s">
        <v>293</v>
      </c>
      <c r="I2105" s="352"/>
      <c r="J2105" s="352"/>
      <c r="K2105" s="352"/>
      <c r="O2105" s="275"/>
      <c r="P2105" s="243"/>
    </row>
    <row r="2106" spans="2:16">
      <c r="B2106" s="241"/>
      <c r="C2106" s="353"/>
      <c r="D2106" s="345"/>
      <c r="E2106" s="345"/>
      <c r="F2106" s="345"/>
      <c r="G2106" s="345"/>
      <c r="H2106" s="236" t="s">
        <v>287</v>
      </c>
      <c r="L2106" s="345"/>
      <c r="M2106" s="345"/>
      <c r="N2106" s="345"/>
      <c r="O2106" s="346"/>
      <c r="P2106" s="266"/>
    </row>
    <row r="2107" spans="2:16">
      <c r="B2107" s="241"/>
      <c r="C2107" s="353"/>
      <c r="D2107" s="352"/>
      <c r="E2107" s="352"/>
      <c r="K2107" s="741"/>
      <c r="L2107" s="741"/>
      <c r="M2107" s="741"/>
      <c r="N2107" s="741"/>
      <c r="O2107" s="742"/>
      <c r="P2107" s="354"/>
    </row>
    <row r="2108" spans="2:16" ht="15" thickBot="1">
      <c r="B2108" s="241"/>
      <c r="C2108" s="745"/>
      <c r="D2108" s="746"/>
      <c r="E2108" s="746"/>
      <c r="F2108" s="309"/>
      <c r="G2108" s="309"/>
      <c r="H2108" s="309"/>
      <c r="I2108" s="309"/>
      <c r="J2108" s="309"/>
      <c r="K2108" s="743"/>
      <c r="L2108" s="743"/>
      <c r="M2108" s="743"/>
      <c r="N2108" s="743"/>
      <c r="O2108" s="744"/>
      <c r="P2108" s="354"/>
    </row>
    <row r="2109" spans="2:16" ht="15" thickBot="1">
      <c r="B2109" s="355"/>
      <c r="C2109" s="356"/>
      <c r="D2109" s="356"/>
      <c r="E2109" s="356"/>
      <c r="F2109" s="356"/>
      <c r="G2109" s="356"/>
      <c r="H2109" s="356"/>
      <c r="I2109" s="356"/>
      <c r="J2109" s="356"/>
      <c r="K2109" s="356"/>
      <c r="L2109" s="356"/>
      <c r="M2109" s="356"/>
      <c r="N2109" s="356"/>
      <c r="O2109" s="356"/>
      <c r="P2109" s="357"/>
    </row>
    <row r="2110" spans="2:16" ht="15" thickTop="1"/>
    <row r="2113" spans="2:16" ht="15" thickBot="1"/>
    <row r="2114" spans="2:16">
      <c r="B2114" s="241"/>
      <c r="C2114" s="251"/>
      <c r="D2114" s="252"/>
      <c r="E2114" s="252"/>
      <c r="F2114" s="252"/>
      <c r="G2114" s="252"/>
      <c r="H2114" s="252"/>
      <c r="I2114" s="252"/>
      <c r="J2114" s="252"/>
      <c r="K2114" s="252"/>
      <c r="L2114" s="253" t="s">
        <v>241</v>
      </c>
      <c r="M2114" s="254" t="s">
        <v>242</v>
      </c>
      <c r="N2114" s="254" t="s">
        <v>243</v>
      </c>
      <c r="O2114" s="255" t="s">
        <v>244</v>
      </c>
      <c r="P2114" s="245"/>
    </row>
    <row r="2115" spans="2:16">
      <c r="B2115" s="241"/>
      <c r="C2115" s="256"/>
      <c r="D2115" s="257"/>
      <c r="E2115" s="257"/>
      <c r="F2115" s="257"/>
      <c r="G2115" s="257"/>
      <c r="H2115" s="257"/>
      <c r="I2115" s="257"/>
      <c r="J2115" s="257"/>
      <c r="K2115" s="257"/>
      <c r="L2115" s="258"/>
      <c r="M2115" s="259"/>
      <c r="N2115" s="259"/>
      <c r="O2115" s="260"/>
      <c r="P2115" s="261"/>
    </row>
    <row r="2116" spans="2:16">
      <c r="B2116" s="241"/>
      <c r="C2116" s="826" t="s">
        <v>245</v>
      </c>
      <c r="D2116" s="827"/>
      <c r="E2116" s="827"/>
      <c r="F2116" s="827"/>
      <c r="G2116" s="257"/>
      <c r="H2116" s="257"/>
      <c r="I2116" s="257" t="s">
        <v>246</v>
      </c>
      <c r="K2116" s="257"/>
      <c r="L2116" s="258"/>
      <c r="O2116" s="262"/>
      <c r="P2116" s="261"/>
    </row>
    <row r="2117" spans="2:16">
      <c r="B2117" s="241"/>
      <c r="C2117" s="263"/>
      <c r="D2117" s="264"/>
      <c r="E2117" s="264"/>
      <c r="F2117" s="264"/>
      <c r="G2117" s="264"/>
      <c r="H2117" s="264"/>
      <c r="I2117" s="264"/>
      <c r="J2117" s="264"/>
      <c r="K2117" s="264"/>
      <c r="L2117" s="264"/>
      <c r="M2117" s="264"/>
      <c r="N2117" s="264"/>
      <c r="O2117" s="265"/>
      <c r="P2117" s="266"/>
    </row>
    <row r="2118" spans="2:16" ht="15" thickBot="1">
      <c r="B2118" s="241"/>
      <c r="C2118" s="267"/>
      <c r="D2118" s="268"/>
      <c r="E2118" s="268"/>
      <c r="F2118" s="268"/>
      <c r="G2118" s="268"/>
      <c r="H2118" s="268"/>
      <c r="I2118" s="268"/>
      <c r="J2118" s="268"/>
      <c r="K2118" s="268"/>
      <c r="L2118" s="268"/>
      <c r="M2118" s="268"/>
      <c r="N2118" s="268"/>
      <c r="O2118" s="269"/>
      <c r="P2118" s="243"/>
    </row>
    <row r="2119" spans="2:16" ht="15" thickBot="1">
      <c r="B2119" s="241"/>
      <c r="C2119" s="270"/>
      <c r="D2119" s="271"/>
      <c r="E2119" s="271"/>
      <c r="F2119" s="271"/>
      <c r="G2119" s="271"/>
      <c r="H2119" s="271"/>
      <c r="K2119" s="271"/>
      <c r="L2119" s="271"/>
      <c r="M2119" s="271"/>
      <c r="N2119" s="271"/>
      <c r="O2119" s="272"/>
      <c r="P2119" s="243"/>
    </row>
    <row r="2120" spans="2:16">
      <c r="B2120" s="241"/>
      <c r="C2120" s="828" t="s">
        <v>247</v>
      </c>
      <c r="D2120" s="829"/>
      <c r="E2120" s="829"/>
      <c r="F2120" s="829"/>
      <c r="G2120" s="829"/>
      <c r="H2120" s="829"/>
      <c r="I2120" s="829"/>
      <c r="J2120" s="829"/>
      <c r="K2120" s="829"/>
      <c r="L2120" s="829"/>
      <c r="M2120" s="829"/>
      <c r="N2120" s="829"/>
      <c r="O2120" s="830"/>
      <c r="P2120" s="273"/>
    </row>
    <row r="2121" spans="2:16" ht="15" thickBot="1">
      <c r="B2121" s="241"/>
      <c r="C2121" s="274"/>
      <c r="O2121" s="275"/>
      <c r="P2121" s="243"/>
    </row>
    <row r="2122" spans="2:16">
      <c r="B2122" s="241"/>
      <c r="C2122" s="276" t="s">
        <v>248</v>
      </c>
      <c r="D2122" s="814" t="s">
        <v>9</v>
      </c>
      <c r="E2122" s="815"/>
      <c r="F2122" s="815"/>
      <c r="G2122" s="815"/>
      <c r="H2122" s="815"/>
      <c r="I2122" s="815"/>
      <c r="J2122" s="815"/>
      <c r="K2122" s="815"/>
      <c r="L2122" s="816"/>
      <c r="M2122" s="817" t="s">
        <v>249</v>
      </c>
      <c r="N2122" s="818"/>
      <c r="O2122" s="276" t="s">
        <v>11</v>
      </c>
      <c r="P2122" s="277"/>
    </row>
    <row r="2123" spans="2:16" ht="15" thickBot="1">
      <c r="B2123" s="241"/>
      <c r="C2123" s="278">
        <v>10.1</v>
      </c>
      <c r="D2123" s="819" t="str">
        <f>'PRESUPUESTO OFICIAL (Entidad)'!G57</f>
        <v>Suministro e instalación de tomacorriente doble- Toma Doble P/T Solaio Blanco</v>
      </c>
      <c r="E2123" s="820"/>
      <c r="F2123" s="820"/>
      <c r="G2123" s="820"/>
      <c r="H2123" s="820"/>
      <c r="I2123" s="820"/>
      <c r="J2123" s="820"/>
      <c r="K2123" s="820"/>
      <c r="L2123" s="821"/>
      <c r="M2123" s="819" t="s">
        <v>43</v>
      </c>
      <c r="N2123" s="821"/>
      <c r="O2123" s="279">
        <f>'[23]PRESUPUESTO OFICIAL (Entidad)'!I56</f>
        <v>1</v>
      </c>
      <c r="P2123" s="280"/>
    </row>
    <row r="2124" spans="2:16">
      <c r="B2124" s="241"/>
      <c r="C2124" s="801" t="s">
        <v>250</v>
      </c>
      <c r="D2124" s="761"/>
      <c r="E2124" s="761"/>
      <c r="F2124" s="761"/>
      <c r="G2124" s="761"/>
      <c r="H2124" s="761"/>
      <c r="I2124" s="761"/>
      <c r="J2124" s="761"/>
      <c r="K2124" s="761"/>
      <c r="L2124" s="761"/>
      <c r="M2124" s="761"/>
      <c r="N2124" s="761"/>
      <c r="O2124" s="762"/>
      <c r="P2124" s="281"/>
    </row>
    <row r="2125" spans="2:16">
      <c r="B2125" s="241"/>
      <c r="C2125" s="763"/>
      <c r="D2125" s="764"/>
      <c r="E2125" s="764"/>
      <c r="F2125" s="764"/>
      <c r="G2125" s="764"/>
      <c r="H2125" s="764"/>
      <c r="I2125" s="764"/>
      <c r="J2125" s="764"/>
      <c r="K2125" s="764"/>
      <c r="L2125" s="764"/>
      <c r="M2125" s="764"/>
      <c r="N2125" s="764"/>
      <c r="O2125" s="765"/>
      <c r="P2125" s="281"/>
    </row>
    <row r="2126" spans="2:16" ht="15" thickBot="1">
      <c r="B2126" s="241"/>
      <c r="C2126" s="766"/>
      <c r="D2126" s="767"/>
      <c r="E2126" s="767"/>
      <c r="F2126" s="767"/>
      <c r="G2126" s="767"/>
      <c r="H2126" s="767"/>
      <c r="I2126" s="767"/>
      <c r="J2126" s="767"/>
      <c r="K2126" s="767"/>
      <c r="L2126" s="767"/>
      <c r="M2126" s="767"/>
      <c r="N2126" s="767"/>
      <c r="O2126" s="768"/>
      <c r="P2126" s="281"/>
    </row>
    <row r="2127" spans="2:16">
      <c r="B2127" s="241"/>
      <c r="C2127" s="769" t="s">
        <v>9</v>
      </c>
      <c r="D2127" s="822"/>
      <c r="E2127" s="822"/>
      <c r="F2127" s="822"/>
      <c r="G2127" s="823"/>
      <c r="H2127" s="785" t="s">
        <v>251</v>
      </c>
      <c r="I2127" s="822"/>
      <c r="J2127" s="824" t="s">
        <v>252</v>
      </c>
      <c r="K2127" s="825"/>
      <c r="L2127" s="282" t="s">
        <v>253</v>
      </c>
      <c r="M2127" s="785" t="s">
        <v>254</v>
      </c>
      <c r="N2127" s="786"/>
      <c r="O2127" s="283" t="s">
        <v>255</v>
      </c>
      <c r="P2127" s="284"/>
    </row>
    <row r="2128" spans="2:16">
      <c r="B2128" s="241"/>
      <c r="C2128" s="787" t="s">
        <v>257</v>
      </c>
      <c r="D2128" s="774"/>
      <c r="E2128" s="774"/>
      <c r="F2128" s="774"/>
      <c r="G2128" s="810"/>
      <c r="H2128" s="811"/>
      <c r="I2128" s="810"/>
      <c r="J2128" s="812" t="s">
        <v>20</v>
      </c>
      <c r="K2128" s="776"/>
      <c r="L2128" s="315">
        <f>O2159*0.05</f>
        <v>97.770535199999998</v>
      </c>
      <c r="M2128" s="812">
        <v>1</v>
      </c>
      <c r="N2128" s="776"/>
      <c r="O2128" s="286">
        <f>L2128*M2128</f>
        <v>97.770535199999998</v>
      </c>
      <c r="P2128" s="287"/>
    </row>
    <row r="2129" spans="2:16">
      <c r="B2129" s="241"/>
      <c r="C2129" s="792"/>
      <c r="D2129" s="793"/>
      <c r="E2129" s="793"/>
      <c r="F2129" s="793"/>
      <c r="G2129" s="794"/>
      <c r="H2129" s="291"/>
      <c r="I2129" s="290"/>
      <c r="J2129" s="813"/>
      <c r="K2129" s="776"/>
      <c r="L2129" s="292"/>
      <c r="M2129" s="812"/>
      <c r="N2129" s="776"/>
      <c r="O2129" s="419"/>
      <c r="P2129" s="287"/>
    </row>
    <row r="2130" spans="2:16" ht="15" thickBot="1">
      <c r="B2130" s="241"/>
      <c r="C2130" s="805"/>
      <c r="D2130" s="791"/>
      <c r="E2130" s="791"/>
      <c r="F2130" s="791"/>
      <c r="G2130" s="806"/>
      <c r="H2130" s="807"/>
      <c r="I2130" s="806"/>
      <c r="J2130" s="779"/>
      <c r="K2130" s="780"/>
      <c r="L2130" s="393"/>
      <c r="M2130" s="808"/>
      <c r="N2130" s="809"/>
      <c r="O2130" s="286"/>
      <c r="P2130" s="287"/>
    </row>
    <row r="2131" spans="2:16" ht="15" thickBot="1">
      <c r="B2131" s="241"/>
      <c r="C2131" s="751" t="s">
        <v>258</v>
      </c>
      <c r="D2131" s="752"/>
      <c r="E2131" s="752"/>
      <c r="F2131" s="752"/>
      <c r="G2131" s="752"/>
      <c r="H2131" s="752"/>
      <c r="I2131" s="752"/>
      <c r="J2131" s="752"/>
      <c r="K2131" s="752"/>
      <c r="L2131" s="752"/>
      <c r="M2131" s="752"/>
      <c r="N2131" s="753"/>
      <c r="O2131" s="295">
        <f>SUM(O2128:O2130)</f>
        <v>97.770535199999998</v>
      </c>
      <c r="P2131" s="296"/>
    </row>
    <row r="2132" spans="2:16">
      <c r="B2132" s="241"/>
      <c r="C2132" s="760" t="s">
        <v>259</v>
      </c>
      <c r="D2132" s="761"/>
      <c r="E2132" s="761"/>
      <c r="F2132" s="761"/>
      <c r="G2132" s="761"/>
      <c r="H2132" s="761"/>
      <c r="I2132" s="761"/>
      <c r="J2132" s="761"/>
      <c r="K2132" s="761"/>
      <c r="L2132" s="761"/>
      <c r="M2132" s="761"/>
      <c r="N2132" s="761"/>
      <c r="O2132" s="762"/>
      <c r="P2132" s="281"/>
    </row>
    <row r="2133" spans="2:16">
      <c r="B2133" s="241"/>
      <c r="C2133" s="763"/>
      <c r="D2133" s="764"/>
      <c r="E2133" s="764"/>
      <c r="F2133" s="764"/>
      <c r="G2133" s="764"/>
      <c r="H2133" s="764"/>
      <c r="I2133" s="764"/>
      <c r="J2133" s="764"/>
      <c r="K2133" s="764"/>
      <c r="L2133" s="764"/>
      <c r="M2133" s="764"/>
      <c r="N2133" s="764"/>
      <c r="O2133" s="765"/>
      <c r="P2133" s="281"/>
    </row>
    <row r="2134" spans="2:16" ht="15" thickBot="1">
      <c r="B2134" s="241"/>
      <c r="C2134" s="766"/>
      <c r="D2134" s="767"/>
      <c r="E2134" s="767"/>
      <c r="F2134" s="767"/>
      <c r="G2134" s="767"/>
      <c r="H2134" s="767"/>
      <c r="I2134" s="767"/>
      <c r="J2134" s="767"/>
      <c r="K2134" s="767"/>
      <c r="L2134" s="767"/>
      <c r="M2134" s="767"/>
      <c r="N2134" s="767"/>
      <c r="O2134" s="768"/>
      <c r="P2134" s="281"/>
    </row>
    <row r="2135" spans="2:16">
      <c r="B2135" s="241"/>
      <c r="C2135" s="769" t="s">
        <v>9</v>
      </c>
      <c r="D2135" s="770"/>
      <c r="E2135" s="770"/>
      <c r="F2135" s="770"/>
      <c r="G2135" s="770"/>
      <c r="H2135" s="770"/>
      <c r="I2135" s="770"/>
      <c r="J2135" s="786"/>
      <c r="K2135" s="297" t="s">
        <v>249</v>
      </c>
      <c r="L2135" s="298" t="s">
        <v>11</v>
      </c>
      <c r="M2135" s="785" t="s">
        <v>260</v>
      </c>
      <c r="N2135" s="786"/>
      <c r="O2135" s="283" t="s">
        <v>255</v>
      </c>
      <c r="P2135" s="284"/>
    </row>
    <row r="2136" spans="2:16">
      <c r="B2136" s="241"/>
      <c r="C2136" s="802" t="s">
        <v>379</v>
      </c>
      <c r="D2136" s="803"/>
      <c r="E2136" s="803"/>
      <c r="F2136" s="803"/>
      <c r="G2136" s="803"/>
      <c r="H2136" s="803"/>
      <c r="I2136" s="803"/>
      <c r="J2136" s="804"/>
      <c r="K2136" s="395" t="s">
        <v>43</v>
      </c>
      <c r="L2136" s="416">
        <v>1</v>
      </c>
      <c r="M2136" s="795">
        <v>8300</v>
      </c>
      <c r="N2136" s="796"/>
      <c r="O2136" s="397">
        <f>L2136*M2136</f>
        <v>8300</v>
      </c>
      <c r="P2136" s="284"/>
    </row>
    <row r="2137" spans="2:16">
      <c r="B2137" s="241"/>
      <c r="C2137" s="792"/>
      <c r="D2137" s="793"/>
      <c r="E2137" s="793"/>
      <c r="F2137" s="793"/>
      <c r="G2137" s="793"/>
      <c r="H2137" s="793"/>
      <c r="I2137" s="793"/>
      <c r="J2137" s="794"/>
      <c r="K2137" s="398"/>
      <c r="L2137" s="418"/>
      <c r="M2137" s="795"/>
      <c r="N2137" s="796"/>
      <c r="O2137" s="397"/>
      <c r="P2137" s="287"/>
    </row>
    <row r="2138" spans="2:16">
      <c r="B2138" s="241"/>
      <c r="C2138" s="792"/>
      <c r="D2138" s="793"/>
      <c r="E2138" s="793"/>
      <c r="F2138" s="793"/>
      <c r="G2138" s="793"/>
      <c r="H2138" s="793"/>
      <c r="I2138" s="793"/>
      <c r="J2138" s="794"/>
      <c r="K2138" s="398"/>
      <c r="L2138" s="403"/>
      <c r="M2138" s="837"/>
      <c r="N2138" s="838"/>
      <c r="O2138" s="397"/>
      <c r="P2138" s="287"/>
    </row>
    <row r="2139" spans="2:16">
      <c r="B2139" s="241"/>
      <c r="C2139" s="792"/>
      <c r="D2139" s="793"/>
      <c r="E2139" s="793"/>
      <c r="F2139" s="793"/>
      <c r="G2139" s="793"/>
      <c r="H2139" s="793"/>
      <c r="I2139" s="793"/>
      <c r="J2139" s="794"/>
      <c r="K2139" s="398"/>
      <c r="L2139" s="402"/>
      <c r="M2139" s="837"/>
      <c r="N2139" s="838"/>
      <c r="O2139" s="397"/>
      <c r="P2139" s="287"/>
    </row>
    <row r="2140" spans="2:16">
      <c r="B2140" s="241"/>
      <c r="C2140" s="792"/>
      <c r="D2140" s="793"/>
      <c r="E2140" s="793"/>
      <c r="F2140" s="793"/>
      <c r="G2140" s="793"/>
      <c r="H2140" s="793"/>
      <c r="I2140" s="793"/>
      <c r="J2140" s="794"/>
      <c r="K2140" s="401"/>
      <c r="L2140" s="402"/>
      <c r="M2140" s="837"/>
      <c r="N2140" s="838"/>
      <c r="O2140" s="397"/>
      <c r="P2140" s="287"/>
    </row>
    <row r="2141" spans="2:16">
      <c r="B2141" s="241"/>
      <c r="C2141" s="792"/>
      <c r="D2141" s="793"/>
      <c r="E2141" s="793"/>
      <c r="F2141" s="793"/>
      <c r="G2141" s="793"/>
      <c r="H2141" s="793"/>
      <c r="I2141" s="793"/>
      <c r="J2141" s="794"/>
      <c r="K2141" s="401"/>
      <c r="L2141" s="403"/>
      <c r="M2141" s="837"/>
      <c r="N2141" s="838"/>
      <c r="O2141" s="397"/>
      <c r="P2141" s="287"/>
    </row>
    <row r="2142" spans="2:16" ht="15" thickBot="1">
      <c r="B2142" s="241"/>
      <c r="C2142" s="790"/>
      <c r="D2142" s="797"/>
      <c r="E2142" s="797"/>
      <c r="F2142" s="797"/>
      <c r="G2142" s="797"/>
      <c r="H2142" s="797"/>
      <c r="I2142" s="797"/>
      <c r="J2142" s="798"/>
      <c r="K2142" s="401"/>
      <c r="L2142" s="404"/>
      <c r="M2142" s="799"/>
      <c r="N2142" s="800"/>
      <c r="O2142" s="397"/>
      <c r="P2142" s="287"/>
    </row>
    <row r="2143" spans="2:16" ht="15" thickBot="1">
      <c r="B2143" s="241"/>
      <c r="C2143" s="751" t="s">
        <v>258</v>
      </c>
      <c r="D2143" s="752"/>
      <c r="E2143" s="752"/>
      <c r="F2143" s="752"/>
      <c r="G2143" s="752"/>
      <c r="H2143" s="752"/>
      <c r="I2143" s="752"/>
      <c r="J2143" s="752"/>
      <c r="K2143" s="752"/>
      <c r="L2143" s="752"/>
      <c r="M2143" s="752"/>
      <c r="N2143" s="753"/>
      <c r="O2143" s="295">
        <f>SUM(O2136:O2142)</f>
        <v>8300</v>
      </c>
      <c r="P2143" s="287"/>
    </row>
    <row r="2144" spans="2:16">
      <c r="B2144" s="241"/>
      <c r="C2144" s="801" t="s">
        <v>263</v>
      </c>
      <c r="D2144" s="761"/>
      <c r="E2144" s="761"/>
      <c r="F2144" s="761"/>
      <c r="G2144" s="761"/>
      <c r="H2144" s="761"/>
      <c r="I2144" s="761"/>
      <c r="J2144" s="761"/>
      <c r="K2144" s="761"/>
      <c r="L2144" s="761"/>
      <c r="M2144" s="761"/>
      <c r="N2144" s="761"/>
      <c r="O2144" s="762"/>
      <c r="P2144" s="281"/>
    </row>
    <row r="2145" spans="2:16">
      <c r="B2145" s="241"/>
      <c r="C2145" s="763"/>
      <c r="D2145" s="764"/>
      <c r="E2145" s="764"/>
      <c r="F2145" s="764"/>
      <c r="G2145" s="764"/>
      <c r="H2145" s="764"/>
      <c r="I2145" s="764"/>
      <c r="J2145" s="764"/>
      <c r="K2145" s="764"/>
      <c r="L2145" s="764"/>
      <c r="M2145" s="764"/>
      <c r="N2145" s="764"/>
      <c r="O2145" s="765"/>
      <c r="P2145" s="281"/>
    </row>
    <row r="2146" spans="2:16" ht="15" thickBot="1">
      <c r="B2146" s="241"/>
      <c r="C2146" s="766"/>
      <c r="D2146" s="767"/>
      <c r="E2146" s="767"/>
      <c r="F2146" s="767"/>
      <c r="G2146" s="767"/>
      <c r="H2146" s="767"/>
      <c r="I2146" s="767"/>
      <c r="J2146" s="767"/>
      <c r="K2146" s="767"/>
      <c r="L2146" s="767"/>
      <c r="M2146" s="767"/>
      <c r="N2146" s="767"/>
      <c r="O2146" s="768"/>
      <c r="P2146" s="281"/>
    </row>
    <row r="2147" spans="2:16" ht="15.75">
      <c r="B2147" s="241"/>
      <c r="C2147" s="769" t="s">
        <v>264</v>
      </c>
      <c r="D2147" s="770"/>
      <c r="E2147" s="770"/>
      <c r="F2147" s="770"/>
      <c r="G2147" s="770"/>
      <c r="H2147" s="770"/>
      <c r="I2147" s="770"/>
      <c r="J2147" s="303" t="s">
        <v>265</v>
      </c>
      <c r="K2147" s="304" t="s">
        <v>266</v>
      </c>
      <c r="L2147" s="305" t="s">
        <v>267</v>
      </c>
      <c r="M2147" s="785" t="s">
        <v>268</v>
      </c>
      <c r="N2147" s="786"/>
      <c r="O2147" s="283" t="s">
        <v>255</v>
      </c>
      <c r="P2147" s="284"/>
    </row>
    <row r="2148" spans="2:16">
      <c r="B2148" s="241"/>
      <c r="C2148" s="773"/>
      <c r="D2148" s="774"/>
      <c r="E2148" s="774"/>
      <c r="F2148" s="774"/>
      <c r="G2148" s="774"/>
      <c r="H2148" s="774"/>
      <c r="I2148" s="774"/>
      <c r="J2148" s="375"/>
      <c r="K2148" s="374"/>
      <c r="L2148" s="375"/>
      <c r="M2148" s="788"/>
      <c r="N2148" s="789"/>
      <c r="O2148" s="294"/>
      <c r="P2148" s="287"/>
    </row>
    <row r="2149" spans="2:16" ht="15" thickBot="1">
      <c r="B2149" s="241"/>
      <c r="C2149" s="805"/>
      <c r="D2149" s="791"/>
      <c r="E2149" s="791"/>
      <c r="F2149" s="791"/>
      <c r="G2149" s="791"/>
      <c r="H2149" s="791"/>
      <c r="I2149" s="791"/>
      <c r="J2149" s="375"/>
      <c r="K2149" s="376"/>
      <c r="L2149" s="377"/>
      <c r="M2149" s="835"/>
      <c r="N2149" s="836"/>
      <c r="O2149" s="294"/>
      <c r="P2149" s="287"/>
    </row>
    <row r="2150" spans="2:16" ht="15" thickBot="1">
      <c r="B2150" s="241"/>
      <c r="C2150" s="751" t="s">
        <v>258</v>
      </c>
      <c r="D2150" s="752"/>
      <c r="E2150" s="752"/>
      <c r="F2150" s="752"/>
      <c r="G2150" s="752"/>
      <c r="H2150" s="752"/>
      <c r="I2150" s="752"/>
      <c r="J2150" s="752"/>
      <c r="K2150" s="752"/>
      <c r="L2150" s="752"/>
      <c r="M2150" s="752"/>
      <c r="N2150" s="753"/>
      <c r="O2150" s="295">
        <f>SUM(O2148:O2149)</f>
        <v>0</v>
      </c>
      <c r="P2150" s="296"/>
    </row>
    <row r="2151" spans="2:16">
      <c r="B2151" s="241"/>
      <c r="C2151" s="760" t="s">
        <v>269</v>
      </c>
      <c r="D2151" s="761"/>
      <c r="E2151" s="761"/>
      <c r="F2151" s="761"/>
      <c r="G2151" s="761"/>
      <c r="H2151" s="761"/>
      <c r="I2151" s="761"/>
      <c r="J2151" s="761"/>
      <c r="K2151" s="761"/>
      <c r="L2151" s="761"/>
      <c r="M2151" s="761"/>
      <c r="N2151" s="761"/>
      <c r="O2151" s="762"/>
      <c r="P2151" s="281"/>
    </row>
    <row r="2152" spans="2:16">
      <c r="B2152" s="241"/>
      <c r="C2152" s="763"/>
      <c r="D2152" s="764"/>
      <c r="E2152" s="764"/>
      <c r="F2152" s="764"/>
      <c r="G2152" s="764"/>
      <c r="H2152" s="764"/>
      <c r="I2152" s="764"/>
      <c r="J2152" s="764"/>
      <c r="K2152" s="764"/>
      <c r="L2152" s="764"/>
      <c r="M2152" s="764"/>
      <c r="N2152" s="764"/>
      <c r="O2152" s="765"/>
      <c r="P2152" s="281"/>
    </row>
    <row r="2153" spans="2:16" ht="15" thickBot="1">
      <c r="B2153" s="241"/>
      <c r="C2153" s="766"/>
      <c r="D2153" s="767"/>
      <c r="E2153" s="767"/>
      <c r="F2153" s="767"/>
      <c r="G2153" s="767"/>
      <c r="H2153" s="767"/>
      <c r="I2153" s="764"/>
      <c r="J2153" s="767"/>
      <c r="K2153" s="767"/>
      <c r="L2153" s="767"/>
      <c r="M2153" s="767"/>
      <c r="N2153" s="767"/>
      <c r="O2153" s="768"/>
      <c r="P2153" s="281"/>
    </row>
    <row r="2154" spans="2:16" ht="28.5">
      <c r="B2154" s="241"/>
      <c r="C2154" s="769" t="s">
        <v>270</v>
      </c>
      <c r="D2154" s="770"/>
      <c r="E2154" s="770"/>
      <c r="F2154" s="770"/>
      <c r="G2154" s="770"/>
      <c r="H2154" s="770"/>
      <c r="I2154" s="378" t="s">
        <v>11</v>
      </c>
      <c r="J2154" s="298" t="s">
        <v>271</v>
      </c>
      <c r="K2154" s="304" t="s">
        <v>272</v>
      </c>
      <c r="L2154" s="303" t="s">
        <v>273</v>
      </c>
      <c r="M2154" s="771" t="s">
        <v>254</v>
      </c>
      <c r="N2154" s="772"/>
      <c r="O2154" s="312" t="s">
        <v>255</v>
      </c>
      <c r="P2154" s="313"/>
    </row>
    <row r="2155" spans="2:16">
      <c r="B2155" s="241"/>
      <c r="C2155" s="775" t="s">
        <v>274</v>
      </c>
      <c r="D2155" s="782"/>
      <c r="E2155" s="782"/>
      <c r="F2155" s="782"/>
      <c r="G2155" s="782"/>
      <c r="H2155" s="782"/>
      <c r="I2155" s="379">
        <v>1</v>
      </c>
      <c r="J2155" s="315">
        <v>58363.5</v>
      </c>
      <c r="K2155" s="316">
        <f>J2155*67.52%</f>
        <v>39407.035199999998</v>
      </c>
      <c r="L2155" s="317">
        <f>J2155+K2155</f>
        <v>97770.535199999998</v>
      </c>
      <c r="M2155" s="777">
        <v>0.02</v>
      </c>
      <c r="N2155" s="778"/>
      <c r="O2155" s="318">
        <f>L2155*M2155*I2155</f>
        <v>1955.4107039999999</v>
      </c>
      <c r="P2155" s="319"/>
    </row>
    <row r="2156" spans="2:16">
      <c r="B2156" s="241"/>
      <c r="C2156" s="757"/>
      <c r="D2156" s="758"/>
      <c r="E2156" s="758"/>
      <c r="F2156" s="758"/>
      <c r="G2156" s="758"/>
      <c r="H2156" s="776"/>
      <c r="I2156" s="379"/>
      <c r="J2156" s="315"/>
      <c r="K2156" s="316"/>
      <c r="L2156" s="317"/>
      <c r="M2156" s="777"/>
      <c r="N2156" s="778"/>
      <c r="O2156" s="318"/>
      <c r="P2156" s="319"/>
    </row>
    <row r="2157" spans="2:16">
      <c r="B2157" s="241"/>
      <c r="C2157" s="757"/>
      <c r="D2157" s="758"/>
      <c r="E2157" s="758"/>
      <c r="F2157" s="758"/>
      <c r="G2157" s="758"/>
      <c r="H2157" s="776"/>
      <c r="I2157" s="379"/>
      <c r="J2157" s="323"/>
      <c r="K2157" s="316"/>
      <c r="L2157" s="317"/>
      <c r="M2157" s="777"/>
      <c r="N2157" s="778"/>
      <c r="O2157" s="318"/>
      <c r="P2157" s="319"/>
    </row>
    <row r="2158" spans="2:16" ht="15" thickBot="1">
      <c r="B2158" s="241"/>
      <c r="C2158" s="267"/>
      <c r="D2158" s="268"/>
      <c r="E2158" s="268"/>
      <c r="F2158" s="268"/>
      <c r="G2158" s="268"/>
      <c r="H2158" s="268"/>
      <c r="I2158" s="326"/>
      <c r="J2158" s="308"/>
      <c r="K2158" s="309"/>
      <c r="L2158" s="308"/>
      <c r="M2158" s="779"/>
      <c r="N2158" s="780"/>
      <c r="O2158" s="310"/>
      <c r="P2158" s="287"/>
    </row>
    <row r="2159" spans="2:16" ht="15" thickBot="1">
      <c r="B2159" s="241"/>
      <c r="C2159" s="751" t="s">
        <v>258</v>
      </c>
      <c r="D2159" s="752"/>
      <c r="E2159" s="752"/>
      <c r="F2159" s="752"/>
      <c r="G2159" s="752"/>
      <c r="H2159" s="752"/>
      <c r="I2159" s="781"/>
      <c r="J2159" s="752"/>
      <c r="K2159" s="752"/>
      <c r="L2159" s="752"/>
      <c r="M2159" s="752"/>
      <c r="N2159" s="753"/>
      <c r="O2159" s="295">
        <f>SUM(O2155:O2157)</f>
        <v>1955.4107039999999</v>
      </c>
      <c r="P2159" s="287"/>
    </row>
    <row r="2160" spans="2:16" ht="15" thickBot="1">
      <c r="B2160" s="241"/>
      <c r="C2160" s="274"/>
      <c r="O2160" s="275"/>
      <c r="P2160" s="243"/>
    </row>
    <row r="2161" spans="2:18" ht="15" thickBot="1">
      <c r="B2161" s="241"/>
      <c r="C2161" s="754" t="s">
        <v>275</v>
      </c>
      <c r="D2161" s="755"/>
      <c r="E2161" s="755"/>
      <c r="F2161" s="755"/>
      <c r="G2161" s="755"/>
      <c r="H2161" s="755"/>
      <c r="I2161" s="755"/>
      <c r="J2161" s="755"/>
      <c r="K2161" s="755"/>
      <c r="L2161" s="755"/>
      <c r="M2161" s="755"/>
      <c r="N2161" s="756"/>
      <c r="O2161" s="327">
        <f>SUM(O2131+O2143+O2150+O2159)</f>
        <v>10353.181239199999</v>
      </c>
      <c r="P2161" s="328"/>
    </row>
    <row r="2162" spans="2:18">
      <c r="B2162" s="241"/>
      <c r="C2162" s="760" t="s">
        <v>276</v>
      </c>
      <c r="D2162" s="761"/>
      <c r="E2162" s="761"/>
      <c r="F2162" s="761"/>
      <c r="G2162" s="761"/>
      <c r="H2162" s="761"/>
      <c r="I2162" s="761"/>
      <c r="J2162" s="761"/>
      <c r="K2162" s="761"/>
      <c r="L2162" s="761"/>
      <c r="M2162" s="761"/>
      <c r="N2162" s="761"/>
      <c r="O2162" s="762"/>
      <c r="P2162" s="281"/>
    </row>
    <row r="2163" spans="2:18">
      <c r="B2163" s="241"/>
      <c r="C2163" s="763"/>
      <c r="D2163" s="764"/>
      <c r="E2163" s="764"/>
      <c r="F2163" s="764"/>
      <c r="G2163" s="764"/>
      <c r="H2163" s="764"/>
      <c r="I2163" s="764"/>
      <c r="J2163" s="764"/>
      <c r="K2163" s="764"/>
      <c r="L2163" s="764"/>
      <c r="M2163" s="764"/>
      <c r="N2163" s="764"/>
      <c r="O2163" s="765"/>
      <c r="P2163" s="281"/>
    </row>
    <row r="2164" spans="2:18" ht="15" thickBot="1">
      <c r="B2164" s="241"/>
      <c r="C2164" s="766"/>
      <c r="D2164" s="767"/>
      <c r="E2164" s="767"/>
      <c r="F2164" s="767"/>
      <c r="G2164" s="767"/>
      <c r="H2164" s="767"/>
      <c r="I2164" s="767"/>
      <c r="J2164" s="767"/>
      <c r="K2164" s="767"/>
      <c r="L2164" s="767"/>
      <c r="M2164" s="767"/>
      <c r="N2164" s="767"/>
      <c r="O2164" s="768"/>
      <c r="P2164" s="281"/>
    </row>
    <row r="2165" spans="2:18">
      <c r="B2165" s="241"/>
      <c r="C2165" s="769" t="s">
        <v>277</v>
      </c>
      <c r="D2165" s="770"/>
      <c r="E2165" s="770"/>
      <c r="F2165" s="770"/>
      <c r="G2165" s="770"/>
      <c r="H2165" s="770"/>
      <c r="I2165" s="770"/>
      <c r="J2165" s="329"/>
      <c r="K2165" s="330"/>
      <c r="L2165" s="303" t="s">
        <v>278</v>
      </c>
      <c r="M2165" s="771" t="s">
        <v>279</v>
      </c>
      <c r="N2165" s="772"/>
      <c r="O2165" s="331"/>
      <c r="P2165" s="313"/>
      <c r="R2165" s="337"/>
    </row>
    <row r="2166" spans="2:18">
      <c r="B2166" s="241"/>
      <c r="C2166" s="773" t="s">
        <v>280</v>
      </c>
      <c r="D2166" s="774"/>
      <c r="E2166" s="774"/>
      <c r="F2166" s="774"/>
      <c r="G2166" s="774"/>
      <c r="H2166" s="774"/>
      <c r="I2166" s="774"/>
      <c r="J2166" s="332"/>
      <c r="K2166" s="333"/>
      <c r="L2166" s="334">
        <v>0.22</v>
      </c>
      <c r="M2166" s="747"/>
      <c r="N2166" s="748"/>
      <c r="O2166" s="335">
        <f>O2161*L2166</f>
        <v>2277.6998726239999</v>
      </c>
      <c r="P2166" s="336"/>
      <c r="R2166" s="337"/>
    </row>
    <row r="2167" spans="2:18">
      <c r="B2167" s="241"/>
      <c r="C2167" s="338" t="s">
        <v>281</v>
      </c>
      <c r="D2167" s="289"/>
      <c r="E2167" s="289"/>
      <c r="F2167" s="289"/>
      <c r="G2167" s="289"/>
      <c r="H2167" s="289"/>
      <c r="I2167" s="289"/>
      <c r="J2167" s="332"/>
      <c r="K2167" s="333"/>
      <c r="L2167" s="334">
        <v>0.01</v>
      </c>
      <c r="M2167" s="747"/>
      <c r="N2167" s="748"/>
      <c r="O2167" s="335">
        <f>O2161*L2167</f>
        <v>103.53181239199999</v>
      </c>
      <c r="P2167" s="336"/>
    </row>
    <row r="2168" spans="2:18" ht="15" thickBot="1">
      <c r="B2168" s="241"/>
      <c r="C2168" s="267" t="s">
        <v>282</v>
      </c>
      <c r="D2168" s="268"/>
      <c r="E2168" s="268"/>
      <c r="F2168" s="268"/>
      <c r="G2168" s="268"/>
      <c r="H2168" s="268"/>
      <c r="I2168" s="268"/>
      <c r="J2168" s="339"/>
      <c r="K2168" s="340"/>
      <c r="L2168" s="334">
        <v>0.03</v>
      </c>
      <c r="M2168" s="749"/>
      <c r="N2168" s="750"/>
      <c r="O2168" s="335">
        <f>O2161*L2168</f>
        <v>310.59543717599996</v>
      </c>
      <c r="P2168" s="336"/>
    </row>
    <row r="2169" spans="2:18" ht="15" thickBot="1">
      <c r="B2169" s="241"/>
      <c r="C2169" s="751" t="s">
        <v>258</v>
      </c>
      <c r="D2169" s="752"/>
      <c r="E2169" s="752"/>
      <c r="F2169" s="752"/>
      <c r="G2169" s="752"/>
      <c r="H2169" s="752"/>
      <c r="I2169" s="752"/>
      <c r="J2169" s="752"/>
      <c r="K2169" s="752"/>
      <c r="L2169" s="752"/>
      <c r="M2169" s="752"/>
      <c r="N2169" s="753"/>
      <c r="O2169" s="341">
        <f>SUM(O2166:O2168)</f>
        <v>2691.8271221919999</v>
      </c>
      <c r="P2169" s="342"/>
    </row>
    <row r="2170" spans="2:18" ht="15" thickBot="1">
      <c r="B2170" s="241"/>
      <c r="C2170" s="274"/>
      <c r="O2170" s="275"/>
      <c r="P2170" s="243"/>
    </row>
    <row r="2171" spans="2:18" ht="15" thickBot="1">
      <c r="B2171" s="241"/>
      <c r="C2171" s="754" t="s">
        <v>283</v>
      </c>
      <c r="D2171" s="755"/>
      <c r="E2171" s="755"/>
      <c r="F2171" s="755"/>
      <c r="G2171" s="755"/>
      <c r="H2171" s="755"/>
      <c r="I2171" s="755"/>
      <c r="J2171" s="755"/>
      <c r="K2171" s="755"/>
      <c r="L2171" s="755"/>
      <c r="M2171" s="755"/>
      <c r="N2171" s="756"/>
      <c r="O2171" s="343">
        <f>ROUND(O2161+O2169,0)</f>
        <v>13045</v>
      </c>
      <c r="P2171" s="342"/>
    </row>
    <row r="2172" spans="2:18">
      <c r="B2172" s="241"/>
      <c r="C2172" s="270"/>
      <c r="D2172" s="271"/>
      <c r="E2172" s="271"/>
      <c r="F2172" s="271"/>
      <c r="G2172" s="271"/>
      <c r="H2172" s="271"/>
      <c r="I2172" s="271"/>
      <c r="J2172" s="271"/>
      <c r="K2172" s="271"/>
      <c r="L2172" s="271"/>
      <c r="M2172" s="271"/>
      <c r="N2172" s="271"/>
      <c r="O2172" s="272"/>
      <c r="P2172" s="243"/>
    </row>
    <row r="2173" spans="2:18">
      <c r="B2173" s="241"/>
      <c r="C2173" s="274"/>
      <c r="O2173" s="275"/>
      <c r="P2173" s="243"/>
    </row>
    <row r="2174" spans="2:18">
      <c r="B2174" s="241"/>
      <c r="C2174" s="274"/>
      <c r="O2174" s="275"/>
      <c r="P2174" s="243"/>
    </row>
    <row r="2175" spans="2:18">
      <c r="B2175" s="241"/>
      <c r="C2175" s="274"/>
      <c r="H2175" s="344" t="s">
        <v>284</v>
      </c>
      <c r="I2175" s="344"/>
      <c r="J2175" s="344"/>
      <c r="K2175" s="344"/>
      <c r="O2175" s="275"/>
      <c r="P2175" s="243"/>
    </row>
    <row r="2176" spans="2:18">
      <c r="B2176" s="241"/>
      <c r="C2176" s="274"/>
      <c r="H2176" s="344" t="s">
        <v>285</v>
      </c>
      <c r="O2176" s="275"/>
      <c r="P2176" s="243"/>
    </row>
    <row r="2177" spans="2:16">
      <c r="B2177" s="241"/>
      <c r="C2177" s="274"/>
      <c r="H2177" s="344" t="s">
        <v>286</v>
      </c>
      <c r="O2177" s="275"/>
      <c r="P2177" s="243"/>
    </row>
    <row r="2178" spans="2:16">
      <c r="B2178" s="241"/>
      <c r="C2178" s="256"/>
      <c r="D2178" s="345"/>
      <c r="E2178" s="345"/>
      <c r="F2178" s="345"/>
      <c r="G2178" s="345"/>
      <c r="H2178" s="344" t="s">
        <v>287</v>
      </c>
      <c r="I2178" s="345"/>
      <c r="J2178" s="345"/>
      <c r="K2178" s="345"/>
      <c r="L2178" s="345"/>
      <c r="M2178" s="345"/>
      <c r="N2178" s="345"/>
      <c r="O2178" s="346"/>
      <c r="P2178" s="266"/>
    </row>
    <row r="2179" spans="2:16">
      <c r="B2179" s="241"/>
      <c r="C2179" s="274"/>
      <c r="H2179" s="236" t="s">
        <v>288</v>
      </c>
      <c r="O2179" s="275"/>
      <c r="P2179" s="243"/>
    </row>
    <row r="2180" spans="2:16">
      <c r="B2180" s="241"/>
      <c r="C2180" s="347" t="s">
        <v>289</v>
      </c>
      <c r="D2180" s="348"/>
      <c r="E2180" s="348"/>
      <c r="F2180" s="348"/>
      <c r="G2180" s="348"/>
      <c r="H2180" s="348"/>
      <c r="I2180" s="348"/>
      <c r="J2180" s="348"/>
      <c r="K2180" s="348"/>
      <c r="L2180" s="348"/>
      <c r="M2180" s="348"/>
      <c r="N2180" s="348"/>
      <c r="O2180" s="349"/>
      <c r="P2180" s="243"/>
    </row>
    <row r="2181" spans="2:16">
      <c r="B2181" s="241"/>
      <c r="C2181" s="757"/>
      <c r="D2181" s="758"/>
      <c r="E2181" s="758"/>
      <c r="F2181" s="758"/>
      <c r="G2181" s="758"/>
      <c r="H2181" s="758"/>
      <c r="I2181" s="758"/>
      <c r="J2181" s="758"/>
      <c r="K2181" s="758"/>
      <c r="L2181" s="758"/>
      <c r="M2181" s="758"/>
      <c r="N2181" s="758"/>
      <c r="O2181" s="759"/>
      <c r="P2181" s="266"/>
    </row>
    <row r="2182" spans="2:16">
      <c r="B2182" s="241"/>
      <c r="C2182" s="757"/>
      <c r="D2182" s="758"/>
      <c r="E2182" s="758"/>
      <c r="F2182" s="758"/>
      <c r="G2182" s="758"/>
      <c r="H2182" s="758"/>
      <c r="I2182" s="758"/>
      <c r="J2182" s="758"/>
      <c r="K2182" s="758"/>
      <c r="L2182" s="758"/>
      <c r="M2182" s="758"/>
      <c r="N2182" s="758"/>
      <c r="O2182" s="759"/>
      <c r="P2182" s="266"/>
    </row>
    <row r="2183" spans="2:16">
      <c r="B2183" s="241"/>
      <c r="C2183" s="256"/>
      <c r="D2183" s="345"/>
      <c r="E2183" s="345"/>
      <c r="F2183" s="345"/>
      <c r="G2183" s="345"/>
      <c r="H2183" s="345"/>
      <c r="I2183" s="345"/>
      <c r="J2183" s="345"/>
      <c r="K2183" s="345"/>
      <c r="L2183" s="345"/>
      <c r="M2183" s="345"/>
      <c r="N2183" s="345"/>
      <c r="O2183" s="346"/>
      <c r="P2183" s="266"/>
    </row>
    <row r="2184" spans="2:16">
      <c r="B2184" s="241"/>
      <c r="C2184" s="350" t="s">
        <v>290</v>
      </c>
      <c r="D2184" s="345"/>
      <c r="E2184" s="345"/>
      <c r="F2184" s="345"/>
      <c r="G2184" s="345"/>
      <c r="H2184" s="345"/>
      <c r="I2184" s="345"/>
      <c r="J2184" s="345"/>
      <c r="K2184" s="345"/>
      <c r="L2184" s="345"/>
      <c r="M2184" s="345"/>
      <c r="N2184" s="345"/>
      <c r="O2184" s="346"/>
      <c r="P2184" s="266"/>
    </row>
    <row r="2185" spans="2:16">
      <c r="B2185" s="241"/>
      <c r="C2185" s="735" t="s">
        <v>291</v>
      </c>
      <c r="D2185" s="736"/>
      <c r="E2185" s="736"/>
      <c r="F2185" s="736"/>
      <c r="G2185" s="736"/>
      <c r="H2185" s="736"/>
      <c r="I2185" s="736"/>
      <c r="J2185" s="736"/>
      <c r="K2185" s="736"/>
      <c r="L2185" s="736"/>
      <c r="M2185" s="736"/>
      <c r="N2185" s="736"/>
      <c r="O2185" s="737"/>
      <c r="P2185" s="351"/>
    </row>
    <row r="2186" spans="2:16">
      <c r="B2186" s="241"/>
      <c r="C2186" s="735"/>
      <c r="D2186" s="736"/>
      <c r="E2186" s="736"/>
      <c r="F2186" s="736"/>
      <c r="G2186" s="736"/>
      <c r="H2186" s="736"/>
      <c r="I2186" s="736"/>
      <c r="J2186" s="736"/>
      <c r="K2186" s="736"/>
      <c r="L2186" s="736"/>
      <c r="M2186" s="736"/>
      <c r="N2186" s="736"/>
      <c r="O2186" s="737"/>
      <c r="P2186" s="351"/>
    </row>
    <row r="2187" spans="2:16">
      <c r="B2187" s="241"/>
      <c r="C2187" s="738" t="s">
        <v>292</v>
      </c>
      <c r="D2187" s="739"/>
      <c r="E2187" s="739"/>
      <c r="F2187" s="739"/>
      <c r="G2187" s="739"/>
      <c r="H2187" s="739"/>
      <c r="I2187" s="739"/>
      <c r="J2187" s="739"/>
      <c r="K2187" s="739"/>
      <c r="L2187" s="739"/>
      <c r="M2187" s="739"/>
      <c r="N2187" s="739"/>
      <c r="O2187" s="740"/>
      <c r="P2187" s="351"/>
    </row>
    <row r="2188" spans="2:16">
      <c r="B2188" s="241"/>
      <c r="C2188" s="738"/>
      <c r="D2188" s="739"/>
      <c r="E2188" s="739"/>
      <c r="F2188" s="739"/>
      <c r="G2188" s="739"/>
      <c r="H2188" s="739"/>
      <c r="I2188" s="739"/>
      <c r="J2188" s="739"/>
      <c r="K2188" s="739"/>
      <c r="L2188" s="739"/>
      <c r="M2188" s="739"/>
      <c r="N2188" s="739"/>
      <c r="O2188" s="740"/>
      <c r="P2188" s="351"/>
    </row>
    <row r="2189" spans="2:16">
      <c r="B2189" s="241"/>
      <c r="C2189" s="256"/>
      <c r="D2189" s="345"/>
      <c r="E2189" s="345"/>
      <c r="F2189" s="345"/>
      <c r="G2189" s="345"/>
      <c r="H2189" s="345"/>
      <c r="I2189" s="345"/>
      <c r="J2189" s="345"/>
      <c r="K2189" s="345"/>
      <c r="L2189" s="345"/>
      <c r="M2189" s="345"/>
      <c r="N2189" s="345"/>
      <c r="O2189" s="346"/>
      <c r="P2189" s="266"/>
    </row>
    <row r="2190" spans="2:16">
      <c r="B2190" s="241"/>
      <c r="C2190" s="274"/>
      <c r="H2190" s="344" t="s">
        <v>284</v>
      </c>
      <c r="O2190" s="275"/>
      <c r="P2190" s="243"/>
    </row>
    <row r="2191" spans="2:16">
      <c r="B2191" s="241"/>
      <c r="C2191" s="274"/>
      <c r="H2191" s="236" t="s">
        <v>285</v>
      </c>
      <c r="I2191" s="289"/>
      <c r="J2191" s="289"/>
      <c r="K2191" s="289"/>
      <c r="O2191" s="275"/>
      <c r="P2191" s="243"/>
    </row>
    <row r="2192" spans="2:16">
      <c r="B2192" s="241"/>
      <c r="C2192" s="274"/>
      <c r="H2192" s="236" t="s">
        <v>293</v>
      </c>
      <c r="I2192" s="352"/>
      <c r="J2192" s="352"/>
      <c r="K2192" s="352"/>
      <c r="O2192" s="275"/>
      <c r="P2192" s="243"/>
    </row>
    <row r="2193" spans="2:16">
      <c r="B2193" s="241"/>
      <c r="C2193" s="353"/>
      <c r="D2193" s="345"/>
      <c r="E2193" s="345"/>
      <c r="F2193" s="345"/>
      <c r="G2193" s="345"/>
      <c r="H2193" s="236" t="s">
        <v>287</v>
      </c>
      <c r="L2193" s="345"/>
      <c r="M2193" s="345"/>
      <c r="N2193" s="345"/>
      <c r="O2193" s="346"/>
      <c r="P2193" s="266"/>
    </row>
    <row r="2194" spans="2:16">
      <c r="B2194" s="241"/>
      <c r="C2194" s="353"/>
      <c r="D2194" s="352"/>
      <c r="E2194" s="352"/>
      <c r="K2194" s="741"/>
      <c r="L2194" s="741"/>
      <c r="M2194" s="741"/>
      <c r="N2194" s="741"/>
      <c r="O2194" s="742"/>
      <c r="P2194" s="354"/>
    </row>
    <row r="2195" spans="2:16" ht="15" thickBot="1">
      <c r="B2195" s="241"/>
      <c r="C2195" s="745"/>
      <c r="D2195" s="746"/>
      <c r="E2195" s="746"/>
      <c r="F2195" s="309"/>
      <c r="G2195" s="309"/>
      <c r="H2195" s="309"/>
      <c r="I2195" s="309"/>
      <c r="J2195" s="309"/>
      <c r="K2195" s="743"/>
      <c r="L2195" s="743"/>
      <c r="M2195" s="743"/>
      <c r="N2195" s="743"/>
      <c r="O2195" s="744"/>
      <c r="P2195" s="354"/>
    </row>
    <row r="2196" spans="2:16" ht="15" thickBot="1">
      <c r="B2196" s="355"/>
      <c r="C2196" s="356"/>
      <c r="D2196" s="356"/>
      <c r="E2196" s="356"/>
      <c r="F2196" s="356"/>
      <c r="G2196" s="356"/>
      <c r="H2196" s="356"/>
      <c r="I2196" s="356"/>
      <c r="J2196" s="356"/>
      <c r="K2196" s="356"/>
      <c r="L2196" s="356"/>
      <c r="M2196" s="356"/>
      <c r="N2196" s="356"/>
      <c r="O2196" s="356"/>
      <c r="P2196" s="357"/>
    </row>
    <row r="2197" spans="2:16" ht="15" thickTop="1"/>
    <row r="2200" spans="2:16" ht="15" thickBot="1"/>
    <row r="2201" spans="2:16">
      <c r="B2201" s="241"/>
      <c r="C2201" s="251"/>
      <c r="D2201" s="252"/>
      <c r="E2201" s="252"/>
      <c r="F2201" s="252"/>
      <c r="G2201" s="252"/>
      <c r="H2201" s="252"/>
      <c r="I2201" s="252"/>
      <c r="J2201" s="252"/>
      <c r="K2201" s="252"/>
      <c r="L2201" s="253" t="s">
        <v>241</v>
      </c>
      <c r="M2201" s="254" t="s">
        <v>242</v>
      </c>
      <c r="N2201" s="254" t="s">
        <v>243</v>
      </c>
      <c r="O2201" s="255" t="s">
        <v>244</v>
      </c>
      <c r="P2201" s="245"/>
    </row>
    <row r="2202" spans="2:16">
      <c r="B2202" s="241"/>
      <c r="C2202" s="256"/>
      <c r="D2202" s="257"/>
      <c r="E2202" s="257"/>
      <c r="F2202" s="257"/>
      <c r="G2202" s="257"/>
      <c r="H2202" s="257"/>
      <c r="I2202" s="257"/>
      <c r="J2202" s="257"/>
      <c r="K2202" s="257"/>
      <c r="L2202" s="258"/>
      <c r="M2202" s="259"/>
      <c r="N2202" s="259"/>
      <c r="O2202" s="260"/>
      <c r="P2202" s="261"/>
    </row>
    <row r="2203" spans="2:16">
      <c r="B2203" s="241"/>
      <c r="C2203" s="826" t="s">
        <v>245</v>
      </c>
      <c r="D2203" s="827"/>
      <c r="E2203" s="827"/>
      <c r="F2203" s="827"/>
      <c r="G2203" s="257"/>
      <c r="H2203" s="257"/>
      <c r="I2203" s="257" t="s">
        <v>246</v>
      </c>
      <c r="K2203" s="257"/>
      <c r="L2203" s="258"/>
      <c r="O2203" s="262"/>
      <c r="P2203" s="261"/>
    </row>
    <row r="2204" spans="2:16">
      <c r="B2204" s="241"/>
      <c r="C2204" s="263"/>
      <c r="D2204" s="264"/>
      <c r="E2204" s="264"/>
      <c r="F2204" s="264"/>
      <c r="G2204" s="264"/>
      <c r="H2204" s="264"/>
      <c r="I2204" s="264"/>
      <c r="J2204" s="264"/>
      <c r="K2204" s="264"/>
      <c r="L2204" s="264"/>
      <c r="M2204" s="264"/>
      <c r="N2204" s="264"/>
      <c r="O2204" s="265"/>
      <c r="P2204" s="266"/>
    </row>
    <row r="2205" spans="2:16" ht="15" thickBot="1">
      <c r="B2205" s="241"/>
      <c r="C2205" s="267"/>
      <c r="D2205" s="268"/>
      <c r="E2205" s="268"/>
      <c r="F2205" s="268"/>
      <c r="G2205" s="268"/>
      <c r="H2205" s="268"/>
      <c r="I2205" s="268"/>
      <c r="J2205" s="268"/>
      <c r="K2205" s="268"/>
      <c r="L2205" s="268"/>
      <c r="M2205" s="268"/>
      <c r="N2205" s="268"/>
      <c r="O2205" s="269"/>
      <c r="P2205" s="243"/>
    </row>
    <row r="2206" spans="2:16" ht="15" thickBot="1">
      <c r="B2206" s="241"/>
      <c r="C2206" s="270"/>
      <c r="D2206" s="271"/>
      <c r="E2206" s="271"/>
      <c r="F2206" s="271"/>
      <c r="G2206" s="271"/>
      <c r="H2206" s="271"/>
      <c r="K2206" s="271"/>
      <c r="L2206" s="271"/>
      <c r="M2206" s="271"/>
      <c r="N2206" s="271"/>
      <c r="O2206" s="272"/>
      <c r="P2206" s="243"/>
    </row>
    <row r="2207" spans="2:16">
      <c r="B2207" s="241"/>
      <c r="C2207" s="828" t="s">
        <v>247</v>
      </c>
      <c r="D2207" s="829"/>
      <c r="E2207" s="829"/>
      <c r="F2207" s="829"/>
      <c r="G2207" s="829"/>
      <c r="H2207" s="829"/>
      <c r="I2207" s="829"/>
      <c r="J2207" s="829"/>
      <c r="K2207" s="829"/>
      <c r="L2207" s="829"/>
      <c r="M2207" s="829"/>
      <c r="N2207" s="829"/>
      <c r="O2207" s="830"/>
      <c r="P2207" s="273"/>
    </row>
    <row r="2208" spans="2:16" ht="15" thickBot="1">
      <c r="B2208" s="241"/>
      <c r="C2208" s="274"/>
      <c r="O2208" s="275"/>
      <c r="P2208" s="243"/>
    </row>
    <row r="2209" spans="2:16">
      <c r="B2209" s="241"/>
      <c r="C2209" s="276" t="s">
        <v>248</v>
      </c>
      <c r="D2209" s="814" t="s">
        <v>9</v>
      </c>
      <c r="E2209" s="815"/>
      <c r="F2209" s="815"/>
      <c r="G2209" s="815"/>
      <c r="H2209" s="815"/>
      <c r="I2209" s="815"/>
      <c r="J2209" s="815"/>
      <c r="K2209" s="815"/>
      <c r="L2209" s="816"/>
      <c r="M2209" s="817" t="s">
        <v>249</v>
      </c>
      <c r="N2209" s="818"/>
      <c r="O2209" s="276" t="s">
        <v>11</v>
      </c>
      <c r="P2209" s="277"/>
    </row>
    <row r="2210" spans="2:16" ht="15" thickBot="1">
      <c r="B2210" s="241"/>
      <c r="C2210" s="278">
        <v>10.199999999999999</v>
      </c>
      <c r="D2210" s="819" t="str">
        <f>'PRESUPUESTO OFICIAL (Entidad)'!G58</f>
        <v>Suministro e instalación de interruptor doble- Interruptor Doble Cygnus Blanco</v>
      </c>
      <c r="E2210" s="820"/>
      <c r="F2210" s="820"/>
      <c r="G2210" s="820"/>
      <c r="H2210" s="820"/>
      <c r="I2210" s="820"/>
      <c r="J2210" s="820"/>
      <c r="K2210" s="820"/>
      <c r="L2210" s="821"/>
      <c r="M2210" s="819" t="s">
        <v>43</v>
      </c>
      <c r="N2210" s="821"/>
      <c r="O2210" s="279">
        <f>'[23]PRESUPUESTO OFICIAL (Entidad)'!I57</f>
        <v>1</v>
      </c>
      <c r="P2210" s="280"/>
    </row>
    <row r="2211" spans="2:16">
      <c r="B2211" s="241"/>
      <c r="C2211" s="801" t="s">
        <v>250</v>
      </c>
      <c r="D2211" s="761"/>
      <c r="E2211" s="761"/>
      <c r="F2211" s="761"/>
      <c r="G2211" s="761"/>
      <c r="H2211" s="761"/>
      <c r="I2211" s="761"/>
      <c r="J2211" s="761"/>
      <c r="K2211" s="761"/>
      <c r="L2211" s="761"/>
      <c r="M2211" s="761"/>
      <c r="N2211" s="761"/>
      <c r="O2211" s="762"/>
      <c r="P2211" s="281"/>
    </row>
    <row r="2212" spans="2:16">
      <c r="B2212" s="241"/>
      <c r="C2212" s="763"/>
      <c r="D2212" s="764"/>
      <c r="E2212" s="764"/>
      <c r="F2212" s="764"/>
      <c r="G2212" s="764"/>
      <c r="H2212" s="764"/>
      <c r="I2212" s="764"/>
      <c r="J2212" s="764"/>
      <c r="K2212" s="764"/>
      <c r="L2212" s="764"/>
      <c r="M2212" s="764"/>
      <c r="N2212" s="764"/>
      <c r="O2212" s="765"/>
      <c r="P2212" s="281"/>
    </row>
    <row r="2213" spans="2:16" ht="15" thickBot="1">
      <c r="B2213" s="241"/>
      <c r="C2213" s="766"/>
      <c r="D2213" s="767"/>
      <c r="E2213" s="767"/>
      <c r="F2213" s="767"/>
      <c r="G2213" s="767"/>
      <c r="H2213" s="767"/>
      <c r="I2213" s="767"/>
      <c r="J2213" s="767"/>
      <c r="K2213" s="767"/>
      <c r="L2213" s="767"/>
      <c r="M2213" s="767"/>
      <c r="N2213" s="767"/>
      <c r="O2213" s="768"/>
      <c r="P2213" s="281"/>
    </row>
    <row r="2214" spans="2:16">
      <c r="B2214" s="241"/>
      <c r="C2214" s="769" t="s">
        <v>9</v>
      </c>
      <c r="D2214" s="822"/>
      <c r="E2214" s="822"/>
      <c r="F2214" s="822"/>
      <c r="G2214" s="823"/>
      <c r="H2214" s="785" t="s">
        <v>251</v>
      </c>
      <c r="I2214" s="822"/>
      <c r="J2214" s="824" t="s">
        <v>252</v>
      </c>
      <c r="K2214" s="825"/>
      <c r="L2214" s="282" t="s">
        <v>253</v>
      </c>
      <c r="M2214" s="785" t="s">
        <v>254</v>
      </c>
      <c r="N2214" s="786"/>
      <c r="O2214" s="283" t="s">
        <v>255</v>
      </c>
      <c r="P2214" s="284"/>
    </row>
    <row r="2215" spans="2:16">
      <c r="B2215" s="241"/>
      <c r="C2215" s="787" t="s">
        <v>257</v>
      </c>
      <c r="D2215" s="774"/>
      <c r="E2215" s="774"/>
      <c r="F2215" s="774"/>
      <c r="G2215" s="810"/>
      <c r="H2215" s="811"/>
      <c r="I2215" s="810"/>
      <c r="J2215" s="812" t="s">
        <v>20</v>
      </c>
      <c r="K2215" s="776"/>
      <c r="L2215" s="315">
        <f>O2246*0.05</f>
        <v>97.770535199999998</v>
      </c>
      <c r="M2215" s="812">
        <v>1</v>
      </c>
      <c r="N2215" s="776"/>
      <c r="O2215" s="286">
        <f>L2215*M2215</f>
        <v>97.770535199999998</v>
      </c>
      <c r="P2215" s="287"/>
    </row>
    <row r="2216" spans="2:16">
      <c r="B2216" s="241"/>
      <c r="C2216" s="792"/>
      <c r="D2216" s="793"/>
      <c r="E2216" s="793"/>
      <c r="F2216" s="793"/>
      <c r="G2216" s="794"/>
      <c r="H2216" s="291"/>
      <c r="I2216" s="290"/>
      <c r="J2216" s="813"/>
      <c r="K2216" s="776"/>
      <c r="L2216" s="292"/>
      <c r="M2216" s="812"/>
      <c r="N2216" s="776"/>
      <c r="O2216" s="419"/>
      <c r="P2216" s="287"/>
    </row>
    <row r="2217" spans="2:16" ht="15" thickBot="1">
      <c r="B2217" s="241"/>
      <c r="C2217" s="805"/>
      <c r="D2217" s="791"/>
      <c r="E2217" s="791"/>
      <c r="F2217" s="791"/>
      <c r="G2217" s="806"/>
      <c r="H2217" s="807"/>
      <c r="I2217" s="806"/>
      <c r="J2217" s="779"/>
      <c r="K2217" s="780"/>
      <c r="L2217" s="393"/>
      <c r="M2217" s="808"/>
      <c r="N2217" s="809"/>
      <c r="O2217" s="286"/>
      <c r="P2217" s="287"/>
    </row>
    <row r="2218" spans="2:16" ht="15" thickBot="1">
      <c r="B2218" s="241"/>
      <c r="C2218" s="751" t="s">
        <v>258</v>
      </c>
      <c r="D2218" s="752"/>
      <c r="E2218" s="752"/>
      <c r="F2218" s="752"/>
      <c r="G2218" s="752"/>
      <c r="H2218" s="752"/>
      <c r="I2218" s="752"/>
      <c r="J2218" s="752"/>
      <c r="K2218" s="752"/>
      <c r="L2218" s="752"/>
      <c r="M2218" s="752"/>
      <c r="N2218" s="753"/>
      <c r="O2218" s="295">
        <f>SUM(O2215:O2217)</f>
        <v>97.770535199999998</v>
      </c>
      <c r="P2218" s="296"/>
    </row>
    <row r="2219" spans="2:16">
      <c r="B2219" s="241"/>
      <c r="C2219" s="760" t="s">
        <v>259</v>
      </c>
      <c r="D2219" s="761"/>
      <c r="E2219" s="761"/>
      <c r="F2219" s="761"/>
      <c r="G2219" s="761"/>
      <c r="H2219" s="761"/>
      <c r="I2219" s="761"/>
      <c r="J2219" s="761"/>
      <c r="K2219" s="761"/>
      <c r="L2219" s="761"/>
      <c r="M2219" s="761"/>
      <c r="N2219" s="761"/>
      <c r="O2219" s="762"/>
      <c r="P2219" s="281"/>
    </row>
    <row r="2220" spans="2:16">
      <c r="B2220" s="241"/>
      <c r="C2220" s="763"/>
      <c r="D2220" s="764"/>
      <c r="E2220" s="764"/>
      <c r="F2220" s="764"/>
      <c r="G2220" s="764"/>
      <c r="H2220" s="764"/>
      <c r="I2220" s="764"/>
      <c r="J2220" s="764"/>
      <c r="K2220" s="764"/>
      <c r="L2220" s="764"/>
      <c r="M2220" s="764"/>
      <c r="N2220" s="764"/>
      <c r="O2220" s="765"/>
      <c r="P2220" s="281"/>
    </row>
    <row r="2221" spans="2:16" ht="15" thickBot="1">
      <c r="B2221" s="241"/>
      <c r="C2221" s="766"/>
      <c r="D2221" s="767"/>
      <c r="E2221" s="767"/>
      <c r="F2221" s="767"/>
      <c r="G2221" s="767"/>
      <c r="H2221" s="767"/>
      <c r="I2221" s="767"/>
      <c r="J2221" s="767"/>
      <c r="K2221" s="767"/>
      <c r="L2221" s="767"/>
      <c r="M2221" s="767"/>
      <c r="N2221" s="767"/>
      <c r="O2221" s="768"/>
      <c r="P2221" s="281"/>
    </row>
    <row r="2222" spans="2:16">
      <c r="B2222" s="241"/>
      <c r="C2222" s="769" t="s">
        <v>9</v>
      </c>
      <c r="D2222" s="770"/>
      <c r="E2222" s="770"/>
      <c r="F2222" s="770"/>
      <c r="G2222" s="770"/>
      <c r="H2222" s="770"/>
      <c r="I2222" s="770"/>
      <c r="J2222" s="786"/>
      <c r="K2222" s="297" t="s">
        <v>249</v>
      </c>
      <c r="L2222" s="298" t="s">
        <v>11</v>
      </c>
      <c r="M2222" s="785" t="s">
        <v>260</v>
      </c>
      <c r="N2222" s="786"/>
      <c r="O2222" s="283" t="s">
        <v>255</v>
      </c>
      <c r="P2222" s="284"/>
    </row>
    <row r="2223" spans="2:16">
      <c r="B2223" s="241"/>
      <c r="C2223" s="802" t="s">
        <v>380</v>
      </c>
      <c r="D2223" s="803"/>
      <c r="E2223" s="803"/>
      <c r="F2223" s="803"/>
      <c r="G2223" s="803"/>
      <c r="H2223" s="803"/>
      <c r="I2223" s="803"/>
      <c r="J2223" s="804"/>
      <c r="K2223" s="395" t="s">
        <v>43</v>
      </c>
      <c r="L2223" s="416">
        <v>1</v>
      </c>
      <c r="M2223" s="795">
        <v>14200</v>
      </c>
      <c r="N2223" s="796"/>
      <c r="O2223" s="397">
        <f>L2223*M2223</f>
        <v>14200</v>
      </c>
      <c r="P2223" s="284"/>
    </row>
    <row r="2224" spans="2:16">
      <c r="B2224" s="241"/>
      <c r="C2224" s="792"/>
      <c r="D2224" s="793"/>
      <c r="E2224" s="793"/>
      <c r="F2224" s="793"/>
      <c r="G2224" s="793"/>
      <c r="H2224" s="793"/>
      <c r="I2224" s="793"/>
      <c r="J2224" s="794"/>
      <c r="K2224" s="398"/>
      <c r="L2224" s="418"/>
      <c r="M2224" s="795"/>
      <c r="N2224" s="796"/>
      <c r="O2224" s="397"/>
      <c r="P2224" s="287"/>
    </row>
    <row r="2225" spans="2:16">
      <c r="B2225" s="241"/>
      <c r="C2225" s="792"/>
      <c r="D2225" s="793"/>
      <c r="E2225" s="793"/>
      <c r="F2225" s="793"/>
      <c r="G2225" s="793"/>
      <c r="H2225" s="793"/>
      <c r="I2225" s="793"/>
      <c r="J2225" s="794"/>
      <c r="K2225" s="398"/>
      <c r="L2225" s="403"/>
      <c r="M2225" s="837"/>
      <c r="N2225" s="838"/>
      <c r="O2225" s="397"/>
      <c r="P2225" s="287"/>
    </row>
    <row r="2226" spans="2:16">
      <c r="B2226" s="241"/>
      <c r="C2226" s="792"/>
      <c r="D2226" s="793"/>
      <c r="E2226" s="793"/>
      <c r="F2226" s="793"/>
      <c r="G2226" s="793"/>
      <c r="H2226" s="793"/>
      <c r="I2226" s="793"/>
      <c r="J2226" s="794"/>
      <c r="K2226" s="398"/>
      <c r="L2226" s="402"/>
      <c r="M2226" s="837"/>
      <c r="N2226" s="838"/>
      <c r="O2226" s="397"/>
      <c r="P2226" s="287"/>
    </row>
    <row r="2227" spans="2:16">
      <c r="B2227" s="241"/>
      <c r="C2227" s="792"/>
      <c r="D2227" s="793"/>
      <c r="E2227" s="793"/>
      <c r="F2227" s="793"/>
      <c r="G2227" s="793"/>
      <c r="H2227" s="793"/>
      <c r="I2227" s="793"/>
      <c r="J2227" s="794"/>
      <c r="K2227" s="401"/>
      <c r="L2227" s="402"/>
      <c r="M2227" s="837"/>
      <c r="N2227" s="838"/>
      <c r="O2227" s="397"/>
      <c r="P2227" s="287"/>
    </row>
    <row r="2228" spans="2:16">
      <c r="B2228" s="241"/>
      <c r="C2228" s="792"/>
      <c r="D2228" s="793"/>
      <c r="E2228" s="793"/>
      <c r="F2228" s="793"/>
      <c r="G2228" s="793"/>
      <c r="H2228" s="793"/>
      <c r="I2228" s="793"/>
      <c r="J2228" s="794"/>
      <c r="K2228" s="401"/>
      <c r="L2228" s="403"/>
      <c r="M2228" s="837"/>
      <c r="N2228" s="838"/>
      <c r="O2228" s="397"/>
      <c r="P2228" s="287"/>
    </row>
    <row r="2229" spans="2:16" ht="15" thickBot="1">
      <c r="B2229" s="241"/>
      <c r="C2229" s="790"/>
      <c r="D2229" s="797"/>
      <c r="E2229" s="797"/>
      <c r="F2229" s="797"/>
      <c r="G2229" s="797"/>
      <c r="H2229" s="797"/>
      <c r="I2229" s="797"/>
      <c r="J2229" s="798"/>
      <c r="K2229" s="401"/>
      <c r="L2229" s="404"/>
      <c r="M2229" s="799"/>
      <c r="N2229" s="800"/>
      <c r="O2229" s="397"/>
      <c r="P2229" s="287"/>
    </row>
    <row r="2230" spans="2:16" ht="15" thickBot="1">
      <c r="B2230" s="241"/>
      <c r="C2230" s="751" t="s">
        <v>258</v>
      </c>
      <c r="D2230" s="752"/>
      <c r="E2230" s="752"/>
      <c r="F2230" s="752"/>
      <c r="G2230" s="752"/>
      <c r="H2230" s="752"/>
      <c r="I2230" s="752"/>
      <c r="J2230" s="752"/>
      <c r="K2230" s="752"/>
      <c r="L2230" s="752"/>
      <c r="M2230" s="752"/>
      <c r="N2230" s="753"/>
      <c r="O2230" s="295">
        <f>SUM(O2223:O2229)</f>
        <v>14200</v>
      </c>
      <c r="P2230" s="287"/>
    </row>
    <row r="2231" spans="2:16">
      <c r="B2231" s="241"/>
      <c r="C2231" s="801" t="s">
        <v>263</v>
      </c>
      <c r="D2231" s="761"/>
      <c r="E2231" s="761"/>
      <c r="F2231" s="761"/>
      <c r="G2231" s="761"/>
      <c r="H2231" s="761"/>
      <c r="I2231" s="761"/>
      <c r="J2231" s="761"/>
      <c r="K2231" s="761"/>
      <c r="L2231" s="761"/>
      <c r="M2231" s="761"/>
      <c r="N2231" s="761"/>
      <c r="O2231" s="762"/>
      <c r="P2231" s="281"/>
    </row>
    <row r="2232" spans="2:16">
      <c r="B2232" s="241"/>
      <c r="C2232" s="763"/>
      <c r="D2232" s="764"/>
      <c r="E2232" s="764"/>
      <c r="F2232" s="764"/>
      <c r="G2232" s="764"/>
      <c r="H2232" s="764"/>
      <c r="I2232" s="764"/>
      <c r="J2232" s="764"/>
      <c r="K2232" s="764"/>
      <c r="L2232" s="764"/>
      <c r="M2232" s="764"/>
      <c r="N2232" s="764"/>
      <c r="O2232" s="765"/>
      <c r="P2232" s="281"/>
    </row>
    <row r="2233" spans="2:16" ht="15" thickBot="1">
      <c r="B2233" s="241"/>
      <c r="C2233" s="766"/>
      <c r="D2233" s="767"/>
      <c r="E2233" s="767"/>
      <c r="F2233" s="767"/>
      <c r="G2233" s="767"/>
      <c r="H2233" s="767"/>
      <c r="I2233" s="767"/>
      <c r="J2233" s="767"/>
      <c r="K2233" s="767"/>
      <c r="L2233" s="767"/>
      <c r="M2233" s="767"/>
      <c r="N2233" s="767"/>
      <c r="O2233" s="768"/>
      <c r="P2233" s="281"/>
    </row>
    <row r="2234" spans="2:16" ht="15.75">
      <c r="B2234" s="241"/>
      <c r="C2234" s="769" t="s">
        <v>264</v>
      </c>
      <c r="D2234" s="770"/>
      <c r="E2234" s="770"/>
      <c r="F2234" s="770"/>
      <c r="G2234" s="770"/>
      <c r="H2234" s="770"/>
      <c r="I2234" s="770"/>
      <c r="J2234" s="303" t="s">
        <v>265</v>
      </c>
      <c r="K2234" s="304" t="s">
        <v>266</v>
      </c>
      <c r="L2234" s="305" t="s">
        <v>267</v>
      </c>
      <c r="M2234" s="785" t="s">
        <v>268</v>
      </c>
      <c r="N2234" s="786"/>
      <c r="O2234" s="283" t="s">
        <v>255</v>
      </c>
      <c r="P2234" s="284"/>
    </row>
    <row r="2235" spans="2:16">
      <c r="B2235" s="241"/>
      <c r="C2235" s="773"/>
      <c r="D2235" s="774"/>
      <c r="E2235" s="774"/>
      <c r="F2235" s="774"/>
      <c r="G2235" s="774"/>
      <c r="H2235" s="774"/>
      <c r="I2235" s="774"/>
      <c r="J2235" s="375"/>
      <c r="K2235" s="374"/>
      <c r="L2235" s="375"/>
      <c r="M2235" s="788"/>
      <c r="N2235" s="789"/>
      <c r="O2235" s="294"/>
      <c r="P2235" s="287"/>
    </row>
    <row r="2236" spans="2:16" ht="15" thickBot="1">
      <c r="B2236" s="241"/>
      <c r="C2236" s="805"/>
      <c r="D2236" s="791"/>
      <c r="E2236" s="791"/>
      <c r="F2236" s="791"/>
      <c r="G2236" s="791"/>
      <c r="H2236" s="791"/>
      <c r="I2236" s="791"/>
      <c r="J2236" s="375"/>
      <c r="K2236" s="376"/>
      <c r="L2236" s="377"/>
      <c r="M2236" s="835"/>
      <c r="N2236" s="836"/>
      <c r="O2236" s="294"/>
      <c r="P2236" s="287"/>
    </row>
    <row r="2237" spans="2:16" ht="15" thickBot="1">
      <c r="B2237" s="241"/>
      <c r="C2237" s="751" t="s">
        <v>258</v>
      </c>
      <c r="D2237" s="752"/>
      <c r="E2237" s="752"/>
      <c r="F2237" s="752"/>
      <c r="G2237" s="752"/>
      <c r="H2237" s="752"/>
      <c r="I2237" s="752"/>
      <c r="J2237" s="752"/>
      <c r="K2237" s="752"/>
      <c r="L2237" s="752"/>
      <c r="M2237" s="752"/>
      <c r="N2237" s="753"/>
      <c r="O2237" s="295">
        <f>SUM(O2235:O2236)</f>
        <v>0</v>
      </c>
      <c r="P2237" s="296"/>
    </row>
    <row r="2238" spans="2:16">
      <c r="B2238" s="241"/>
      <c r="C2238" s="760" t="s">
        <v>269</v>
      </c>
      <c r="D2238" s="761"/>
      <c r="E2238" s="761"/>
      <c r="F2238" s="761"/>
      <c r="G2238" s="761"/>
      <c r="H2238" s="761"/>
      <c r="I2238" s="761"/>
      <c r="J2238" s="761"/>
      <c r="K2238" s="761"/>
      <c r="L2238" s="761"/>
      <c r="M2238" s="761"/>
      <c r="N2238" s="761"/>
      <c r="O2238" s="762"/>
      <c r="P2238" s="281"/>
    </row>
    <row r="2239" spans="2:16">
      <c r="B2239" s="241"/>
      <c r="C2239" s="763"/>
      <c r="D2239" s="764"/>
      <c r="E2239" s="764"/>
      <c r="F2239" s="764"/>
      <c r="G2239" s="764"/>
      <c r="H2239" s="764"/>
      <c r="I2239" s="764"/>
      <c r="J2239" s="764"/>
      <c r="K2239" s="764"/>
      <c r="L2239" s="764"/>
      <c r="M2239" s="764"/>
      <c r="N2239" s="764"/>
      <c r="O2239" s="765"/>
      <c r="P2239" s="281"/>
    </row>
    <row r="2240" spans="2:16" ht="15" thickBot="1">
      <c r="B2240" s="241"/>
      <c r="C2240" s="766"/>
      <c r="D2240" s="767"/>
      <c r="E2240" s="767"/>
      <c r="F2240" s="767"/>
      <c r="G2240" s="767"/>
      <c r="H2240" s="767"/>
      <c r="I2240" s="764"/>
      <c r="J2240" s="767"/>
      <c r="K2240" s="767"/>
      <c r="L2240" s="767"/>
      <c r="M2240" s="767"/>
      <c r="N2240" s="767"/>
      <c r="O2240" s="768"/>
      <c r="P2240" s="281"/>
    </row>
    <row r="2241" spans="2:18" ht="28.5">
      <c r="B2241" s="241"/>
      <c r="C2241" s="769" t="s">
        <v>270</v>
      </c>
      <c r="D2241" s="770"/>
      <c r="E2241" s="770"/>
      <c r="F2241" s="770"/>
      <c r="G2241" s="770"/>
      <c r="H2241" s="770"/>
      <c r="I2241" s="378" t="s">
        <v>11</v>
      </c>
      <c r="J2241" s="298" t="s">
        <v>271</v>
      </c>
      <c r="K2241" s="304" t="s">
        <v>272</v>
      </c>
      <c r="L2241" s="303" t="s">
        <v>273</v>
      </c>
      <c r="M2241" s="771" t="s">
        <v>254</v>
      </c>
      <c r="N2241" s="772"/>
      <c r="O2241" s="312" t="s">
        <v>255</v>
      </c>
      <c r="P2241" s="313"/>
    </row>
    <row r="2242" spans="2:18">
      <c r="B2242" s="241"/>
      <c r="C2242" s="775" t="s">
        <v>274</v>
      </c>
      <c r="D2242" s="782"/>
      <c r="E2242" s="782"/>
      <c r="F2242" s="782"/>
      <c r="G2242" s="782"/>
      <c r="H2242" s="782"/>
      <c r="I2242" s="379">
        <v>1</v>
      </c>
      <c r="J2242" s="315">
        <v>58363.5</v>
      </c>
      <c r="K2242" s="316">
        <f>J2242*67.52%</f>
        <v>39407.035199999998</v>
      </c>
      <c r="L2242" s="317">
        <f>J2242+K2242</f>
        <v>97770.535199999998</v>
      </c>
      <c r="M2242" s="777">
        <v>0.02</v>
      </c>
      <c r="N2242" s="778"/>
      <c r="O2242" s="318">
        <f>L2242*M2242*I2242</f>
        <v>1955.4107039999999</v>
      </c>
      <c r="P2242" s="319"/>
    </row>
    <row r="2243" spans="2:18">
      <c r="B2243" s="241"/>
      <c r="C2243" s="757"/>
      <c r="D2243" s="758"/>
      <c r="E2243" s="758"/>
      <c r="F2243" s="758"/>
      <c r="G2243" s="758"/>
      <c r="H2243" s="776"/>
      <c r="I2243" s="379"/>
      <c r="J2243" s="315"/>
      <c r="K2243" s="316"/>
      <c r="L2243" s="317"/>
      <c r="M2243" s="777"/>
      <c r="N2243" s="778"/>
      <c r="O2243" s="318"/>
      <c r="P2243" s="319"/>
    </row>
    <row r="2244" spans="2:18">
      <c r="B2244" s="241"/>
      <c r="C2244" s="757"/>
      <c r="D2244" s="758"/>
      <c r="E2244" s="758"/>
      <c r="F2244" s="758"/>
      <c r="G2244" s="758"/>
      <c r="H2244" s="776"/>
      <c r="I2244" s="379"/>
      <c r="J2244" s="323"/>
      <c r="K2244" s="316"/>
      <c r="L2244" s="317"/>
      <c r="M2244" s="777"/>
      <c r="N2244" s="778"/>
      <c r="O2244" s="318"/>
      <c r="P2244" s="319"/>
    </row>
    <row r="2245" spans="2:18" ht="15" thickBot="1">
      <c r="B2245" s="241"/>
      <c r="C2245" s="267"/>
      <c r="D2245" s="268"/>
      <c r="E2245" s="268"/>
      <c r="F2245" s="268"/>
      <c r="G2245" s="268"/>
      <c r="H2245" s="268"/>
      <c r="I2245" s="326"/>
      <c r="J2245" s="308"/>
      <c r="K2245" s="309"/>
      <c r="L2245" s="308"/>
      <c r="M2245" s="779"/>
      <c r="N2245" s="780"/>
      <c r="O2245" s="310"/>
      <c r="P2245" s="287"/>
    </row>
    <row r="2246" spans="2:18" ht="15" thickBot="1">
      <c r="B2246" s="241"/>
      <c r="C2246" s="751" t="s">
        <v>258</v>
      </c>
      <c r="D2246" s="752"/>
      <c r="E2246" s="752"/>
      <c r="F2246" s="752"/>
      <c r="G2246" s="752"/>
      <c r="H2246" s="752"/>
      <c r="I2246" s="781"/>
      <c r="J2246" s="752"/>
      <c r="K2246" s="752"/>
      <c r="L2246" s="752"/>
      <c r="M2246" s="752"/>
      <c r="N2246" s="753"/>
      <c r="O2246" s="295">
        <f>SUM(O2242:O2244)</f>
        <v>1955.4107039999999</v>
      </c>
      <c r="P2246" s="287"/>
    </row>
    <row r="2247" spans="2:18" ht="15" thickBot="1">
      <c r="B2247" s="241"/>
      <c r="C2247" s="274"/>
      <c r="O2247" s="275"/>
      <c r="P2247" s="243"/>
    </row>
    <row r="2248" spans="2:18" ht="15" thickBot="1">
      <c r="B2248" s="241"/>
      <c r="C2248" s="754" t="s">
        <v>275</v>
      </c>
      <c r="D2248" s="755"/>
      <c r="E2248" s="755"/>
      <c r="F2248" s="755"/>
      <c r="G2248" s="755"/>
      <c r="H2248" s="755"/>
      <c r="I2248" s="755"/>
      <c r="J2248" s="755"/>
      <c r="K2248" s="755"/>
      <c r="L2248" s="755"/>
      <c r="M2248" s="755"/>
      <c r="N2248" s="756"/>
      <c r="O2248" s="327">
        <f>SUM(O2218+O2230+O2237+O2246)</f>
        <v>16253.181239199999</v>
      </c>
      <c r="P2248" s="328"/>
    </row>
    <row r="2249" spans="2:18">
      <c r="B2249" s="241"/>
      <c r="C2249" s="760" t="s">
        <v>276</v>
      </c>
      <c r="D2249" s="761"/>
      <c r="E2249" s="761"/>
      <c r="F2249" s="761"/>
      <c r="G2249" s="761"/>
      <c r="H2249" s="761"/>
      <c r="I2249" s="761"/>
      <c r="J2249" s="761"/>
      <c r="K2249" s="761"/>
      <c r="L2249" s="761"/>
      <c r="M2249" s="761"/>
      <c r="N2249" s="761"/>
      <c r="O2249" s="762"/>
      <c r="P2249" s="281"/>
    </row>
    <row r="2250" spans="2:18">
      <c r="B2250" s="241"/>
      <c r="C2250" s="763"/>
      <c r="D2250" s="764"/>
      <c r="E2250" s="764"/>
      <c r="F2250" s="764"/>
      <c r="G2250" s="764"/>
      <c r="H2250" s="764"/>
      <c r="I2250" s="764"/>
      <c r="J2250" s="764"/>
      <c r="K2250" s="764"/>
      <c r="L2250" s="764"/>
      <c r="M2250" s="764"/>
      <c r="N2250" s="764"/>
      <c r="O2250" s="765"/>
      <c r="P2250" s="281"/>
    </row>
    <row r="2251" spans="2:18" ht="15" thickBot="1">
      <c r="B2251" s="241"/>
      <c r="C2251" s="766"/>
      <c r="D2251" s="767"/>
      <c r="E2251" s="767"/>
      <c r="F2251" s="767"/>
      <c r="G2251" s="767"/>
      <c r="H2251" s="767"/>
      <c r="I2251" s="767"/>
      <c r="J2251" s="767"/>
      <c r="K2251" s="767"/>
      <c r="L2251" s="767"/>
      <c r="M2251" s="767"/>
      <c r="N2251" s="767"/>
      <c r="O2251" s="768"/>
      <c r="P2251" s="281"/>
    </row>
    <row r="2252" spans="2:18">
      <c r="B2252" s="241"/>
      <c r="C2252" s="769" t="s">
        <v>277</v>
      </c>
      <c r="D2252" s="770"/>
      <c r="E2252" s="770"/>
      <c r="F2252" s="770"/>
      <c r="G2252" s="770"/>
      <c r="H2252" s="770"/>
      <c r="I2252" s="770"/>
      <c r="J2252" s="329"/>
      <c r="K2252" s="330"/>
      <c r="L2252" s="303" t="s">
        <v>278</v>
      </c>
      <c r="M2252" s="771" t="s">
        <v>279</v>
      </c>
      <c r="N2252" s="772"/>
      <c r="O2252" s="331"/>
      <c r="P2252" s="313"/>
    </row>
    <row r="2253" spans="2:18">
      <c r="B2253" s="241"/>
      <c r="C2253" s="773" t="s">
        <v>280</v>
      </c>
      <c r="D2253" s="774"/>
      <c r="E2253" s="774"/>
      <c r="F2253" s="774"/>
      <c r="G2253" s="774"/>
      <c r="H2253" s="774"/>
      <c r="I2253" s="774"/>
      <c r="J2253" s="332"/>
      <c r="K2253" s="333"/>
      <c r="L2253" s="334">
        <v>0.22</v>
      </c>
      <c r="M2253" s="747"/>
      <c r="N2253" s="748"/>
      <c r="O2253" s="335">
        <f>O2248*L2253</f>
        <v>3575.6998726239999</v>
      </c>
      <c r="P2253" s="336"/>
    </row>
    <row r="2254" spans="2:18">
      <c r="B2254" s="241"/>
      <c r="C2254" s="338" t="s">
        <v>281</v>
      </c>
      <c r="D2254" s="289"/>
      <c r="E2254" s="289"/>
      <c r="F2254" s="289"/>
      <c r="G2254" s="289"/>
      <c r="H2254" s="289"/>
      <c r="I2254" s="289"/>
      <c r="J2254" s="332"/>
      <c r="K2254" s="333"/>
      <c r="L2254" s="334">
        <v>0.01</v>
      </c>
      <c r="M2254" s="747"/>
      <c r="N2254" s="748"/>
      <c r="O2254" s="335">
        <f>O2248*L2254</f>
        <v>162.53181239200001</v>
      </c>
      <c r="P2254" s="336"/>
    </row>
    <row r="2255" spans="2:18" ht="15" thickBot="1">
      <c r="B2255" s="241"/>
      <c r="C2255" s="267" t="s">
        <v>282</v>
      </c>
      <c r="D2255" s="268"/>
      <c r="E2255" s="268"/>
      <c r="F2255" s="268"/>
      <c r="G2255" s="268"/>
      <c r="H2255" s="268"/>
      <c r="I2255" s="268"/>
      <c r="J2255" s="339"/>
      <c r="K2255" s="340"/>
      <c r="L2255" s="334">
        <v>0.03</v>
      </c>
      <c r="M2255" s="749"/>
      <c r="N2255" s="750"/>
      <c r="O2255" s="335">
        <f>O2248*L2255</f>
        <v>487.59543717599996</v>
      </c>
      <c r="P2255" s="336"/>
      <c r="R2255" s="337"/>
    </row>
    <row r="2256" spans="2:18" ht="15" thickBot="1">
      <c r="B2256" s="241"/>
      <c r="C2256" s="751" t="s">
        <v>258</v>
      </c>
      <c r="D2256" s="752"/>
      <c r="E2256" s="752"/>
      <c r="F2256" s="752"/>
      <c r="G2256" s="752"/>
      <c r="H2256" s="752"/>
      <c r="I2256" s="752"/>
      <c r="J2256" s="752"/>
      <c r="K2256" s="752"/>
      <c r="L2256" s="752"/>
      <c r="M2256" s="752"/>
      <c r="N2256" s="753"/>
      <c r="O2256" s="341">
        <f>SUM(O2253:O2255)</f>
        <v>4225.8271221920004</v>
      </c>
      <c r="P2256" s="342"/>
      <c r="R2256" s="337"/>
    </row>
    <row r="2257" spans="2:16" ht="15" thickBot="1">
      <c r="B2257" s="241"/>
      <c r="C2257" s="274"/>
      <c r="O2257" s="275"/>
      <c r="P2257" s="243"/>
    </row>
    <row r="2258" spans="2:16" ht="15" thickBot="1">
      <c r="B2258" s="241"/>
      <c r="C2258" s="754" t="s">
        <v>283</v>
      </c>
      <c r="D2258" s="755"/>
      <c r="E2258" s="755"/>
      <c r="F2258" s="755"/>
      <c r="G2258" s="755"/>
      <c r="H2258" s="755"/>
      <c r="I2258" s="755"/>
      <c r="J2258" s="755"/>
      <c r="K2258" s="755"/>
      <c r="L2258" s="755"/>
      <c r="M2258" s="755"/>
      <c r="N2258" s="756"/>
      <c r="O2258" s="343">
        <f>ROUND(O2248+O2256,0)</f>
        <v>20479</v>
      </c>
      <c r="P2258" s="342"/>
    </row>
    <row r="2259" spans="2:16">
      <c r="B2259" s="241"/>
      <c r="C2259" s="270"/>
      <c r="D2259" s="271"/>
      <c r="E2259" s="271"/>
      <c r="F2259" s="271"/>
      <c r="G2259" s="271"/>
      <c r="H2259" s="271"/>
      <c r="I2259" s="271"/>
      <c r="J2259" s="271"/>
      <c r="K2259" s="271"/>
      <c r="L2259" s="271"/>
      <c r="M2259" s="271"/>
      <c r="N2259" s="271"/>
      <c r="O2259" s="272"/>
      <c r="P2259" s="243"/>
    </row>
    <row r="2260" spans="2:16">
      <c r="B2260" s="241"/>
      <c r="C2260" s="274"/>
      <c r="O2260" s="275"/>
      <c r="P2260" s="243"/>
    </row>
    <row r="2261" spans="2:16">
      <c r="B2261" s="241"/>
      <c r="C2261" s="274"/>
      <c r="O2261" s="275"/>
      <c r="P2261" s="243"/>
    </row>
    <row r="2262" spans="2:16">
      <c r="B2262" s="241"/>
      <c r="C2262" s="274"/>
      <c r="H2262" s="344" t="s">
        <v>284</v>
      </c>
      <c r="I2262" s="344"/>
      <c r="J2262" s="344"/>
      <c r="K2262" s="344"/>
      <c r="O2262" s="275"/>
      <c r="P2262" s="243"/>
    </row>
    <row r="2263" spans="2:16">
      <c r="B2263" s="241"/>
      <c r="C2263" s="274"/>
      <c r="H2263" s="344" t="s">
        <v>285</v>
      </c>
      <c r="O2263" s="275"/>
      <c r="P2263" s="243"/>
    </row>
    <row r="2264" spans="2:16">
      <c r="B2264" s="241"/>
      <c r="C2264" s="274"/>
      <c r="H2264" s="344" t="s">
        <v>286</v>
      </c>
      <c r="O2264" s="275"/>
      <c r="P2264" s="243"/>
    </row>
    <row r="2265" spans="2:16">
      <c r="B2265" s="241"/>
      <c r="C2265" s="256"/>
      <c r="D2265" s="345"/>
      <c r="E2265" s="345"/>
      <c r="F2265" s="345"/>
      <c r="G2265" s="345"/>
      <c r="H2265" s="344" t="s">
        <v>287</v>
      </c>
      <c r="I2265" s="345"/>
      <c r="J2265" s="345"/>
      <c r="K2265" s="345"/>
      <c r="L2265" s="345"/>
      <c r="M2265" s="345"/>
      <c r="N2265" s="345"/>
      <c r="O2265" s="346"/>
      <c r="P2265" s="266"/>
    </row>
    <row r="2266" spans="2:16">
      <c r="B2266" s="241"/>
      <c r="C2266" s="274"/>
      <c r="H2266" s="236" t="s">
        <v>288</v>
      </c>
      <c r="O2266" s="275"/>
      <c r="P2266" s="243"/>
    </row>
    <row r="2267" spans="2:16">
      <c r="B2267" s="241"/>
      <c r="C2267" s="347" t="s">
        <v>289</v>
      </c>
      <c r="D2267" s="348"/>
      <c r="E2267" s="348"/>
      <c r="F2267" s="348"/>
      <c r="G2267" s="348"/>
      <c r="H2267" s="348"/>
      <c r="I2267" s="348"/>
      <c r="J2267" s="348"/>
      <c r="K2267" s="348"/>
      <c r="L2267" s="348"/>
      <c r="M2267" s="348"/>
      <c r="N2267" s="348"/>
      <c r="O2267" s="349"/>
      <c r="P2267" s="243"/>
    </row>
    <row r="2268" spans="2:16">
      <c r="B2268" s="241"/>
      <c r="C2268" s="757"/>
      <c r="D2268" s="758"/>
      <c r="E2268" s="758"/>
      <c r="F2268" s="758"/>
      <c r="G2268" s="758"/>
      <c r="H2268" s="758"/>
      <c r="I2268" s="758"/>
      <c r="J2268" s="758"/>
      <c r="K2268" s="758"/>
      <c r="L2268" s="758"/>
      <c r="M2268" s="758"/>
      <c r="N2268" s="758"/>
      <c r="O2268" s="759"/>
      <c r="P2268" s="266"/>
    </row>
    <row r="2269" spans="2:16">
      <c r="B2269" s="241"/>
      <c r="C2269" s="757"/>
      <c r="D2269" s="758"/>
      <c r="E2269" s="758"/>
      <c r="F2269" s="758"/>
      <c r="G2269" s="758"/>
      <c r="H2269" s="758"/>
      <c r="I2269" s="758"/>
      <c r="J2269" s="758"/>
      <c r="K2269" s="758"/>
      <c r="L2269" s="758"/>
      <c r="M2269" s="758"/>
      <c r="N2269" s="758"/>
      <c r="O2269" s="759"/>
      <c r="P2269" s="266"/>
    </row>
    <row r="2270" spans="2:16">
      <c r="B2270" s="241"/>
      <c r="C2270" s="256"/>
      <c r="D2270" s="345"/>
      <c r="E2270" s="345"/>
      <c r="F2270" s="345"/>
      <c r="G2270" s="345"/>
      <c r="H2270" s="345"/>
      <c r="I2270" s="345"/>
      <c r="J2270" s="345"/>
      <c r="K2270" s="345"/>
      <c r="L2270" s="345"/>
      <c r="M2270" s="345"/>
      <c r="N2270" s="345"/>
      <c r="O2270" s="346"/>
      <c r="P2270" s="266"/>
    </row>
    <row r="2271" spans="2:16">
      <c r="B2271" s="241"/>
      <c r="C2271" s="350" t="s">
        <v>290</v>
      </c>
      <c r="D2271" s="345"/>
      <c r="E2271" s="345"/>
      <c r="F2271" s="345"/>
      <c r="G2271" s="345"/>
      <c r="H2271" s="345"/>
      <c r="I2271" s="345"/>
      <c r="J2271" s="345"/>
      <c r="K2271" s="345"/>
      <c r="L2271" s="345"/>
      <c r="M2271" s="345"/>
      <c r="N2271" s="345"/>
      <c r="O2271" s="346"/>
      <c r="P2271" s="266"/>
    </row>
    <row r="2272" spans="2:16">
      <c r="B2272" s="241"/>
      <c r="C2272" s="735" t="s">
        <v>291</v>
      </c>
      <c r="D2272" s="736"/>
      <c r="E2272" s="736"/>
      <c r="F2272" s="736"/>
      <c r="G2272" s="736"/>
      <c r="H2272" s="736"/>
      <c r="I2272" s="736"/>
      <c r="J2272" s="736"/>
      <c r="K2272" s="736"/>
      <c r="L2272" s="736"/>
      <c r="M2272" s="736"/>
      <c r="N2272" s="736"/>
      <c r="O2272" s="737"/>
      <c r="P2272" s="351"/>
    </row>
    <row r="2273" spans="2:16">
      <c r="B2273" s="241"/>
      <c r="C2273" s="735"/>
      <c r="D2273" s="736"/>
      <c r="E2273" s="736"/>
      <c r="F2273" s="736"/>
      <c r="G2273" s="736"/>
      <c r="H2273" s="736"/>
      <c r="I2273" s="736"/>
      <c r="J2273" s="736"/>
      <c r="K2273" s="736"/>
      <c r="L2273" s="736"/>
      <c r="M2273" s="736"/>
      <c r="N2273" s="736"/>
      <c r="O2273" s="737"/>
      <c r="P2273" s="351"/>
    </row>
    <row r="2274" spans="2:16">
      <c r="B2274" s="241"/>
      <c r="C2274" s="738" t="s">
        <v>292</v>
      </c>
      <c r="D2274" s="739"/>
      <c r="E2274" s="739"/>
      <c r="F2274" s="739"/>
      <c r="G2274" s="739"/>
      <c r="H2274" s="739"/>
      <c r="I2274" s="739"/>
      <c r="J2274" s="739"/>
      <c r="K2274" s="739"/>
      <c r="L2274" s="739"/>
      <c r="M2274" s="739"/>
      <c r="N2274" s="739"/>
      <c r="O2274" s="740"/>
      <c r="P2274" s="351"/>
    </row>
    <row r="2275" spans="2:16">
      <c r="B2275" s="241"/>
      <c r="C2275" s="738"/>
      <c r="D2275" s="739"/>
      <c r="E2275" s="739"/>
      <c r="F2275" s="739"/>
      <c r="G2275" s="739"/>
      <c r="H2275" s="739"/>
      <c r="I2275" s="739"/>
      <c r="J2275" s="739"/>
      <c r="K2275" s="739"/>
      <c r="L2275" s="739"/>
      <c r="M2275" s="739"/>
      <c r="N2275" s="739"/>
      <c r="O2275" s="740"/>
      <c r="P2275" s="351"/>
    </row>
    <row r="2276" spans="2:16">
      <c r="B2276" s="241"/>
      <c r="C2276" s="256"/>
      <c r="D2276" s="345"/>
      <c r="E2276" s="345"/>
      <c r="F2276" s="345"/>
      <c r="G2276" s="345"/>
      <c r="H2276" s="345"/>
      <c r="I2276" s="345"/>
      <c r="J2276" s="345"/>
      <c r="K2276" s="345"/>
      <c r="L2276" s="345"/>
      <c r="M2276" s="345"/>
      <c r="N2276" s="345"/>
      <c r="O2276" s="346"/>
      <c r="P2276" s="266"/>
    </row>
    <row r="2277" spans="2:16">
      <c r="B2277" s="241"/>
      <c r="C2277" s="274"/>
      <c r="H2277" s="344" t="s">
        <v>284</v>
      </c>
      <c r="O2277" s="275"/>
      <c r="P2277" s="243"/>
    </row>
    <row r="2278" spans="2:16">
      <c r="B2278" s="241"/>
      <c r="C2278" s="274"/>
      <c r="H2278" s="236" t="s">
        <v>285</v>
      </c>
      <c r="I2278" s="289"/>
      <c r="J2278" s="289"/>
      <c r="K2278" s="289"/>
      <c r="O2278" s="275"/>
      <c r="P2278" s="243"/>
    </row>
    <row r="2279" spans="2:16">
      <c r="B2279" s="241"/>
      <c r="C2279" s="274"/>
      <c r="H2279" s="236" t="s">
        <v>293</v>
      </c>
      <c r="I2279" s="352"/>
      <c r="J2279" s="352"/>
      <c r="K2279" s="352"/>
      <c r="O2279" s="275"/>
      <c r="P2279" s="243"/>
    </row>
    <row r="2280" spans="2:16">
      <c r="B2280" s="241"/>
      <c r="C2280" s="353"/>
      <c r="D2280" s="345"/>
      <c r="E2280" s="345"/>
      <c r="F2280" s="345"/>
      <c r="G2280" s="345"/>
      <c r="H2280" s="236" t="s">
        <v>287</v>
      </c>
      <c r="L2280" s="345"/>
      <c r="M2280" s="345"/>
      <c r="N2280" s="345"/>
      <c r="O2280" s="346"/>
      <c r="P2280" s="266"/>
    </row>
    <row r="2281" spans="2:16">
      <c r="B2281" s="241"/>
      <c r="C2281" s="353"/>
      <c r="D2281" s="352"/>
      <c r="E2281" s="352"/>
      <c r="K2281" s="741"/>
      <c r="L2281" s="741"/>
      <c r="M2281" s="741"/>
      <c r="N2281" s="741"/>
      <c r="O2281" s="742"/>
      <c r="P2281" s="354"/>
    </row>
    <row r="2282" spans="2:16" ht="15" thickBot="1">
      <c r="B2282" s="241"/>
      <c r="C2282" s="745"/>
      <c r="D2282" s="746"/>
      <c r="E2282" s="746"/>
      <c r="F2282" s="309"/>
      <c r="G2282" s="309"/>
      <c r="H2282" s="309"/>
      <c r="I2282" s="309"/>
      <c r="J2282" s="309"/>
      <c r="K2282" s="743"/>
      <c r="L2282" s="743"/>
      <c r="M2282" s="743"/>
      <c r="N2282" s="743"/>
      <c r="O2282" s="744"/>
      <c r="P2282" s="354"/>
    </row>
    <row r="2283" spans="2:16" ht="15" thickBot="1">
      <c r="B2283" s="355"/>
      <c r="C2283" s="356"/>
      <c r="D2283" s="356"/>
      <c r="E2283" s="356"/>
      <c r="F2283" s="356"/>
      <c r="G2283" s="356"/>
      <c r="H2283" s="356"/>
      <c r="I2283" s="356"/>
      <c r="J2283" s="356"/>
      <c r="K2283" s="356"/>
      <c r="L2283" s="356"/>
      <c r="M2283" s="356"/>
      <c r="N2283" s="356"/>
      <c r="O2283" s="356"/>
      <c r="P2283" s="357"/>
    </row>
    <row r="2284" spans="2:16" ht="15" thickTop="1"/>
    <row r="2287" spans="2:16" ht="15" thickBot="1"/>
    <row r="2288" spans="2:16">
      <c r="B2288" s="241"/>
      <c r="C2288" s="251"/>
      <c r="D2288" s="252"/>
      <c r="E2288" s="252"/>
      <c r="F2288" s="252"/>
      <c r="G2288" s="252"/>
      <c r="H2288" s="252"/>
      <c r="I2288" s="252"/>
      <c r="J2288" s="252"/>
      <c r="K2288" s="252"/>
      <c r="L2288" s="253" t="s">
        <v>241</v>
      </c>
      <c r="M2288" s="254" t="s">
        <v>242</v>
      </c>
      <c r="N2288" s="254" t="s">
        <v>243</v>
      </c>
      <c r="O2288" s="255" t="s">
        <v>244</v>
      </c>
      <c r="P2288" s="245"/>
    </row>
    <row r="2289" spans="2:16">
      <c r="B2289" s="241"/>
      <c r="C2289" s="256"/>
      <c r="D2289" s="257"/>
      <c r="E2289" s="257"/>
      <c r="F2289" s="257"/>
      <c r="G2289" s="257"/>
      <c r="H2289" s="257"/>
      <c r="I2289" s="257"/>
      <c r="J2289" s="257"/>
      <c r="K2289" s="257"/>
      <c r="L2289" s="258"/>
      <c r="M2289" s="259"/>
      <c r="N2289" s="259"/>
      <c r="O2289" s="260"/>
      <c r="P2289" s="261"/>
    </row>
    <row r="2290" spans="2:16">
      <c r="B2290" s="241"/>
      <c r="C2290" s="826" t="s">
        <v>245</v>
      </c>
      <c r="D2290" s="827"/>
      <c r="E2290" s="827"/>
      <c r="F2290" s="827"/>
      <c r="G2290" s="257"/>
      <c r="H2290" s="257"/>
      <c r="I2290" s="257" t="s">
        <v>246</v>
      </c>
      <c r="K2290" s="257"/>
      <c r="L2290" s="258"/>
      <c r="O2290" s="262"/>
      <c r="P2290" s="261"/>
    </row>
    <row r="2291" spans="2:16">
      <c r="B2291" s="241"/>
      <c r="C2291" s="263"/>
      <c r="D2291" s="264"/>
      <c r="E2291" s="264"/>
      <c r="F2291" s="264"/>
      <c r="G2291" s="264"/>
      <c r="H2291" s="264"/>
      <c r="I2291" s="264"/>
      <c r="J2291" s="264"/>
      <c r="K2291" s="264"/>
      <c r="L2291" s="264"/>
      <c r="M2291" s="264"/>
      <c r="N2291" s="264"/>
      <c r="O2291" s="265"/>
      <c r="P2291" s="266"/>
    </row>
    <row r="2292" spans="2:16" ht="15" thickBot="1">
      <c r="B2292" s="241"/>
      <c r="C2292" s="267"/>
      <c r="D2292" s="268"/>
      <c r="E2292" s="268"/>
      <c r="F2292" s="268"/>
      <c r="G2292" s="268"/>
      <c r="H2292" s="268"/>
      <c r="I2292" s="268"/>
      <c r="J2292" s="268"/>
      <c r="K2292" s="268"/>
      <c r="L2292" s="268"/>
      <c r="M2292" s="268"/>
      <c r="N2292" s="268"/>
      <c r="O2292" s="269"/>
      <c r="P2292" s="243"/>
    </row>
    <row r="2293" spans="2:16" ht="15" thickBot="1">
      <c r="B2293" s="241"/>
      <c r="C2293" s="270"/>
      <c r="D2293" s="271"/>
      <c r="E2293" s="271"/>
      <c r="F2293" s="271"/>
      <c r="G2293" s="271"/>
      <c r="H2293" s="271"/>
      <c r="K2293" s="271"/>
      <c r="L2293" s="271"/>
      <c r="M2293" s="271"/>
      <c r="N2293" s="271"/>
      <c r="O2293" s="272"/>
      <c r="P2293" s="243"/>
    </row>
    <row r="2294" spans="2:16">
      <c r="B2294" s="241"/>
      <c r="C2294" s="828" t="s">
        <v>247</v>
      </c>
      <c r="D2294" s="829"/>
      <c r="E2294" s="829"/>
      <c r="F2294" s="829"/>
      <c r="G2294" s="829"/>
      <c r="H2294" s="829"/>
      <c r="I2294" s="829"/>
      <c r="J2294" s="829"/>
      <c r="K2294" s="829"/>
      <c r="L2294" s="829"/>
      <c r="M2294" s="829"/>
      <c r="N2294" s="829"/>
      <c r="O2294" s="830"/>
      <c r="P2294" s="273"/>
    </row>
    <row r="2295" spans="2:16" ht="15" thickBot="1">
      <c r="B2295" s="241"/>
      <c r="C2295" s="274"/>
      <c r="O2295" s="275"/>
      <c r="P2295" s="243"/>
    </row>
    <row r="2296" spans="2:16">
      <c r="B2296" s="241"/>
      <c r="C2296" s="276" t="s">
        <v>248</v>
      </c>
      <c r="D2296" s="814" t="s">
        <v>9</v>
      </c>
      <c r="E2296" s="815"/>
      <c r="F2296" s="815"/>
      <c r="G2296" s="815"/>
      <c r="H2296" s="815"/>
      <c r="I2296" s="815"/>
      <c r="J2296" s="815"/>
      <c r="K2296" s="815"/>
      <c r="L2296" s="816"/>
      <c r="M2296" s="817" t="s">
        <v>249</v>
      </c>
      <c r="N2296" s="818"/>
      <c r="O2296" s="276" t="s">
        <v>11</v>
      </c>
      <c r="P2296" s="277"/>
    </row>
    <row r="2297" spans="2:16" ht="15" thickBot="1">
      <c r="B2297" s="241"/>
      <c r="C2297" s="278">
        <v>10.3</v>
      </c>
      <c r="D2297" s="819" t="str">
        <f>'PRESUPUESTO OFICIAL (Entidad)'!G59</f>
        <v>Suministro e instalación de bombillas - Bulbo Led Sensor Microondas 9w Luz Fría Certificado</v>
      </c>
      <c r="E2297" s="820"/>
      <c r="F2297" s="820"/>
      <c r="G2297" s="820"/>
      <c r="H2297" s="820"/>
      <c r="I2297" s="820"/>
      <c r="J2297" s="820"/>
      <c r="K2297" s="820"/>
      <c r="L2297" s="821"/>
      <c r="M2297" s="819" t="s">
        <v>43</v>
      </c>
      <c r="N2297" s="821"/>
      <c r="O2297" s="279">
        <f>'[23]PRESUPUESTO OFICIAL (Entidad)'!I58</f>
        <v>33</v>
      </c>
      <c r="P2297" s="280"/>
    </row>
    <row r="2298" spans="2:16">
      <c r="B2298" s="241"/>
      <c r="C2298" s="801" t="s">
        <v>250</v>
      </c>
      <c r="D2298" s="761"/>
      <c r="E2298" s="761"/>
      <c r="F2298" s="761"/>
      <c r="G2298" s="761"/>
      <c r="H2298" s="761"/>
      <c r="I2298" s="761"/>
      <c r="J2298" s="761"/>
      <c r="K2298" s="761"/>
      <c r="L2298" s="761"/>
      <c r="M2298" s="761"/>
      <c r="N2298" s="761"/>
      <c r="O2298" s="762"/>
      <c r="P2298" s="281"/>
    </row>
    <row r="2299" spans="2:16">
      <c r="B2299" s="241"/>
      <c r="C2299" s="763"/>
      <c r="D2299" s="764"/>
      <c r="E2299" s="764"/>
      <c r="F2299" s="764"/>
      <c r="G2299" s="764"/>
      <c r="H2299" s="764"/>
      <c r="I2299" s="764"/>
      <c r="J2299" s="764"/>
      <c r="K2299" s="764"/>
      <c r="L2299" s="764"/>
      <c r="M2299" s="764"/>
      <c r="N2299" s="764"/>
      <c r="O2299" s="765"/>
      <c r="P2299" s="281"/>
    </row>
    <row r="2300" spans="2:16" ht="15" thickBot="1">
      <c r="B2300" s="241"/>
      <c r="C2300" s="766"/>
      <c r="D2300" s="767"/>
      <c r="E2300" s="767"/>
      <c r="F2300" s="767"/>
      <c r="G2300" s="767"/>
      <c r="H2300" s="767"/>
      <c r="I2300" s="767"/>
      <c r="J2300" s="767"/>
      <c r="K2300" s="767"/>
      <c r="L2300" s="767"/>
      <c r="M2300" s="767"/>
      <c r="N2300" s="767"/>
      <c r="O2300" s="768"/>
      <c r="P2300" s="281"/>
    </row>
    <row r="2301" spans="2:16">
      <c r="B2301" s="241"/>
      <c r="C2301" s="769" t="s">
        <v>9</v>
      </c>
      <c r="D2301" s="822"/>
      <c r="E2301" s="822"/>
      <c r="F2301" s="822"/>
      <c r="G2301" s="823"/>
      <c r="H2301" s="785" t="s">
        <v>251</v>
      </c>
      <c r="I2301" s="822"/>
      <c r="J2301" s="824" t="s">
        <v>252</v>
      </c>
      <c r="K2301" s="825"/>
      <c r="L2301" s="282" t="s">
        <v>253</v>
      </c>
      <c r="M2301" s="785" t="s">
        <v>254</v>
      </c>
      <c r="N2301" s="786"/>
      <c r="O2301" s="283" t="s">
        <v>255</v>
      </c>
      <c r="P2301" s="284"/>
    </row>
    <row r="2302" spans="2:16">
      <c r="B2302" s="241"/>
      <c r="C2302" s="787" t="s">
        <v>257</v>
      </c>
      <c r="D2302" s="774"/>
      <c r="E2302" s="774"/>
      <c r="F2302" s="774"/>
      <c r="G2302" s="810"/>
      <c r="H2302" s="811"/>
      <c r="I2302" s="810"/>
      <c r="J2302" s="812" t="s">
        <v>20</v>
      </c>
      <c r="K2302" s="776"/>
      <c r="L2302" s="315">
        <f>O2333*0.05</f>
        <v>97.770535199999998</v>
      </c>
      <c r="M2302" s="812">
        <v>1</v>
      </c>
      <c r="N2302" s="776"/>
      <c r="O2302" s="286">
        <f>L2302*M2302</f>
        <v>97.770535199999998</v>
      </c>
      <c r="P2302" s="287"/>
    </row>
    <row r="2303" spans="2:16">
      <c r="B2303" s="241"/>
      <c r="C2303" s="792"/>
      <c r="D2303" s="793"/>
      <c r="E2303" s="793"/>
      <c r="F2303" s="793"/>
      <c r="G2303" s="794"/>
      <c r="H2303" s="291"/>
      <c r="I2303" s="290"/>
      <c r="J2303" s="813"/>
      <c r="K2303" s="776"/>
      <c r="L2303" s="292"/>
      <c r="M2303" s="812"/>
      <c r="N2303" s="776"/>
      <c r="O2303" s="419"/>
      <c r="P2303" s="287"/>
    </row>
    <row r="2304" spans="2:16" ht="15" thickBot="1">
      <c r="B2304" s="241"/>
      <c r="C2304" s="805"/>
      <c r="D2304" s="791"/>
      <c r="E2304" s="791"/>
      <c r="F2304" s="791"/>
      <c r="G2304" s="806"/>
      <c r="H2304" s="807"/>
      <c r="I2304" s="806"/>
      <c r="J2304" s="779"/>
      <c r="K2304" s="780"/>
      <c r="L2304" s="393"/>
      <c r="M2304" s="808"/>
      <c r="N2304" s="809"/>
      <c r="O2304" s="286"/>
      <c r="P2304" s="287"/>
    </row>
    <row r="2305" spans="2:16" ht="15" thickBot="1">
      <c r="B2305" s="241"/>
      <c r="C2305" s="751" t="s">
        <v>258</v>
      </c>
      <c r="D2305" s="752"/>
      <c r="E2305" s="752"/>
      <c r="F2305" s="752"/>
      <c r="G2305" s="752"/>
      <c r="H2305" s="752"/>
      <c r="I2305" s="752"/>
      <c r="J2305" s="752"/>
      <c r="K2305" s="752"/>
      <c r="L2305" s="752"/>
      <c r="M2305" s="752"/>
      <c r="N2305" s="753"/>
      <c r="O2305" s="295">
        <f>SUM(O2302:O2304)</f>
        <v>97.770535199999998</v>
      </c>
      <c r="P2305" s="296"/>
    </row>
    <row r="2306" spans="2:16">
      <c r="B2306" s="241"/>
      <c r="C2306" s="760" t="s">
        <v>259</v>
      </c>
      <c r="D2306" s="761"/>
      <c r="E2306" s="761"/>
      <c r="F2306" s="761"/>
      <c r="G2306" s="761"/>
      <c r="H2306" s="761"/>
      <c r="I2306" s="761"/>
      <c r="J2306" s="761"/>
      <c r="K2306" s="761"/>
      <c r="L2306" s="761"/>
      <c r="M2306" s="761"/>
      <c r="N2306" s="761"/>
      <c r="O2306" s="762"/>
      <c r="P2306" s="281"/>
    </row>
    <row r="2307" spans="2:16">
      <c r="B2307" s="241"/>
      <c r="C2307" s="763"/>
      <c r="D2307" s="764"/>
      <c r="E2307" s="764"/>
      <c r="F2307" s="764"/>
      <c r="G2307" s="764"/>
      <c r="H2307" s="764"/>
      <c r="I2307" s="764"/>
      <c r="J2307" s="764"/>
      <c r="K2307" s="764"/>
      <c r="L2307" s="764"/>
      <c r="M2307" s="764"/>
      <c r="N2307" s="764"/>
      <c r="O2307" s="765"/>
      <c r="P2307" s="281"/>
    </row>
    <row r="2308" spans="2:16" ht="15" thickBot="1">
      <c r="B2308" s="241"/>
      <c r="C2308" s="766"/>
      <c r="D2308" s="767"/>
      <c r="E2308" s="767"/>
      <c r="F2308" s="767"/>
      <c r="G2308" s="767"/>
      <c r="H2308" s="767"/>
      <c r="I2308" s="767"/>
      <c r="J2308" s="767"/>
      <c r="K2308" s="767"/>
      <c r="L2308" s="767"/>
      <c r="M2308" s="767"/>
      <c r="N2308" s="767"/>
      <c r="O2308" s="768"/>
      <c r="P2308" s="281"/>
    </row>
    <row r="2309" spans="2:16">
      <c r="B2309" s="241"/>
      <c r="C2309" s="769" t="s">
        <v>9</v>
      </c>
      <c r="D2309" s="770"/>
      <c r="E2309" s="770"/>
      <c r="F2309" s="770"/>
      <c r="G2309" s="770"/>
      <c r="H2309" s="770"/>
      <c r="I2309" s="770"/>
      <c r="J2309" s="786"/>
      <c r="K2309" s="297" t="s">
        <v>249</v>
      </c>
      <c r="L2309" s="298" t="s">
        <v>11</v>
      </c>
      <c r="M2309" s="785" t="s">
        <v>260</v>
      </c>
      <c r="N2309" s="786"/>
      <c r="O2309" s="283" t="s">
        <v>255</v>
      </c>
      <c r="P2309" s="284"/>
    </row>
    <row r="2310" spans="2:16">
      <c r="B2310" s="241"/>
      <c r="C2310" s="802" t="s">
        <v>381</v>
      </c>
      <c r="D2310" s="803"/>
      <c r="E2310" s="803"/>
      <c r="F2310" s="803"/>
      <c r="G2310" s="803"/>
      <c r="H2310" s="803"/>
      <c r="I2310" s="803"/>
      <c r="J2310" s="804"/>
      <c r="K2310" s="395" t="s">
        <v>43</v>
      </c>
      <c r="L2310" s="416">
        <v>1</v>
      </c>
      <c r="M2310" s="795">
        <v>17900</v>
      </c>
      <c r="N2310" s="796"/>
      <c r="O2310" s="397">
        <f>L2310*M2310</f>
        <v>17900</v>
      </c>
      <c r="P2310" s="284"/>
    </row>
    <row r="2311" spans="2:16">
      <c r="B2311" s="241"/>
      <c r="C2311" s="792"/>
      <c r="D2311" s="793"/>
      <c r="E2311" s="793"/>
      <c r="F2311" s="793"/>
      <c r="G2311" s="793"/>
      <c r="H2311" s="793"/>
      <c r="I2311" s="793"/>
      <c r="J2311" s="794"/>
      <c r="K2311" s="398"/>
      <c r="L2311" s="418"/>
      <c r="M2311" s="795"/>
      <c r="N2311" s="796"/>
      <c r="O2311" s="397"/>
      <c r="P2311" s="287"/>
    </row>
    <row r="2312" spans="2:16">
      <c r="B2312" s="241"/>
      <c r="C2312" s="792"/>
      <c r="D2312" s="793"/>
      <c r="E2312" s="793"/>
      <c r="F2312" s="793"/>
      <c r="G2312" s="793"/>
      <c r="H2312" s="793"/>
      <c r="I2312" s="793"/>
      <c r="J2312" s="794"/>
      <c r="K2312" s="398"/>
      <c r="L2312" s="403"/>
      <c r="M2312" s="837"/>
      <c r="N2312" s="838"/>
      <c r="O2312" s="397"/>
      <c r="P2312" s="287"/>
    </row>
    <row r="2313" spans="2:16">
      <c r="B2313" s="241"/>
      <c r="C2313" s="792"/>
      <c r="D2313" s="793"/>
      <c r="E2313" s="793"/>
      <c r="F2313" s="793"/>
      <c r="G2313" s="793"/>
      <c r="H2313" s="793"/>
      <c r="I2313" s="793"/>
      <c r="J2313" s="794"/>
      <c r="K2313" s="398"/>
      <c r="L2313" s="402"/>
      <c r="M2313" s="837"/>
      <c r="N2313" s="838"/>
      <c r="O2313" s="397"/>
      <c r="P2313" s="287"/>
    </row>
    <row r="2314" spans="2:16">
      <c r="B2314" s="241"/>
      <c r="C2314" s="792"/>
      <c r="D2314" s="793"/>
      <c r="E2314" s="793"/>
      <c r="F2314" s="793"/>
      <c r="G2314" s="793"/>
      <c r="H2314" s="793"/>
      <c r="I2314" s="793"/>
      <c r="J2314" s="794"/>
      <c r="K2314" s="401"/>
      <c r="L2314" s="402"/>
      <c r="M2314" s="837"/>
      <c r="N2314" s="838"/>
      <c r="O2314" s="397"/>
      <c r="P2314" s="287"/>
    </row>
    <row r="2315" spans="2:16">
      <c r="B2315" s="241"/>
      <c r="C2315" s="792"/>
      <c r="D2315" s="793"/>
      <c r="E2315" s="793"/>
      <c r="F2315" s="793"/>
      <c r="G2315" s="793"/>
      <c r="H2315" s="793"/>
      <c r="I2315" s="793"/>
      <c r="J2315" s="794"/>
      <c r="K2315" s="401"/>
      <c r="L2315" s="403"/>
      <c r="M2315" s="837"/>
      <c r="N2315" s="838"/>
      <c r="O2315" s="397"/>
      <c r="P2315" s="287"/>
    </row>
    <row r="2316" spans="2:16" ht="15" thickBot="1">
      <c r="B2316" s="241"/>
      <c r="C2316" s="790"/>
      <c r="D2316" s="797"/>
      <c r="E2316" s="797"/>
      <c r="F2316" s="797"/>
      <c r="G2316" s="797"/>
      <c r="H2316" s="797"/>
      <c r="I2316" s="797"/>
      <c r="J2316" s="798"/>
      <c r="K2316" s="401"/>
      <c r="L2316" s="404"/>
      <c r="M2316" s="799"/>
      <c r="N2316" s="800"/>
      <c r="O2316" s="397"/>
      <c r="P2316" s="287"/>
    </row>
    <row r="2317" spans="2:16" ht="15" thickBot="1">
      <c r="B2317" s="241"/>
      <c r="C2317" s="751" t="s">
        <v>258</v>
      </c>
      <c r="D2317" s="752"/>
      <c r="E2317" s="752"/>
      <c r="F2317" s="752"/>
      <c r="G2317" s="752"/>
      <c r="H2317" s="752"/>
      <c r="I2317" s="752"/>
      <c r="J2317" s="752"/>
      <c r="K2317" s="752"/>
      <c r="L2317" s="752"/>
      <c r="M2317" s="752"/>
      <c r="N2317" s="753"/>
      <c r="O2317" s="295">
        <f>SUM(O2310:O2316)</f>
        <v>17900</v>
      </c>
      <c r="P2317" s="287"/>
    </row>
    <row r="2318" spans="2:16">
      <c r="B2318" s="241"/>
      <c r="C2318" s="801" t="s">
        <v>263</v>
      </c>
      <c r="D2318" s="761"/>
      <c r="E2318" s="761"/>
      <c r="F2318" s="761"/>
      <c r="G2318" s="761"/>
      <c r="H2318" s="761"/>
      <c r="I2318" s="761"/>
      <c r="J2318" s="761"/>
      <c r="K2318" s="761"/>
      <c r="L2318" s="761"/>
      <c r="M2318" s="761"/>
      <c r="N2318" s="761"/>
      <c r="O2318" s="762"/>
      <c r="P2318" s="281"/>
    </row>
    <row r="2319" spans="2:16">
      <c r="B2319" s="241"/>
      <c r="C2319" s="763"/>
      <c r="D2319" s="764"/>
      <c r="E2319" s="764"/>
      <c r="F2319" s="764"/>
      <c r="G2319" s="764"/>
      <c r="H2319" s="764"/>
      <c r="I2319" s="764"/>
      <c r="J2319" s="764"/>
      <c r="K2319" s="764"/>
      <c r="L2319" s="764"/>
      <c r="M2319" s="764"/>
      <c r="N2319" s="764"/>
      <c r="O2319" s="765"/>
      <c r="P2319" s="281"/>
    </row>
    <row r="2320" spans="2:16" ht="15" thickBot="1">
      <c r="B2320" s="241"/>
      <c r="C2320" s="766"/>
      <c r="D2320" s="767"/>
      <c r="E2320" s="767"/>
      <c r="F2320" s="767"/>
      <c r="G2320" s="767"/>
      <c r="H2320" s="767"/>
      <c r="I2320" s="767"/>
      <c r="J2320" s="767"/>
      <c r="K2320" s="767"/>
      <c r="L2320" s="767"/>
      <c r="M2320" s="767"/>
      <c r="N2320" s="767"/>
      <c r="O2320" s="768"/>
      <c r="P2320" s="281"/>
    </row>
    <row r="2321" spans="2:16" ht="15.75">
      <c r="B2321" s="241"/>
      <c r="C2321" s="769" t="s">
        <v>264</v>
      </c>
      <c r="D2321" s="770"/>
      <c r="E2321" s="770"/>
      <c r="F2321" s="770"/>
      <c r="G2321" s="770"/>
      <c r="H2321" s="770"/>
      <c r="I2321" s="770"/>
      <c r="J2321" s="303" t="s">
        <v>265</v>
      </c>
      <c r="K2321" s="304" t="s">
        <v>266</v>
      </c>
      <c r="L2321" s="305" t="s">
        <v>267</v>
      </c>
      <c r="M2321" s="785" t="s">
        <v>268</v>
      </c>
      <c r="N2321" s="786"/>
      <c r="O2321" s="283" t="s">
        <v>255</v>
      </c>
      <c r="P2321" s="284"/>
    </row>
    <row r="2322" spans="2:16">
      <c r="B2322" s="241"/>
      <c r="C2322" s="773"/>
      <c r="D2322" s="774"/>
      <c r="E2322" s="774"/>
      <c r="F2322" s="774"/>
      <c r="G2322" s="774"/>
      <c r="H2322" s="774"/>
      <c r="I2322" s="774"/>
      <c r="J2322" s="375"/>
      <c r="K2322" s="374"/>
      <c r="L2322" s="375"/>
      <c r="M2322" s="788"/>
      <c r="N2322" s="789"/>
      <c r="O2322" s="294"/>
      <c r="P2322" s="287"/>
    </row>
    <row r="2323" spans="2:16" ht="15" thickBot="1">
      <c r="B2323" s="241"/>
      <c r="C2323" s="805"/>
      <c r="D2323" s="791"/>
      <c r="E2323" s="791"/>
      <c r="F2323" s="791"/>
      <c r="G2323" s="791"/>
      <c r="H2323" s="791"/>
      <c r="I2323" s="791"/>
      <c r="J2323" s="375"/>
      <c r="K2323" s="376"/>
      <c r="L2323" s="377"/>
      <c r="M2323" s="835"/>
      <c r="N2323" s="836"/>
      <c r="O2323" s="294"/>
      <c r="P2323" s="287"/>
    </row>
    <row r="2324" spans="2:16" ht="15" thickBot="1">
      <c r="B2324" s="241"/>
      <c r="C2324" s="751" t="s">
        <v>258</v>
      </c>
      <c r="D2324" s="752"/>
      <c r="E2324" s="752"/>
      <c r="F2324" s="752"/>
      <c r="G2324" s="752"/>
      <c r="H2324" s="752"/>
      <c r="I2324" s="752"/>
      <c r="J2324" s="752"/>
      <c r="K2324" s="752"/>
      <c r="L2324" s="752"/>
      <c r="M2324" s="752"/>
      <c r="N2324" s="753"/>
      <c r="O2324" s="295">
        <f>SUM(O2322:O2323)</f>
        <v>0</v>
      </c>
      <c r="P2324" s="296"/>
    </row>
    <row r="2325" spans="2:16">
      <c r="B2325" s="241"/>
      <c r="C2325" s="760" t="s">
        <v>269</v>
      </c>
      <c r="D2325" s="761"/>
      <c r="E2325" s="761"/>
      <c r="F2325" s="761"/>
      <c r="G2325" s="761"/>
      <c r="H2325" s="761"/>
      <c r="I2325" s="761"/>
      <c r="J2325" s="761"/>
      <c r="K2325" s="761"/>
      <c r="L2325" s="761"/>
      <c r="M2325" s="761"/>
      <c r="N2325" s="761"/>
      <c r="O2325" s="762"/>
      <c r="P2325" s="281"/>
    </row>
    <row r="2326" spans="2:16">
      <c r="B2326" s="241"/>
      <c r="C2326" s="763"/>
      <c r="D2326" s="764"/>
      <c r="E2326" s="764"/>
      <c r="F2326" s="764"/>
      <c r="G2326" s="764"/>
      <c r="H2326" s="764"/>
      <c r="I2326" s="764"/>
      <c r="J2326" s="764"/>
      <c r="K2326" s="764"/>
      <c r="L2326" s="764"/>
      <c r="M2326" s="764"/>
      <c r="N2326" s="764"/>
      <c r="O2326" s="765"/>
      <c r="P2326" s="281"/>
    </row>
    <row r="2327" spans="2:16" ht="15" thickBot="1">
      <c r="B2327" s="241"/>
      <c r="C2327" s="766"/>
      <c r="D2327" s="767"/>
      <c r="E2327" s="767"/>
      <c r="F2327" s="767"/>
      <c r="G2327" s="767"/>
      <c r="H2327" s="767"/>
      <c r="I2327" s="764"/>
      <c r="J2327" s="767"/>
      <c r="K2327" s="767"/>
      <c r="L2327" s="767"/>
      <c r="M2327" s="767"/>
      <c r="N2327" s="767"/>
      <c r="O2327" s="768"/>
      <c r="P2327" s="281"/>
    </row>
    <row r="2328" spans="2:16" ht="28.5">
      <c r="B2328" s="241"/>
      <c r="C2328" s="769" t="s">
        <v>270</v>
      </c>
      <c r="D2328" s="770"/>
      <c r="E2328" s="770"/>
      <c r="F2328" s="770"/>
      <c r="G2328" s="770"/>
      <c r="H2328" s="770"/>
      <c r="I2328" s="378" t="s">
        <v>11</v>
      </c>
      <c r="J2328" s="298" t="s">
        <v>271</v>
      </c>
      <c r="K2328" s="304" t="s">
        <v>272</v>
      </c>
      <c r="L2328" s="303" t="s">
        <v>273</v>
      </c>
      <c r="M2328" s="771" t="s">
        <v>254</v>
      </c>
      <c r="N2328" s="772"/>
      <c r="O2328" s="312" t="s">
        <v>255</v>
      </c>
      <c r="P2328" s="313"/>
    </row>
    <row r="2329" spans="2:16">
      <c r="B2329" s="241"/>
      <c r="C2329" s="775" t="s">
        <v>274</v>
      </c>
      <c r="D2329" s="782"/>
      <c r="E2329" s="782"/>
      <c r="F2329" s="782"/>
      <c r="G2329" s="782"/>
      <c r="H2329" s="782"/>
      <c r="I2329" s="379">
        <v>1</v>
      </c>
      <c r="J2329" s="315">
        <v>58363.5</v>
      </c>
      <c r="K2329" s="316">
        <f>J2329*67.52%</f>
        <v>39407.035199999998</v>
      </c>
      <c r="L2329" s="317">
        <f>J2329+K2329</f>
        <v>97770.535199999998</v>
      </c>
      <c r="M2329" s="777">
        <v>0.02</v>
      </c>
      <c r="N2329" s="778"/>
      <c r="O2329" s="318">
        <f>L2329*M2329*I2329</f>
        <v>1955.4107039999999</v>
      </c>
      <c r="P2329" s="319"/>
    </row>
    <row r="2330" spans="2:16">
      <c r="B2330" s="241"/>
      <c r="C2330" s="757"/>
      <c r="D2330" s="758"/>
      <c r="E2330" s="758"/>
      <c r="F2330" s="758"/>
      <c r="G2330" s="758"/>
      <c r="H2330" s="776"/>
      <c r="I2330" s="379"/>
      <c r="J2330" s="315"/>
      <c r="K2330" s="316"/>
      <c r="L2330" s="317"/>
      <c r="M2330" s="777"/>
      <c r="N2330" s="778"/>
      <c r="O2330" s="318"/>
      <c r="P2330" s="319"/>
    </row>
    <row r="2331" spans="2:16">
      <c r="B2331" s="241"/>
      <c r="C2331" s="757"/>
      <c r="D2331" s="758"/>
      <c r="E2331" s="758"/>
      <c r="F2331" s="758"/>
      <c r="G2331" s="758"/>
      <c r="H2331" s="776"/>
      <c r="I2331" s="379"/>
      <c r="J2331" s="323"/>
      <c r="K2331" s="316"/>
      <c r="L2331" s="317"/>
      <c r="M2331" s="777"/>
      <c r="N2331" s="778"/>
      <c r="O2331" s="318"/>
      <c r="P2331" s="319"/>
    </row>
    <row r="2332" spans="2:16" ht="15" thickBot="1">
      <c r="B2332" s="241"/>
      <c r="C2332" s="267"/>
      <c r="D2332" s="268"/>
      <c r="E2332" s="268"/>
      <c r="F2332" s="268"/>
      <c r="G2332" s="268"/>
      <c r="H2332" s="268"/>
      <c r="I2332" s="326"/>
      <c r="J2332" s="308"/>
      <c r="K2332" s="309"/>
      <c r="L2332" s="308"/>
      <c r="M2332" s="779"/>
      <c r="N2332" s="780"/>
      <c r="O2332" s="310"/>
      <c r="P2332" s="287"/>
    </row>
    <row r="2333" spans="2:16" ht="15" thickBot="1">
      <c r="B2333" s="241"/>
      <c r="C2333" s="751" t="s">
        <v>258</v>
      </c>
      <c r="D2333" s="752"/>
      <c r="E2333" s="752"/>
      <c r="F2333" s="752"/>
      <c r="G2333" s="752"/>
      <c r="H2333" s="752"/>
      <c r="I2333" s="781"/>
      <c r="J2333" s="752"/>
      <c r="K2333" s="752"/>
      <c r="L2333" s="752"/>
      <c r="M2333" s="752"/>
      <c r="N2333" s="753"/>
      <c r="O2333" s="295">
        <f>SUM(O2329:O2331)</f>
        <v>1955.4107039999999</v>
      </c>
      <c r="P2333" s="287"/>
    </row>
    <row r="2334" spans="2:16" ht="15" thickBot="1">
      <c r="B2334" s="241"/>
      <c r="C2334" s="274"/>
      <c r="O2334" s="275"/>
      <c r="P2334" s="243"/>
    </row>
    <row r="2335" spans="2:16" ht="15" thickBot="1">
      <c r="B2335" s="241"/>
      <c r="C2335" s="754" t="s">
        <v>275</v>
      </c>
      <c r="D2335" s="755"/>
      <c r="E2335" s="755"/>
      <c r="F2335" s="755"/>
      <c r="G2335" s="755"/>
      <c r="H2335" s="755"/>
      <c r="I2335" s="755"/>
      <c r="J2335" s="755"/>
      <c r="K2335" s="755"/>
      <c r="L2335" s="755"/>
      <c r="M2335" s="755"/>
      <c r="N2335" s="756"/>
      <c r="O2335" s="327">
        <f>SUM(O2305+O2317+O2324+O2333)</f>
        <v>19953.181239199999</v>
      </c>
      <c r="P2335" s="328"/>
    </row>
    <row r="2336" spans="2:16">
      <c r="B2336" s="241"/>
      <c r="C2336" s="760" t="s">
        <v>276</v>
      </c>
      <c r="D2336" s="761"/>
      <c r="E2336" s="761"/>
      <c r="F2336" s="761"/>
      <c r="G2336" s="761"/>
      <c r="H2336" s="761"/>
      <c r="I2336" s="761"/>
      <c r="J2336" s="761"/>
      <c r="K2336" s="761"/>
      <c r="L2336" s="761"/>
      <c r="M2336" s="761"/>
      <c r="N2336" s="761"/>
      <c r="O2336" s="762"/>
      <c r="P2336" s="281"/>
    </row>
    <row r="2337" spans="2:18">
      <c r="B2337" s="241"/>
      <c r="C2337" s="763"/>
      <c r="D2337" s="764"/>
      <c r="E2337" s="764"/>
      <c r="F2337" s="764"/>
      <c r="G2337" s="764"/>
      <c r="H2337" s="764"/>
      <c r="I2337" s="764"/>
      <c r="J2337" s="764"/>
      <c r="K2337" s="764"/>
      <c r="L2337" s="764"/>
      <c r="M2337" s="764"/>
      <c r="N2337" s="764"/>
      <c r="O2337" s="765"/>
      <c r="P2337" s="281"/>
    </row>
    <row r="2338" spans="2:18" ht="15" thickBot="1">
      <c r="B2338" s="241"/>
      <c r="C2338" s="766"/>
      <c r="D2338" s="767"/>
      <c r="E2338" s="767"/>
      <c r="F2338" s="767"/>
      <c r="G2338" s="767"/>
      <c r="H2338" s="767"/>
      <c r="I2338" s="767"/>
      <c r="J2338" s="767"/>
      <c r="K2338" s="767"/>
      <c r="L2338" s="767"/>
      <c r="M2338" s="767"/>
      <c r="N2338" s="767"/>
      <c r="O2338" s="768"/>
      <c r="P2338" s="281"/>
    </row>
    <row r="2339" spans="2:18">
      <c r="B2339" s="241"/>
      <c r="C2339" s="769" t="s">
        <v>277</v>
      </c>
      <c r="D2339" s="770"/>
      <c r="E2339" s="770"/>
      <c r="F2339" s="770"/>
      <c r="G2339" s="770"/>
      <c r="H2339" s="770"/>
      <c r="I2339" s="770"/>
      <c r="J2339" s="329"/>
      <c r="K2339" s="330"/>
      <c r="L2339" s="303" t="s">
        <v>278</v>
      </c>
      <c r="M2339" s="771" t="s">
        <v>279</v>
      </c>
      <c r="N2339" s="772"/>
      <c r="O2339" s="331"/>
      <c r="P2339" s="313"/>
    </row>
    <row r="2340" spans="2:18">
      <c r="B2340" s="241"/>
      <c r="C2340" s="773" t="s">
        <v>280</v>
      </c>
      <c r="D2340" s="774"/>
      <c r="E2340" s="774"/>
      <c r="F2340" s="774"/>
      <c r="G2340" s="774"/>
      <c r="H2340" s="774"/>
      <c r="I2340" s="774"/>
      <c r="J2340" s="332"/>
      <c r="K2340" s="333"/>
      <c r="L2340" s="334">
        <v>0.22</v>
      </c>
      <c r="M2340" s="747"/>
      <c r="N2340" s="748"/>
      <c r="O2340" s="335">
        <f>O2335*L2340</f>
        <v>4389.6998726239999</v>
      </c>
      <c r="P2340" s="336"/>
    </row>
    <row r="2341" spans="2:18">
      <c r="B2341" s="241"/>
      <c r="C2341" s="338" t="s">
        <v>281</v>
      </c>
      <c r="D2341" s="289"/>
      <c r="E2341" s="289"/>
      <c r="F2341" s="289"/>
      <c r="G2341" s="289"/>
      <c r="H2341" s="289"/>
      <c r="I2341" s="289"/>
      <c r="J2341" s="332"/>
      <c r="K2341" s="333"/>
      <c r="L2341" s="334">
        <v>0.01</v>
      </c>
      <c r="M2341" s="747"/>
      <c r="N2341" s="748"/>
      <c r="O2341" s="335">
        <f>O2335*L2341</f>
        <v>199.53181239200001</v>
      </c>
      <c r="P2341" s="336"/>
    </row>
    <row r="2342" spans="2:18" ht="15" thickBot="1">
      <c r="B2342" s="241"/>
      <c r="C2342" s="267" t="s">
        <v>282</v>
      </c>
      <c r="D2342" s="268"/>
      <c r="E2342" s="268"/>
      <c r="F2342" s="268"/>
      <c r="G2342" s="268"/>
      <c r="H2342" s="268"/>
      <c r="I2342" s="268"/>
      <c r="J2342" s="339"/>
      <c r="K2342" s="340"/>
      <c r="L2342" s="334">
        <v>0.03</v>
      </c>
      <c r="M2342" s="749"/>
      <c r="N2342" s="750"/>
      <c r="O2342" s="335">
        <f>O2335*L2342</f>
        <v>598.5954371759999</v>
      </c>
      <c r="P2342" s="336"/>
      <c r="R2342" s="337"/>
    </row>
    <row r="2343" spans="2:18" ht="15" thickBot="1">
      <c r="B2343" s="241"/>
      <c r="C2343" s="751" t="s">
        <v>258</v>
      </c>
      <c r="D2343" s="752"/>
      <c r="E2343" s="752"/>
      <c r="F2343" s="752"/>
      <c r="G2343" s="752"/>
      <c r="H2343" s="752"/>
      <c r="I2343" s="752"/>
      <c r="J2343" s="752"/>
      <c r="K2343" s="752"/>
      <c r="L2343" s="752"/>
      <c r="M2343" s="752"/>
      <c r="N2343" s="753"/>
      <c r="O2343" s="341">
        <f>SUM(O2340:O2342)</f>
        <v>5187.8271221919995</v>
      </c>
      <c r="P2343" s="342"/>
      <c r="R2343" s="337"/>
    </row>
    <row r="2344" spans="2:18" ht="15" thickBot="1">
      <c r="B2344" s="241"/>
      <c r="C2344" s="274"/>
      <c r="O2344" s="275"/>
      <c r="P2344" s="243"/>
    </row>
    <row r="2345" spans="2:18" ht="15" thickBot="1">
      <c r="B2345" s="241"/>
      <c r="C2345" s="754" t="s">
        <v>283</v>
      </c>
      <c r="D2345" s="755"/>
      <c r="E2345" s="755"/>
      <c r="F2345" s="755"/>
      <c r="G2345" s="755"/>
      <c r="H2345" s="755"/>
      <c r="I2345" s="755"/>
      <c r="J2345" s="755"/>
      <c r="K2345" s="755"/>
      <c r="L2345" s="755"/>
      <c r="M2345" s="755"/>
      <c r="N2345" s="756"/>
      <c r="O2345" s="343">
        <f>ROUND(O2335+O2343,0)</f>
        <v>25141</v>
      </c>
      <c r="P2345" s="342"/>
    </row>
    <row r="2346" spans="2:18">
      <c r="B2346" s="241"/>
      <c r="C2346" s="270"/>
      <c r="D2346" s="271"/>
      <c r="E2346" s="271"/>
      <c r="F2346" s="271"/>
      <c r="G2346" s="271"/>
      <c r="H2346" s="271"/>
      <c r="I2346" s="271"/>
      <c r="J2346" s="271"/>
      <c r="K2346" s="271"/>
      <c r="L2346" s="271"/>
      <c r="M2346" s="271"/>
      <c r="N2346" s="271"/>
      <c r="O2346" s="272"/>
      <c r="P2346" s="243"/>
    </row>
    <row r="2347" spans="2:18">
      <c r="B2347" s="241"/>
      <c r="C2347" s="274"/>
      <c r="O2347" s="275"/>
      <c r="P2347" s="243"/>
    </row>
    <row r="2348" spans="2:18">
      <c r="B2348" s="241"/>
      <c r="C2348" s="274"/>
      <c r="O2348" s="275"/>
      <c r="P2348" s="243"/>
    </row>
    <row r="2349" spans="2:18">
      <c r="B2349" s="241"/>
      <c r="C2349" s="274"/>
      <c r="H2349" s="344" t="s">
        <v>284</v>
      </c>
      <c r="I2349" s="344"/>
      <c r="J2349" s="344"/>
      <c r="K2349" s="344"/>
      <c r="O2349" s="275"/>
      <c r="P2349" s="243"/>
    </row>
    <row r="2350" spans="2:18">
      <c r="B2350" s="241"/>
      <c r="C2350" s="274"/>
      <c r="H2350" s="344" t="s">
        <v>285</v>
      </c>
      <c r="O2350" s="275"/>
      <c r="P2350" s="243"/>
    </row>
    <row r="2351" spans="2:18">
      <c r="B2351" s="241"/>
      <c r="C2351" s="274"/>
      <c r="H2351" s="344" t="s">
        <v>286</v>
      </c>
      <c r="O2351" s="275"/>
      <c r="P2351" s="243"/>
    </row>
    <row r="2352" spans="2:18">
      <c r="B2352" s="241"/>
      <c r="C2352" s="256"/>
      <c r="D2352" s="345"/>
      <c r="E2352" s="345"/>
      <c r="F2352" s="345"/>
      <c r="G2352" s="345"/>
      <c r="H2352" s="344" t="s">
        <v>287</v>
      </c>
      <c r="I2352" s="345"/>
      <c r="J2352" s="345"/>
      <c r="K2352" s="345"/>
      <c r="L2352" s="345"/>
      <c r="M2352" s="345"/>
      <c r="N2352" s="345"/>
      <c r="O2352" s="346"/>
      <c r="P2352" s="266"/>
    </row>
    <row r="2353" spans="2:16">
      <c r="B2353" s="241"/>
      <c r="C2353" s="274"/>
      <c r="H2353" s="236" t="s">
        <v>288</v>
      </c>
      <c r="O2353" s="275"/>
      <c r="P2353" s="243"/>
    </row>
    <row r="2354" spans="2:16">
      <c r="B2354" s="241"/>
      <c r="C2354" s="347" t="s">
        <v>289</v>
      </c>
      <c r="D2354" s="348"/>
      <c r="E2354" s="348"/>
      <c r="F2354" s="348"/>
      <c r="G2354" s="348"/>
      <c r="H2354" s="348"/>
      <c r="I2354" s="348"/>
      <c r="J2354" s="348"/>
      <c r="K2354" s="348"/>
      <c r="L2354" s="348"/>
      <c r="M2354" s="348"/>
      <c r="N2354" s="348"/>
      <c r="O2354" s="349"/>
      <c r="P2354" s="243"/>
    </row>
    <row r="2355" spans="2:16">
      <c r="B2355" s="241"/>
      <c r="C2355" s="757"/>
      <c r="D2355" s="758"/>
      <c r="E2355" s="758"/>
      <c r="F2355" s="758"/>
      <c r="G2355" s="758"/>
      <c r="H2355" s="758"/>
      <c r="I2355" s="758"/>
      <c r="J2355" s="758"/>
      <c r="K2355" s="758"/>
      <c r="L2355" s="758"/>
      <c r="M2355" s="758"/>
      <c r="N2355" s="758"/>
      <c r="O2355" s="759"/>
      <c r="P2355" s="266"/>
    </row>
    <row r="2356" spans="2:16">
      <c r="B2356" s="241"/>
      <c r="C2356" s="757"/>
      <c r="D2356" s="758"/>
      <c r="E2356" s="758"/>
      <c r="F2356" s="758"/>
      <c r="G2356" s="758"/>
      <c r="H2356" s="758"/>
      <c r="I2356" s="758"/>
      <c r="J2356" s="758"/>
      <c r="K2356" s="758"/>
      <c r="L2356" s="758"/>
      <c r="M2356" s="758"/>
      <c r="N2356" s="758"/>
      <c r="O2356" s="759"/>
      <c r="P2356" s="266"/>
    </row>
    <row r="2357" spans="2:16">
      <c r="B2357" s="241"/>
      <c r="C2357" s="256"/>
      <c r="D2357" s="345"/>
      <c r="E2357" s="345"/>
      <c r="F2357" s="345"/>
      <c r="G2357" s="345"/>
      <c r="H2357" s="345"/>
      <c r="I2357" s="345"/>
      <c r="J2357" s="345"/>
      <c r="K2357" s="345"/>
      <c r="L2357" s="345"/>
      <c r="M2357" s="345"/>
      <c r="N2357" s="345"/>
      <c r="O2357" s="346"/>
      <c r="P2357" s="266"/>
    </row>
    <row r="2358" spans="2:16">
      <c r="B2358" s="241"/>
      <c r="C2358" s="350" t="s">
        <v>290</v>
      </c>
      <c r="D2358" s="345"/>
      <c r="E2358" s="345"/>
      <c r="F2358" s="345"/>
      <c r="G2358" s="345"/>
      <c r="H2358" s="345"/>
      <c r="I2358" s="345"/>
      <c r="J2358" s="345"/>
      <c r="K2358" s="345"/>
      <c r="L2358" s="345"/>
      <c r="M2358" s="345"/>
      <c r="N2358" s="345"/>
      <c r="O2358" s="346"/>
      <c r="P2358" s="266"/>
    </row>
    <row r="2359" spans="2:16">
      <c r="B2359" s="241"/>
      <c r="C2359" s="735" t="s">
        <v>291</v>
      </c>
      <c r="D2359" s="736"/>
      <c r="E2359" s="736"/>
      <c r="F2359" s="736"/>
      <c r="G2359" s="736"/>
      <c r="H2359" s="736"/>
      <c r="I2359" s="736"/>
      <c r="J2359" s="736"/>
      <c r="K2359" s="736"/>
      <c r="L2359" s="736"/>
      <c r="M2359" s="736"/>
      <c r="N2359" s="736"/>
      <c r="O2359" s="737"/>
      <c r="P2359" s="351"/>
    </row>
    <row r="2360" spans="2:16">
      <c r="B2360" s="241"/>
      <c r="C2360" s="735"/>
      <c r="D2360" s="736"/>
      <c r="E2360" s="736"/>
      <c r="F2360" s="736"/>
      <c r="G2360" s="736"/>
      <c r="H2360" s="736"/>
      <c r="I2360" s="736"/>
      <c r="J2360" s="736"/>
      <c r="K2360" s="736"/>
      <c r="L2360" s="736"/>
      <c r="M2360" s="736"/>
      <c r="N2360" s="736"/>
      <c r="O2360" s="737"/>
      <c r="P2360" s="351"/>
    </row>
    <row r="2361" spans="2:16">
      <c r="B2361" s="241"/>
      <c r="C2361" s="738" t="s">
        <v>292</v>
      </c>
      <c r="D2361" s="739"/>
      <c r="E2361" s="739"/>
      <c r="F2361" s="739"/>
      <c r="G2361" s="739"/>
      <c r="H2361" s="739"/>
      <c r="I2361" s="739"/>
      <c r="J2361" s="739"/>
      <c r="K2361" s="739"/>
      <c r="L2361" s="739"/>
      <c r="M2361" s="739"/>
      <c r="N2361" s="739"/>
      <c r="O2361" s="740"/>
      <c r="P2361" s="351"/>
    </row>
    <row r="2362" spans="2:16">
      <c r="B2362" s="241"/>
      <c r="C2362" s="738"/>
      <c r="D2362" s="739"/>
      <c r="E2362" s="739"/>
      <c r="F2362" s="739"/>
      <c r="G2362" s="739"/>
      <c r="H2362" s="739"/>
      <c r="I2362" s="739"/>
      <c r="J2362" s="739"/>
      <c r="K2362" s="739"/>
      <c r="L2362" s="739"/>
      <c r="M2362" s="739"/>
      <c r="N2362" s="739"/>
      <c r="O2362" s="740"/>
      <c r="P2362" s="351"/>
    </row>
    <row r="2363" spans="2:16">
      <c r="B2363" s="241"/>
      <c r="C2363" s="256"/>
      <c r="D2363" s="345"/>
      <c r="E2363" s="345"/>
      <c r="F2363" s="345"/>
      <c r="G2363" s="345"/>
      <c r="H2363" s="345"/>
      <c r="I2363" s="345"/>
      <c r="J2363" s="345"/>
      <c r="K2363" s="345"/>
      <c r="L2363" s="345"/>
      <c r="M2363" s="345"/>
      <c r="N2363" s="345"/>
      <c r="O2363" s="346"/>
      <c r="P2363" s="266"/>
    </row>
    <row r="2364" spans="2:16">
      <c r="B2364" s="241"/>
      <c r="C2364" s="274"/>
      <c r="H2364" s="344" t="s">
        <v>284</v>
      </c>
      <c r="O2364" s="275"/>
      <c r="P2364" s="243"/>
    </row>
    <row r="2365" spans="2:16">
      <c r="B2365" s="241"/>
      <c r="C2365" s="274"/>
      <c r="H2365" s="236" t="s">
        <v>285</v>
      </c>
      <c r="I2365" s="289"/>
      <c r="J2365" s="289"/>
      <c r="K2365" s="289"/>
      <c r="O2365" s="275"/>
      <c r="P2365" s="243"/>
    </row>
    <row r="2366" spans="2:16">
      <c r="B2366" s="241"/>
      <c r="C2366" s="274"/>
      <c r="H2366" s="236" t="s">
        <v>293</v>
      </c>
      <c r="I2366" s="352"/>
      <c r="J2366" s="352"/>
      <c r="K2366" s="352"/>
      <c r="O2366" s="275"/>
      <c r="P2366" s="243"/>
    </row>
    <row r="2367" spans="2:16">
      <c r="B2367" s="241"/>
      <c r="C2367" s="353"/>
      <c r="D2367" s="345"/>
      <c r="E2367" s="345"/>
      <c r="F2367" s="345"/>
      <c r="G2367" s="345"/>
      <c r="H2367" s="236" t="s">
        <v>287</v>
      </c>
      <c r="L2367" s="345"/>
      <c r="M2367" s="345"/>
      <c r="N2367" s="345"/>
      <c r="O2367" s="346"/>
      <c r="P2367" s="266"/>
    </row>
    <row r="2368" spans="2:16">
      <c r="B2368" s="241"/>
      <c r="C2368" s="353"/>
      <c r="D2368" s="352"/>
      <c r="E2368" s="352"/>
      <c r="K2368" s="741"/>
      <c r="L2368" s="741"/>
      <c r="M2368" s="741"/>
      <c r="N2368" s="741"/>
      <c r="O2368" s="742"/>
      <c r="P2368" s="354"/>
    </row>
    <row r="2369" spans="2:16" ht="15" thickBot="1">
      <c r="B2369" s="241"/>
      <c r="C2369" s="745"/>
      <c r="D2369" s="746"/>
      <c r="E2369" s="746"/>
      <c r="F2369" s="309"/>
      <c r="G2369" s="309"/>
      <c r="H2369" s="309"/>
      <c r="I2369" s="309"/>
      <c r="J2369" s="309"/>
      <c r="K2369" s="743"/>
      <c r="L2369" s="743"/>
      <c r="M2369" s="743"/>
      <c r="N2369" s="743"/>
      <c r="O2369" s="744"/>
      <c r="P2369" s="354"/>
    </row>
    <row r="2370" spans="2:16" ht="15" thickBot="1">
      <c r="B2370" s="355"/>
      <c r="C2370" s="356"/>
      <c r="D2370" s="356"/>
      <c r="E2370" s="356"/>
      <c r="F2370" s="356"/>
      <c r="G2370" s="356"/>
      <c r="H2370" s="356"/>
      <c r="I2370" s="356"/>
      <c r="J2370" s="356"/>
      <c r="K2370" s="356"/>
      <c r="L2370" s="356"/>
      <c r="M2370" s="356"/>
      <c r="N2370" s="356"/>
      <c r="O2370" s="356"/>
      <c r="P2370" s="357"/>
    </row>
    <row r="2371" spans="2:16" ht="15" thickTop="1"/>
    <row r="2373" spans="2:16" ht="15" thickBot="1"/>
    <row r="2374" spans="2:16">
      <c r="B2374" s="241"/>
      <c r="C2374" s="251"/>
      <c r="D2374" s="252"/>
      <c r="E2374" s="252"/>
      <c r="F2374" s="252"/>
      <c r="G2374" s="252"/>
      <c r="H2374" s="252"/>
      <c r="I2374" s="252"/>
      <c r="J2374" s="252"/>
      <c r="K2374" s="252"/>
      <c r="L2374" s="253" t="s">
        <v>241</v>
      </c>
      <c r="M2374" s="254" t="s">
        <v>242</v>
      </c>
      <c r="N2374" s="254" t="s">
        <v>243</v>
      </c>
      <c r="O2374" s="255" t="s">
        <v>244</v>
      </c>
      <c r="P2374" s="245"/>
    </row>
    <row r="2375" spans="2:16">
      <c r="B2375" s="241"/>
      <c r="C2375" s="256"/>
      <c r="D2375" s="257"/>
      <c r="E2375" s="257"/>
      <c r="F2375" s="257"/>
      <c r="G2375" s="257"/>
      <c r="H2375" s="257"/>
      <c r="I2375" s="257"/>
      <c r="J2375" s="257"/>
      <c r="K2375" s="257"/>
      <c r="L2375" s="258"/>
      <c r="M2375" s="259"/>
      <c r="N2375" s="259"/>
      <c r="O2375" s="260"/>
      <c r="P2375" s="261"/>
    </row>
    <row r="2376" spans="2:16">
      <c r="B2376" s="241"/>
      <c r="C2376" s="826" t="s">
        <v>245</v>
      </c>
      <c r="D2376" s="827"/>
      <c r="E2376" s="827"/>
      <c r="F2376" s="827"/>
      <c r="G2376" s="257"/>
      <c r="H2376" s="257"/>
      <c r="I2376" s="257" t="s">
        <v>246</v>
      </c>
      <c r="K2376" s="257"/>
      <c r="L2376" s="258"/>
      <c r="O2376" s="262"/>
      <c r="P2376" s="261"/>
    </row>
    <row r="2377" spans="2:16">
      <c r="B2377" s="241"/>
      <c r="C2377" s="263"/>
      <c r="D2377" s="264"/>
      <c r="E2377" s="264"/>
      <c r="F2377" s="264"/>
      <c r="G2377" s="264"/>
      <c r="H2377" s="264"/>
      <c r="I2377" s="264"/>
      <c r="J2377" s="264"/>
      <c r="K2377" s="264"/>
      <c r="L2377" s="264"/>
      <c r="M2377" s="264"/>
      <c r="N2377" s="264"/>
      <c r="O2377" s="265"/>
      <c r="P2377" s="266"/>
    </row>
    <row r="2378" spans="2:16" ht="15" thickBot="1">
      <c r="B2378" s="241"/>
      <c r="C2378" s="267"/>
      <c r="D2378" s="268"/>
      <c r="E2378" s="268"/>
      <c r="F2378" s="268"/>
      <c r="G2378" s="268"/>
      <c r="H2378" s="268"/>
      <c r="I2378" s="268"/>
      <c r="J2378" s="268"/>
      <c r="K2378" s="268"/>
      <c r="L2378" s="268"/>
      <c r="M2378" s="268"/>
      <c r="N2378" s="268"/>
      <c r="O2378" s="269"/>
      <c r="P2378" s="243"/>
    </row>
    <row r="2379" spans="2:16" ht="15" thickBot="1">
      <c r="B2379" s="241"/>
      <c r="C2379" s="270"/>
      <c r="D2379" s="271"/>
      <c r="E2379" s="271"/>
      <c r="F2379" s="271"/>
      <c r="G2379" s="271"/>
      <c r="H2379" s="271"/>
      <c r="K2379" s="271"/>
      <c r="L2379" s="271"/>
      <c r="M2379" s="271"/>
      <c r="N2379" s="271"/>
      <c r="O2379" s="272"/>
      <c r="P2379" s="243"/>
    </row>
    <row r="2380" spans="2:16">
      <c r="B2380" s="241"/>
      <c r="C2380" s="828" t="s">
        <v>247</v>
      </c>
      <c r="D2380" s="829"/>
      <c r="E2380" s="829"/>
      <c r="F2380" s="829"/>
      <c r="G2380" s="829"/>
      <c r="H2380" s="829"/>
      <c r="I2380" s="829"/>
      <c r="J2380" s="829"/>
      <c r="K2380" s="829"/>
      <c r="L2380" s="829"/>
      <c r="M2380" s="829"/>
      <c r="N2380" s="829"/>
      <c r="O2380" s="830"/>
      <c r="P2380" s="273"/>
    </row>
    <row r="2381" spans="2:16" ht="15" thickBot="1">
      <c r="B2381" s="241"/>
      <c r="C2381" s="274"/>
      <c r="O2381" s="275"/>
      <c r="P2381" s="243"/>
    </row>
    <row r="2382" spans="2:16">
      <c r="B2382" s="241"/>
      <c r="C2382" s="276" t="s">
        <v>248</v>
      </c>
      <c r="D2382" s="814" t="s">
        <v>9</v>
      </c>
      <c r="E2382" s="815"/>
      <c r="F2382" s="815"/>
      <c r="G2382" s="815"/>
      <c r="H2382" s="815"/>
      <c r="I2382" s="815"/>
      <c r="J2382" s="815"/>
      <c r="K2382" s="815"/>
      <c r="L2382" s="816"/>
      <c r="M2382" s="817" t="s">
        <v>249</v>
      </c>
      <c r="N2382" s="818"/>
      <c r="O2382" s="276" t="s">
        <v>11</v>
      </c>
      <c r="P2382" s="277"/>
    </row>
    <row r="2383" spans="2:16" ht="15" thickBot="1">
      <c r="B2383" s="241"/>
      <c r="C2383" s="278">
        <v>11.1</v>
      </c>
      <c r="D2383" s="819" t="s">
        <v>48</v>
      </c>
      <c r="E2383" s="820"/>
      <c r="F2383" s="820"/>
      <c r="G2383" s="820"/>
      <c r="H2383" s="820"/>
      <c r="I2383" s="820"/>
      <c r="J2383" s="820"/>
      <c r="K2383" s="820"/>
      <c r="L2383" s="821"/>
      <c r="M2383" s="819" t="s">
        <v>43</v>
      </c>
      <c r="N2383" s="821"/>
      <c r="O2383" s="279">
        <f>'[23]PRESUPUESTO OFICIAL (Entidad)'!I61</f>
        <v>1</v>
      </c>
      <c r="P2383" s="280"/>
    </row>
    <row r="2384" spans="2:16">
      <c r="B2384" s="241"/>
      <c r="C2384" s="801" t="s">
        <v>250</v>
      </c>
      <c r="D2384" s="761"/>
      <c r="E2384" s="761"/>
      <c r="F2384" s="761"/>
      <c r="G2384" s="761"/>
      <c r="H2384" s="761"/>
      <c r="I2384" s="761"/>
      <c r="J2384" s="761"/>
      <c r="K2384" s="761"/>
      <c r="L2384" s="761"/>
      <c r="M2384" s="761"/>
      <c r="N2384" s="761"/>
      <c r="O2384" s="762"/>
      <c r="P2384" s="281"/>
    </row>
    <row r="2385" spans="2:16">
      <c r="B2385" s="241"/>
      <c r="C2385" s="763"/>
      <c r="D2385" s="764"/>
      <c r="E2385" s="764"/>
      <c r="F2385" s="764"/>
      <c r="G2385" s="764"/>
      <c r="H2385" s="764"/>
      <c r="I2385" s="764"/>
      <c r="J2385" s="764"/>
      <c r="K2385" s="764"/>
      <c r="L2385" s="764"/>
      <c r="M2385" s="764"/>
      <c r="N2385" s="764"/>
      <c r="O2385" s="765"/>
      <c r="P2385" s="281"/>
    </row>
    <row r="2386" spans="2:16" ht="15" thickBot="1">
      <c r="B2386" s="241"/>
      <c r="C2386" s="766"/>
      <c r="D2386" s="767"/>
      <c r="E2386" s="767"/>
      <c r="F2386" s="767"/>
      <c r="G2386" s="767"/>
      <c r="H2386" s="767"/>
      <c r="I2386" s="767"/>
      <c r="J2386" s="767"/>
      <c r="K2386" s="767"/>
      <c r="L2386" s="767"/>
      <c r="M2386" s="767"/>
      <c r="N2386" s="767"/>
      <c r="O2386" s="768"/>
      <c r="P2386" s="281"/>
    </row>
    <row r="2387" spans="2:16">
      <c r="B2387" s="241"/>
      <c r="C2387" s="769" t="s">
        <v>9</v>
      </c>
      <c r="D2387" s="822"/>
      <c r="E2387" s="822"/>
      <c r="F2387" s="822"/>
      <c r="G2387" s="823"/>
      <c r="H2387" s="785" t="s">
        <v>251</v>
      </c>
      <c r="I2387" s="822"/>
      <c r="J2387" s="824" t="s">
        <v>252</v>
      </c>
      <c r="K2387" s="825"/>
      <c r="L2387" s="282" t="s">
        <v>253</v>
      </c>
      <c r="M2387" s="785" t="s">
        <v>254</v>
      </c>
      <c r="N2387" s="786"/>
      <c r="O2387" s="283" t="s">
        <v>255</v>
      </c>
      <c r="P2387" s="284"/>
    </row>
    <row r="2388" spans="2:16">
      <c r="B2388" s="241"/>
      <c r="C2388" s="787" t="s">
        <v>257</v>
      </c>
      <c r="D2388" s="774"/>
      <c r="E2388" s="774"/>
      <c r="F2388" s="774"/>
      <c r="G2388" s="810"/>
      <c r="H2388" s="811"/>
      <c r="I2388" s="810"/>
      <c r="J2388" s="812" t="s">
        <v>20</v>
      </c>
      <c r="K2388" s="776"/>
      <c r="L2388" s="315">
        <f>O2419*0.05</f>
        <v>16136.936853333336</v>
      </c>
      <c r="M2388" s="812">
        <v>1</v>
      </c>
      <c r="N2388" s="776"/>
      <c r="O2388" s="286">
        <f>L2388*M2388</f>
        <v>16136.936853333336</v>
      </c>
      <c r="P2388" s="287"/>
    </row>
    <row r="2389" spans="2:16">
      <c r="B2389" s="241"/>
      <c r="C2389" s="792" t="s">
        <v>382</v>
      </c>
      <c r="D2389" s="793"/>
      <c r="E2389" s="793"/>
      <c r="F2389" s="793"/>
      <c r="G2389" s="794"/>
      <c r="H2389" s="291"/>
      <c r="I2389" s="290"/>
      <c r="J2389" s="812" t="s">
        <v>20</v>
      </c>
      <c r="K2389" s="776"/>
      <c r="L2389" s="292">
        <v>18900</v>
      </c>
      <c r="M2389" s="812">
        <v>1</v>
      </c>
      <c r="N2389" s="776"/>
      <c r="O2389" s="286">
        <f t="shared" ref="O2389:O2390" si="12">L2389*M2389</f>
        <v>18900</v>
      </c>
      <c r="P2389" s="287"/>
    </row>
    <row r="2390" spans="2:16" ht="15" thickBot="1">
      <c r="B2390" s="241"/>
      <c r="C2390" s="805" t="s">
        <v>383</v>
      </c>
      <c r="D2390" s="791"/>
      <c r="E2390" s="791"/>
      <c r="F2390" s="791"/>
      <c r="G2390" s="806"/>
      <c r="H2390" s="807"/>
      <c r="I2390" s="806"/>
      <c r="J2390" s="812" t="s">
        <v>20</v>
      </c>
      <c r="K2390" s="776"/>
      <c r="L2390" s="393">
        <v>22900</v>
      </c>
      <c r="M2390" s="812">
        <v>1</v>
      </c>
      <c r="N2390" s="776"/>
      <c r="O2390" s="286">
        <f t="shared" si="12"/>
        <v>22900</v>
      </c>
      <c r="P2390" s="287"/>
    </row>
    <row r="2391" spans="2:16" ht="15" thickBot="1">
      <c r="B2391" s="241"/>
      <c r="C2391" s="751" t="s">
        <v>258</v>
      </c>
      <c r="D2391" s="752"/>
      <c r="E2391" s="752"/>
      <c r="F2391" s="752"/>
      <c r="G2391" s="752"/>
      <c r="H2391" s="752"/>
      <c r="I2391" s="752"/>
      <c r="J2391" s="752"/>
      <c r="K2391" s="752"/>
      <c r="L2391" s="752"/>
      <c r="M2391" s="752"/>
      <c r="N2391" s="753"/>
      <c r="O2391" s="295">
        <f>SUM(O2388:O2390)</f>
        <v>57936.936853333333</v>
      </c>
      <c r="P2391" s="296"/>
    </row>
    <row r="2392" spans="2:16">
      <c r="B2392" s="241"/>
      <c r="C2392" s="760" t="s">
        <v>259</v>
      </c>
      <c r="D2392" s="761"/>
      <c r="E2392" s="761"/>
      <c r="F2392" s="761"/>
      <c r="G2392" s="761"/>
      <c r="H2392" s="761"/>
      <c r="I2392" s="761"/>
      <c r="J2392" s="761"/>
      <c r="K2392" s="761"/>
      <c r="L2392" s="761"/>
      <c r="M2392" s="761"/>
      <c r="N2392" s="761"/>
      <c r="O2392" s="762"/>
      <c r="P2392" s="281"/>
    </row>
    <row r="2393" spans="2:16">
      <c r="B2393" s="241"/>
      <c r="C2393" s="763"/>
      <c r="D2393" s="764"/>
      <c r="E2393" s="764"/>
      <c r="F2393" s="764"/>
      <c r="G2393" s="764"/>
      <c r="H2393" s="764"/>
      <c r="I2393" s="764"/>
      <c r="J2393" s="764"/>
      <c r="K2393" s="764"/>
      <c r="L2393" s="764"/>
      <c r="M2393" s="764"/>
      <c r="N2393" s="764"/>
      <c r="O2393" s="765"/>
      <c r="P2393" s="281"/>
    </row>
    <row r="2394" spans="2:16" ht="15" thickBot="1">
      <c r="B2394" s="241"/>
      <c r="C2394" s="766"/>
      <c r="D2394" s="767"/>
      <c r="E2394" s="767"/>
      <c r="F2394" s="767"/>
      <c r="G2394" s="767"/>
      <c r="H2394" s="767"/>
      <c r="I2394" s="767"/>
      <c r="J2394" s="767"/>
      <c r="K2394" s="767"/>
      <c r="L2394" s="767"/>
      <c r="M2394" s="767"/>
      <c r="N2394" s="767"/>
      <c r="O2394" s="768"/>
      <c r="P2394" s="281"/>
    </row>
    <row r="2395" spans="2:16">
      <c r="B2395" s="241"/>
      <c r="C2395" s="769" t="s">
        <v>9</v>
      </c>
      <c r="D2395" s="770"/>
      <c r="E2395" s="770"/>
      <c r="F2395" s="770"/>
      <c r="G2395" s="770"/>
      <c r="H2395" s="770"/>
      <c r="I2395" s="770"/>
      <c r="J2395" s="786"/>
      <c r="K2395" s="297" t="s">
        <v>249</v>
      </c>
      <c r="L2395" s="298" t="s">
        <v>11</v>
      </c>
      <c r="M2395" s="785" t="s">
        <v>260</v>
      </c>
      <c r="N2395" s="786"/>
      <c r="O2395" s="283" t="s">
        <v>255</v>
      </c>
      <c r="P2395" s="284"/>
    </row>
    <row r="2396" spans="2:16">
      <c r="B2396" s="241"/>
      <c r="C2396" s="802"/>
      <c r="D2396" s="803"/>
      <c r="E2396" s="803"/>
      <c r="F2396" s="803"/>
      <c r="G2396" s="803"/>
      <c r="H2396" s="803"/>
      <c r="I2396" s="803"/>
      <c r="J2396" s="804"/>
      <c r="K2396" s="395"/>
      <c r="L2396" s="416"/>
      <c r="M2396" s="795"/>
      <c r="N2396" s="796"/>
      <c r="O2396" s="397"/>
      <c r="P2396" s="284"/>
    </row>
    <row r="2397" spans="2:16">
      <c r="B2397" s="241"/>
      <c r="C2397" s="792"/>
      <c r="D2397" s="793"/>
      <c r="E2397" s="793"/>
      <c r="F2397" s="793"/>
      <c r="G2397" s="793"/>
      <c r="H2397" s="793"/>
      <c r="I2397" s="793"/>
      <c r="J2397" s="794"/>
      <c r="K2397" s="398"/>
      <c r="L2397" s="418"/>
      <c r="M2397" s="795"/>
      <c r="N2397" s="796"/>
      <c r="O2397" s="397"/>
      <c r="P2397" s="287"/>
    </row>
    <row r="2398" spans="2:16">
      <c r="B2398" s="241"/>
      <c r="C2398" s="792"/>
      <c r="D2398" s="793"/>
      <c r="E2398" s="793"/>
      <c r="F2398" s="793"/>
      <c r="G2398" s="793"/>
      <c r="H2398" s="793"/>
      <c r="I2398" s="793"/>
      <c r="J2398" s="794"/>
      <c r="K2398" s="398"/>
      <c r="L2398" s="403"/>
      <c r="M2398" s="837"/>
      <c r="N2398" s="838"/>
      <c r="O2398" s="397"/>
      <c r="P2398" s="287"/>
    </row>
    <row r="2399" spans="2:16">
      <c r="B2399" s="241"/>
      <c r="C2399" s="792"/>
      <c r="D2399" s="793"/>
      <c r="E2399" s="793"/>
      <c r="F2399" s="793"/>
      <c r="G2399" s="793"/>
      <c r="H2399" s="793"/>
      <c r="I2399" s="793"/>
      <c r="J2399" s="794"/>
      <c r="K2399" s="398"/>
      <c r="L2399" s="402"/>
      <c r="M2399" s="837"/>
      <c r="N2399" s="838"/>
      <c r="O2399" s="397"/>
      <c r="P2399" s="287"/>
    </row>
    <row r="2400" spans="2:16">
      <c r="B2400" s="241"/>
      <c r="C2400" s="792"/>
      <c r="D2400" s="793"/>
      <c r="E2400" s="793"/>
      <c r="F2400" s="793"/>
      <c r="G2400" s="793"/>
      <c r="H2400" s="793"/>
      <c r="I2400" s="793"/>
      <c r="J2400" s="794"/>
      <c r="K2400" s="401"/>
      <c r="L2400" s="402"/>
      <c r="M2400" s="837"/>
      <c r="N2400" s="838"/>
      <c r="O2400" s="397"/>
      <c r="P2400" s="287"/>
    </row>
    <row r="2401" spans="2:16">
      <c r="B2401" s="241"/>
      <c r="C2401" s="792"/>
      <c r="D2401" s="793"/>
      <c r="E2401" s="793"/>
      <c r="F2401" s="793"/>
      <c r="G2401" s="793"/>
      <c r="H2401" s="793"/>
      <c r="I2401" s="793"/>
      <c r="J2401" s="794"/>
      <c r="K2401" s="401"/>
      <c r="L2401" s="403"/>
      <c r="M2401" s="837"/>
      <c r="N2401" s="838"/>
      <c r="O2401" s="397"/>
      <c r="P2401" s="287"/>
    </row>
    <row r="2402" spans="2:16" ht="15" thickBot="1">
      <c r="B2402" s="241"/>
      <c r="C2402" s="790"/>
      <c r="D2402" s="797"/>
      <c r="E2402" s="797"/>
      <c r="F2402" s="797"/>
      <c r="G2402" s="797"/>
      <c r="H2402" s="797"/>
      <c r="I2402" s="797"/>
      <c r="J2402" s="798"/>
      <c r="K2402" s="401"/>
      <c r="L2402" s="404"/>
      <c r="M2402" s="799"/>
      <c r="N2402" s="800"/>
      <c r="O2402" s="397"/>
      <c r="P2402" s="287"/>
    </row>
    <row r="2403" spans="2:16" ht="15" thickBot="1">
      <c r="B2403" s="241"/>
      <c r="C2403" s="751" t="s">
        <v>258</v>
      </c>
      <c r="D2403" s="752"/>
      <c r="E2403" s="752"/>
      <c r="F2403" s="752"/>
      <c r="G2403" s="752"/>
      <c r="H2403" s="752"/>
      <c r="I2403" s="752"/>
      <c r="J2403" s="752"/>
      <c r="K2403" s="752"/>
      <c r="L2403" s="752"/>
      <c r="M2403" s="752"/>
      <c r="N2403" s="753"/>
      <c r="O2403" s="295">
        <f>SUM(O2396:O2402)</f>
        <v>0</v>
      </c>
      <c r="P2403" s="287"/>
    </row>
    <row r="2404" spans="2:16">
      <c r="B2404" s="241"/>
      <c r="C2404" s="801" t="s">
        <v>263</v>
      </c>
      <c r="D2404" s="761"/>
      <c r="E2404" s="761"/>
      <c r="F2404" s="761"/>
      <c r="G2404" s="761"/>
      <c r="H2404" s="761"/>
      <c r="I2404" s="761"/>
      <c r="J2404" s="761"/>
      <c r="K2404" s="761"/>
      <c r="L2404" s="761"/>
      <c r="M2404" s="761"/>
      <c r="N2404" s="761"/>
      <c r="O2404" s="762"/>
      <c r="P2404" s="281"/>
    </row>
    <row r="2405" spans="2:16">
      <c r="B2405" s="241"/>
      <c r="C2405" s="763"/>
      <c r="D2405" s="764"/>
      <c r="E2405" s="764"/>
      <c r="F2405" s="764"/>
      <c r="G2405" s="764"/>
      <c r="H2405" s="764"/>
      <c r="I2405" s="764"/>
      <c r="J2405" s="764"/>
      <c r="K2405" s="764"/>
      <c r="L2405" s="764"/>
      <c r="M2405" s="764"/>
      <c r="N2405" s="764"/>
      <c r="O2405" s="765"/>
      <c r="P2405" s="281"/>
    </row>
    <row r="2406" spans="2:16" ht="15" thickBot="1">
      <c r="B2406" s="241"/>
      <c r="C2406" s="766"/>
      <c r="D2406" s="767"/>
      <c r="E2406" s="767"/>
      <c r="F2406" s="767"/>
      <c r="G2406" s="767"/>
      <c r="H2406" s="767"/>
      <c r="I2406" s="767"/>
      <c r="J2406" s="767"/>
      <c r="K2406" s="767"/>
      <c r="L2406" s="767"/>
      <c r="M2406" s="767"/>
      <c r="N2406" s="767"/>
      <c r="O2406" s="768"/>
      <c r="P2406" s="281"/>
    </row>
    <row r="2407" spans="2:16" ht="15.75">
      <c r="B2407" s="241"/>
      <c r="C2407" s="769" t="s">
        <v>264</v>
      </c>
      <c r="D2407" s="770"/>
      <c r="E2407" s="770"/>
      <c r="F2407" s="770"/>
      <c r="G2407" s="770"/>
      <c r="H2407" s="770"/>
      <c r="I2407" s="770"/>
      <c r="J2407" s="303" t="s">
        <v>265</v>
      </c>
      <c r="K2407" s="304" t="s">
        <v>266</v>
      </c>
      <c r="L2407" s="305" t="s">
        <v>267</v>
      </c>
      <c r="M2407" s="785" t="s">
        <v>268</v>
      </c>
      <c r="N2407" s="786"/>
      <c r="O2407" s="283" t="s">
        <v>255</v>
      </c>
      <c r="P2407" s="284"/>
    </row>
    <row r="2408" spans="2:16">
      <c r="B2408" s="241"/>
      <c r="C2408" s="773" t="s">
        <v>384</v>
      </c>
      <c r="D2408" s="774"/>
      <c r="E2408" s="774"/>
      <c r="F2408" s="774"/>
      <c r="G2408" s="774"/>
      <c r="H2408" s="774"/>
      <c r="I2408" s="774"/>
      <c r="J2408" s="375">
        <v>1</v>
      </c>
      <c r="K2408" s="374">
        <v>1.5</v>
      </c>
      <c r="L2408" s="375">
        <v>1</v>
      </c>
      <c r="M2408" s="788">
        <v>146000</v>
      </c>
      <c r="N2408" s="789"/>
      <c r="O2408" s="294">
        <f>K2408*L2408*M2408</f>
        <v>219000</v>
      </c>
      <c r="P2408" s="287"/>
    </row>
    <row r="2409" spans="2:16" ht="15" thickBot="1">
      <c r="B2409" s="241"/>
      <c r="C2409" s="805"/>
      <c r="D2409" s="791"/>
      <c r="E2409" s="791"/>
      <c r="F2409" s="791"/>
      <c r="G2409" s="791"/>
      <c r="H2409" s="791"/>
      <c r="I2409" s="791"/>
      <c r="J2409" s="375"/>
      <c r="K2409" s="376"/>
      <c r="L2409" s="377"/>
      <c r="M2409" s="835"/>
      <c r="N2409" s="836"/>
      <c r="O2409" s="294"/>
      <c r="P2409" s="287"/>
    </row>
    <row r="2410" spans="2:16" ht="15" thickBot="1">
      <c r="B2410" s="241"/>
      <c r="C2410" s="751" t="s">
        <v>258</v>
      </c>
      <c r="D2410" s="752"/>
      <c r="E2410" s="752"/>
      <c r="F2410" s="752"/>
      <c r="G2410" s="752"/>
      <c r="H2410" s="752"/>
      <c r="I2410" s="752"/>
      <c r="J2410" s="752"/>
      <c r="K2410" s="752"/>
      <c r="L2410" s="752"/>
      <c r="M2410" s="752"/>
      <c r="N2410" s="753"/>
      <c r="O2410" s="295">
        <f>SUM(O2408:O2409)</f>
        <v>219000</v>
      </c>
      <c r="P2410" s="296"/>
    </row>
    <row r="2411" spans="2:16">
      <c r="B2411" s="241"/>
      <c r="C2411" s="760" t="s">
        <v>269</v>
      </c>
      <c r="D2411" s="761"/>
      <c r="E2411" s="761"/>
      <c r="F2411" s="761"/>
      <c r="G2411" s="761"/>
      <c r="H2411" s="761"/>
      <c r="I2411" s="761"/>
      <c r="J2411" s="761"/>
      <c r="K2411" s="761"/>
      <c r="L2411" s="761"/>
      <c r="M2411" s="761"/>
      <c r="N2411" s="761"/>
      <c r="O2411" s="762"/>
      <c r="P2411" s="281"/>
    </row>
    <row r="2412" spans="2:16">
      <c r="B2412" s="241"/>
      <c r="C2412" s="763"/>
      <c r="D2412" s="764"/>
      <c r="E2412" s="764"/>
      <c r="F2412" s="764"/>
      <c r="G2412" s="764"/>
      <c r="H2412" s="764"/>
      <c r="I2412" s="764"/>
      <c r="J2412" s="764"/>
      <c r="K2412" s="764"/>
      <c r="L2412" s="764"/>
      <c r="M2412" s="764"/>
      <c r="N2412" s="764"/>
      <c r="O2412" s="765"/>
      <c r="P2412" s="281"/>
    </row>
    <row r="2413" spans="2:16" ht="15" thickBot="1">
      <c r="B2413" s="241"/>
      <c r="C2413" s="766"/>
      <c r="D2413" s="767"/>
      <c r="E2413" s="767"/>
      <c r="F2413" s="767"/>
      <c r="G2413" s="767"/>
      <c r="H2413" s="767"/>
      <c r="I2413" s="764"/>
      <c r="J2413" s="767"/>
      <c r="K2413" s="767"/>
      <c r="L2413" s="767"/>
      <c r="M2413" s="767"/>
      <c r="N2413" s="767"/>
      <c r="O2413" s="768"/>
      <c r="P2413" s="281"/>
    </row>
    <row r="2414" spans="2:16" ht="28.5">
      <c r="B2414" s="241"/>
      <c r="C2414" s="769" t="s">
        <v>270</v>
      </c>
      <c r="D2414" s="770"/>
      <c r="E2414" s="770"/>
      <c r="F2414" s="770"/>
      <c r="G2414" s="770"/>
      <c r="H2414" s="770"/>
      <c r="I2414" s="378" t="s">
        <v>11</v>
      </c>
      <c r="J2414" s="298" t="s">
        <v>271</v>
      </c>
      <c r="K2414" s="304" t="s">
        <v>272</v>
      </c>
      <c r="L2414" s="303" t="s">
        <v>273</v>
      </c>
      <c r="M2414" s="771" t="s">
        <v>254</v>
      </c>
      <c r="N2414" s="772"/>
      <c r="O2414" s="312" t="s">
        <v>255</v>
      </c>
      <c r="P2414" s="313"/>
    </row>
    <row r="2415" spans="2:16">
      <c r="B2415" s="241"/>
      <c r="C2415" s="775" t="s">
        <v>274</v>
      </c>
      <c r="D2415" s="782"/>
      <c r="E2415" s="782"/>
      <c r="F2415" s="782"/>
      <c r="G2415" s="782"/>
      <c r="H2415" s="782"/>
      <c r="I2415" s="379">
        <v>2</v>
      </c>
      <c r="J2415" s="315">
        <v>58363.5</v>
      </c>
      <c r="K2415" s="316">
        <f>J2415*67.52%</f>
        <v>39407.035199999998</v>
      </c>
      <c r="L2415" s="317">
        <f>J2415+K2415</f>
        <v>97770.535199999998</v>
      </c>
      <c r="M2415" s="777">
        <v>1</v>
      </c>
      <c r="N2415" s="778"/>
      <c r="O2415" s="318">
        <f>L2415*M2415*I2415</f>
        <v>195541.0704</v>
      </c>
      <c r="P2415" s="319"/>
    </row>
    <row r="2416" spans="2:16">
      <c r="B2416" s="241"/>
      <c r="C2416" s="757" t="s">
        <v>324</v>
      </c>
      <c r="D2416" s="758"/>
      <c r="E2416" s="758"/>
      <c r="F2416" s="758"/>
      <c r="G2416" s="758"/>
      <c r="H2416" s="776"/>
      <c r="I2416" s="379">
        <v>1</v>
      </c>
      <c r="J2416" s="315">
        <v>76666.666666666701</v>
      </c>
      <c r="K2416" s="316">
        <f>J2416*65.91%</f>
        <v>50531.000000000022</v>
      </c>
      <c r="L2416" s="317">
        <f>J2416+K2416</f>
        <v>127197.66666666672</v>
      </c>
      <c r="M2416" s="777">
        <v>1</v>
      </c>
      <c r="N2416" s="778"/>
      <c r="O2416" s="318">
        <f>L2416*M2416*I2416</f>
        <v>127197.66666666672</v>
      </c>
      <c r="P2416" s="319"/>
    </row>
    <row r="2417" spans="2:18">
      <c r="B2417" s="241"/>
      <c r="C2417" s="757"/>
      <c r="D2417" s="758"/>
      <c r="E2417" s="758"/>
      <c r="F2417" s="758"/>
      <c r="G2417" s="758"/>
      <c r="H2417" s="776"/>
      <c r="I2417" s="379"/>
      <c r="J2417" s="323"/>
      <c r="K2417" s="316"/>
      <c r="L2417" s="317"/>
      <c r="M2417" s="777"/>
      <c r="N2417" s="778"/>
      <c r="O2417" s="318"/>
      <c r="P2417" s="319"/>
    </row>
    <row r="2418" spans="2:18" ht="15" thickBot="1">
      <c r="B2418" s="241"/>
      <c r="C2418" s="267"/>
      <c r="D2418" s="268"/>
      <c r="E2418" s="268"/>
      <c r="F2418" s="268"/>
      <c r="G2418" s="268"/>
      <c r="H2418" s="268"/>
      <c r="I2418" s="326"/>
      <c r="J2418" s="308"/>
      <c r="K2418" s="309"/>
      <c r="L2418" s="308"/>
      <c r="M2418" s="779"/>
      <c r="N2418" s="780"/>
      <c r="O2418" s="310"/>
      <c r="P2418" s="287"/>
    </row>
    <row r="2419" spans="2:18" ht="15" thickBot="1">
      <c r="B2419" s="241"/>
      <c r="C2419" s="751" t="s">
        <v>258</v>
      </c>
      <c r="D2419" s="752"/>
      <c r="E2419" s="752"/>
      <c r="F2419" s="752"/>
      <c r="G2419" s="752"/>
      <c r="H2419" s="752"/>
      <c r="I2419" s="781"/>
      <c r="J2419" s="752"/>
      <c r="K2419" s="752"/>
      <c r="L2419" s="752"/>
      <c r="M2419" s="752"/>
      <c r="N2419" s="753"/>
      <c r="O2419" s="295">
        <f>SUM(O2415:O2417)</f>
        <v>322738.73706666671</v>
      </c>
      <c r="P2419" s="287"/>
    </row>
    <row r="2420" spans="2:18" ht="15" thickBot="1">
      <c r="B2420" s="241"/>
      <c r="C2420" s="274"/>
      <c r="O2420" s="275"/>
      <c r="P2420" s="243"/>
    </row>
    <row r="2421" spans="2:18" ht="15" thickBot="1">
      <c r="B2421" s="241"/>
      <c r="C2421" s="754" t="s">
        <v>275</v>
      </c>
      <c r="D2421" s="755"/>
      <c r="E2421" s="755"/>
      <c r="F2421" s="755"/>
      <c r="G2421" s="755"/>
      <c r="H2421" s="755"/>
      <c r="I2421" s="755"/>
      <c r="J2421" s="755"/>
      <c r="K2421" s="755"/>
      <c r="L2421" s="755"/>
      <c r="M2421" s="755"/>
      <c r="N2421" s="756"/>
      <c r="O2421" s="327">
        <f>SUM(O2391+O2403+O2410+O2419)</f>
        <v>599675.67391999997</v>
      </c>
      <c r="P2421" s="328"/>
    </row>
    <row r="2422" spans="2:18">
      <c r="B2422" s="241"/>
      <c r="C2422" s="760" t="s">
        <v>276</v>
      </c>
      <c r="D2422" s="761"/>
      <c r="E2422" s="761"/>
      <c r="F2422" s="761"/>
      <c r="G2422" s="761"/>
      <c r="H2422" s="761"/>
      <c r="I2422" s="761"/>
      <c r="J2422" s="761"/>
      <c r="K2422" s="761"/>
      <c r="L2422" s="761"/>
      <c r="M2422" s="761"/>
      <c r="N2422" s="761"/>
      <c r="O2422" s="762"/>
      <c r="P2422" s="281"/>
    </row>
    <row r="2423" spans="2:18">
      <c r="B2423" s="241"/>
      <c r="C2423" s="763"/>
      <c r="D2423" s="764"/>
      <c r="E2423" s="764"/>
      <c r="F2423" s="764"/>
      <c r="G2423" s="764"/>
      <c r="H2423" s="764"/>
      <c r="I2423" s="764"/>
      <c r="J2423" s="764"/>
      <c r="K2423" s="764"/>
      <c r="L2423" s="764"/>
      <c r="M2423" s="764"/>
      <c r="N2423" s="764"/>
      <c r="O2423" s="765"/>
      <c r="P2423" s="281"/>
    </row>
    <row r="2424" spans="2:18" ht="15" thickBot="1">
      <c r="B2424" s="241"/>
      <c r="C2424" s="766"/>
      <c r="D2424" s="767"/>
      <c r="E2424" s="767"/>
      <c r="F2424" s="767"/>
      <c r="G2424" s="767"/>
      <c r="H2424" s="767"/>
      <c r="I2424" s="767"/>
      <c r="J2424" s="767"/>
      <c r="K2424" s="767"/>
      <c r="L2424" s="767"/>
      <c r="M2424" s="767"/>
      <c r="N2424" s="767"/>
      <c r="O2424" s="768"/>
      <c r="P2424" s="281"/>
    </row>
    <row r="2425" spans="2:18">
      <c r="B2425" s="241"/>
      <c r="C2425" s="769" t="s">
        <v>277</v>
      </c>
      <c r="D2425" s="770"/>
      <c r="E2425" s="770"/>
      <c r="F2425" s="770"/>
      <c r="G2425" s="770"/>
      <c r="H2425" s="770"/>
      <c r="I2425" s="770"/>
      <c r="J2425" s="329"/>
      <c r="K2425" s="330"/>
      <c r="L2425" s="303" t="s">
        <v>278</v>
      </c>
      <c r="M2425" s="771" t="s">
        <v>279</v>
      </c>
      <c r="N2425" s="772"/>
      <c r="O2425" s="331"/>
      <c r="P2425" s="313"/>
    </row>
    <row r="2426" spans="2:18">
      <c r="B2426" s="241"/>
      <c r="C2426" s="773" t="s">
        <v>280</v>
      </c>
      <c r="D2426" s="774"/>
      <c r="E2426" s="774"/>
      <c r="F2426" s="774"/>
      <c r="G2426" s="774"/>
      <c r="H2426" s="774"/>
      <c r="I2426" s="774"/>
      <c r="J2426" s="332"/>
      <c r="K2426" s="333"/>
      <c r="L2426" s="334">
        <v>0.22</v>
      </c>
      <c r="M2426" s="747"/>
      <c r="N2426" s="748"/>
      <c r="O2426" s="335">
        <f>O2421*L2426</f>
        <v>131928.64826240001</v>
      </c>
      <c r="P2426" s="336"/>
    </row>
    <row r="2427" spans="2:18">
      <c r="B2427" s="241"/>
      <c r="C2427" s="338" t="s">
        <v>281</v>
      </c>
      <c r="D2427" s="289"/>
      <c r="E2427" s="289"/>
      <c r="F2427" s="289"/>
      <c r="G2427" s="289"/>
      <c r="H2427" s="289"/>
      <c r="I2427" s="289"/>
      <c r="J2427" s="332"/>
      <c r="K2427" s="333"/>
      <c r="L2427" s="334">
        <v>0.01</v>
      </c>
      <c r="M2427" s="747"/>
      <c r="N2427" s="748"/>
      <c r="O2427" s="335">
        <f>O2421*L2427</f>
        <v>5996.7567392000001</v>
      </c>
      <c r="P2427" s="336"/>
      <c r="R2427" s="337"/>
    </row>
    <row r="2428" spans="2:18" ht="15" thickBot="1">
      <c r="B2428" s="241"/>
      <c r="C2428" s="267" t="s">
        <v>282</v>
      </c>
      <c r="D2428" s="268"/>
      <c r="E2428" s="268"/>
      <c r="F2428" s="268"/>
      <c r="G2428" s="268"/>
      <c r="H2428" s="268"/>
      <c r="I2428" s="268"/>
      <c r="J2428" s="339"/>
      <c r="K2428" s="340"/>
      <c r="L2428" s="334">
        <v>0.03</v>
      </c>
      <c r="M2428" s="749"/>
      <c r="N2428" s="750"/>
      <c r="O2428" s="335">
        <f>O2421*L2428</f>
        <v>17990.270217599998</v>
      </c>
      <c r="P2428" s="336"/>
      <c r="R2428" s="337"/>
    </row>
    <row r="2429" spans="2:18" ht="15" thickBot="1">
      <c r="B2429" s="241"/>
      <c r="C2429" s="751" t="s">
        <v>258</v>
      </c>
      <c r="D2429" s="752"/>
      <c r="E2429" s="752"/>
      <c r="F2429" s="752"/>
      <c r="G2429" s="752"/>
      <c r="H2429" s="752"/>
      <c r="I2429" s="752"/>
      <c r="J2429" s="752"/>
      <c r="K2429" s="752"/>
      <c r="L2429" s="752"/>
      <c r="M2429" s="752"/>
      <c r="N2429" s="753"/>
      <c r="O2429" s="341">
        <f>SUM(O2426:O2428)</f>
        <v>155915.6752192</v>
      </c>
      <c r="P2429" s="342"/>
    </row>
    <row r="2430" spans="2:18" ht="15" thickBot="1">
      <c r="B2430" s="241"/>
      <c r="C2430" s="274"/>
      <c r="O2430" s="275"/>
      <c r="P2430" s="243"/>
    </row>
    <row r="2431" spans="2:18" ht="15" thickBot="1">
      <c r="B2431" s="241"/>
      <c r="C2431" s="754" t="s">
        <v>283</v>
      </c>
      <c r="D2431" s="755"/>
      <c r="E2431" s="755"/>
      <c r="F2431" s="755"/>
      <c r="G2431" s="755"/>
      <c r="H2431" s="755"/>
      <c r="I2431" s="755"/>
      <c r="J2431" s="755"/>
      <c r="K2431" s="755"/>
      <c r="L2431" s="755"/>
      <c r="M2431" s="755"/>
      <c r="N2431" s="756"/>
      <c r="O2431" s="343">
        <f>ROUND(O2421+O2429,0)</f>
        <v>755591</v>
      </c>
      <c r="P2431" s="342"/>
    </row>
    <row r="2432" spans="2:18">
      <c r="B2432" s="241"/>
      <c r="C2432" s="270"/>
      <c r="D2432" s="271"/>
      <c r="E2432" s="271"/>
      <c r="F2432" s="271"/>
      <c r="G2432" s="271"/>
      <c r="H2432" s="271"/>
      <c r="I2432" s="271"/>
      <c r="J2432" s="271"/>
      <c r="K2432" s="271"/>
      <c r="L2432" s="271"/>
      <c r="M2432" s="271"/>
      <c r="N2432" s="271"/>
      <c r="O2432" s="272"/>
      <c r="P2432" s="243"/>
    </row>
    <row r="2433" spans="2:16">
      <c r="B2433" s="241"/>
      <c r="C2433" s="274"/>
      <c r="O2433" s="275"/>
      <c r="P2433" s="243"/>
    </row>
    <row r="2434" spans="2:16">
      <c r="B2434" s="241"/>
      <c r="C2434" s="274"/>
      <c r="O2434" s="275"/>
      <c r="P2434" s="243"/>
    </row>
    <row r="2435" spans="2:16">
      <c r="B2435" s="241"/>
      <c r="C2435" s="274"/>
      <c r="H2435" s="344" t="s">
        <v>284</v>
      </c>
      <c r="I2435" s="344"/>
      <c r="J2435" s="344"/>
      <c r="K2435" s="344"/>
      <c r="O2435" s="275"/>
      <c r="P2435" s="243"/>
    </row>
    <row r="2436" spans="2:16">
      <c r="B2436" s="241"/>
      <c r="C2436" s="274"/>
      <c r="H2436" s="344" t="s">
        <v>285</v>
      </c>
      <c r="O2436" s="275"/>
      <c r="P2436" s="243"/>
    </row>
    <row r="2437" spans="2:16">
      <c r="B2437" s="241"/>
      <c r="C2437" s="274"/>
      <c r="H2437" s="344" t="s">
        <v>286</v>
      </c>
      <c r="O2437" s="275"/>
      <c r="P2437" s="243"/>
    </row>
    <row r="2438" spans="2:16">
      <c r="B2438" s="241"/>
      <c r="C2438" s="256"/>
      <c r="D2438" s="345"/>
      <c r="E2438" s="345"/>
      <c r="F2438" s="345"/>
      <c r="G2438" s="345"/>
      <c r="H2438" s="344" t="s">
        <v>287</v>
      </c>
      <c r="I2438" s="345"/>
      <c r="J2438" s="345"/>
      <c r="K2438" s="345"/>
      <c r="L2438" s="345"/>
      <c r="M2438" s="345"/>
      <c r="N2438" s="345"/>
      <c r="O2438" s="346"/>
      <c r="P2438" s="266"/>
    </row>
    <row r="2439" spans="2:16">
      <c r="B2439" s="241"/>
      <c r="C2439" s="274"/>
      <c r="H2439" s="236" t="s">
        <v>288</v>
      </c>
      <c r="O2439" s="275"/>
      <c r="P2439" s="243"/>
    </row>
    <row r="2440" spans="2:16">
      <c r="B2440" s="241"/>
      <c r="C2440" s="347" t="s">
        <v>289</v>
      </c>
      <c r="D2440" s="348"/>
      <c r="E2440" s="348"/>
      <c r="F2440" s="348"/>
      <c r="G2440" s="348"/>
      <c r="H2440" s="348"/>
      <c r="I2440" s="348"/>
      <c r="J2440" s="348"/>
      <c r="K2440" s="348"/>
      <c r="L2440" s="348"/>
      <c r="M2440" s="348"/>
      <c r="N2440" s="348"/>
      <c r="O2440" s="349"/>
      <c r="P2440" s="243"/>
    </row>
    <row r="2441" spans="2:16">
      <c r="B2441" s="241"/>
      <c r="C2441" s="757"/>
      <c r="D2441" s="758"/>
      <c r="E2441" s="758"/>
      <c r="F2441" s="758"/>
      <c r="G2441" s="758"/>
      <c r="H2441" s="758"/>
      <c r="I2441" s="758"/>
      <c r="J2441" s="758"/>
      <c r="K2441" s="758"/>
      <c r="L2441" s="758"/>
      <c r="M2441" s="758"/>
      <c r="N2441" s="758"/>
      <c r="O2441" s="759"/>
      <c r="P2441" s="266"/>
    </row>
    <row r="2442" spans="2:16">
      <c r="B2442" s="241"/>
      <c r="C2442" s="757"/>
      <c r="D2442" s="758"/>
      <c r="E2442" s="758"/>
      <c r="F2442" s="758"/>
      <c r="G2442" s="758"/>
      <c r="H2442" s="758"/>
      <c r="I2442" s="758"/>
      <c r="J2442" s="758"/>
      <c r="K2442" s="758"/>
      <c r="L2442" s="758"/>
      <c r="M2442" s="758"/>
      <c r="N2442" s="758"/>
      <c r="O2442" s="759"/>
      <c r="P2442" s="266"/>
    </row>
    <row r="2443" spans="2:16">
      <c r="B2443" s="241"/>
      <c r="C2443" s="256"/>
      <c r="D2443" s="345"/>
      <c r="E2443" s="345"/>
      <c r="F2443" s="345"/>
      <c r="G2443" s="345"/>
      <c r="H2443" s="345"/>
      <c r="I2443" s="345"/>
      <c r="J2443" s="345"/>
      <c r="K2443" s="345"/>
      <c r="L2443" s="345"/>
      <c r="M2443" s="345"/>
      <c r="N2443" s="345"/>
      <c r="O2443" s="346"/>
      <c r="P2443" s="266"/>
    </row>
    <row r="2444" spans="2:16">
      <c r="B2444" s="241"/>
      <c r="C2444" s="350" t="s">
        <v>290</v>
      </c>
      <c r="D2444" s="345"/>
      <c r="E2444" s="345"/>
      <c r="F2444" s="345"/>
      <c r="G2444" s="345"/>
      <c r="H2444" s="345"/>
      <c r="I2444" s="345"/>
      <c r="J2444" s="345"/>
      <c r="K2444" s="345"/>
      <c r="L2444" s="345"/>
      <c r="M2444" s="345"/>
      <c r="N2444" s="345"/>
      <c r="O2444" s="346"/>
      <c r="P2444" s="266"/>
    </row>
    <row r="2445" spans="2:16">
      <c r="B2445" s="241"/>
      <c r="C2445" s="735" t="s">
        <v>291</v>
      </c>
      <c r="D2445" s="736"/>
      <c r="E2445" s="736"/>
      <c r="F2445" s="736"/>
      <c r="G2445" s="736"/>
      <c r="H2445" s="736"/>
      <c r="I2445" s="736"/>
      <c r="J2445" s="736"/>
      <c r="K2445" s="736"/>
      <c r="L2445" s="736"/>
      <c r="M2445" s="736"/>
      <c r="N2445" s="736"/>
      <c r="O2445" s="737"/>
      <c r="P2445" s="351"/>
    </row>
    <row r="2446" spans="2:16">
      <c r="B2446" s="241"/>
      <c r="C2446" s="735"/>
      <c r="D2446" s="736"/>
      <c r="E2446" s="736"/>
      <c r="F2446" s="736"/>
      <c r="G2446" s="736"/>
      <c r="H2446" s="736"/>
      <c r="I2446" s="736"/>
      <c r="J2446" s="736"/>
      <c r="K2446" s="736"/>
      <c r="L2446" s="736"/>
      <c r="M2446" s="736"/>
      <c r="N2446" s="736"/>
      <c r="O2446" s="737"/>
      <c r="P2446" s="351"/>
    </row>
    <row r="2447" spans="2:16">
      <c r="B2447" s="241"/>
      <c r="C2447" s="738" t="s">
        <v>292</v>
      </c>
      <c r="D2447" s="739"/>
      <c r="E2447" s="739"/>
      <c r="F2447" s="739"/>
      <c r="G2447" s="739"/>
      <c r="H2447" s="739"/>
      <c r="I2447" s="739"/>
      <c r="J2447" s="739"/>
      <c r="K2447" s="739"/>
      <c r="L2447" s="739"/>
      <c r="M2447" s="739"/>
      <c r="N2447" s="739"/>
      <c r="O2447" s="740"/>
      <c r="P2447" s="351"/>
    </row>
    <row r="2448" spans="2:16">
      <c r="B2448" s="241"/>
      <c r="C2448" s="738"/>
      <c r="D2448" s="739"/>
      <c r="E2448" s="739"/>
      <c r="F2448" s="739"/>
      <c r="G2448" s="739"/>
      <c r="H2448" s="739"/>
      <c r="I2448" s="739"/>
      <c r="J2448" s="739"/>
      <c r="K2448" s="739"/>
      <c r="L2448" s="739"/>
      <c r="M2448" s="739"/>
      <c r="N2448" s="739"/>
      <c r="O2448" s="740"/>
      <c r="P2448" s="351"/>
    </row>
    <row r="2449" spans="2:16">
      <c r="B2449" s="241"/>
      <c r="C2449" s="256"/>
      <c r="D2449" s="345"/>
      <c r="E2449" s="345"/>
      <c r="F2449" s="345"/>
      <c r="G2449" s="345"/>
      <c r="H2449" s="345"/>
      <c r="I2449" s="345"/>
      <c r="J2449" s="345"/>
      <c r="K2449" s="345"/>
      <c r="L2449" s="345"/>
      <c r="M2449" s="345"/>
      <c r="N2449" s="345"/>
      <c r="O2449" s="346"/>
      <c r="P2449" s="266"/>
    </row>
    <row r="2450" spans="2:16">
      <c r="B2450" s="241"/>
      <c r="C2450" s="274"/>
      <c r="H2450" s="344" t="s">
        <v>284</v>
      </c>
      <c r="O2450" s="275"/>
      <c r="P2450" s="243"/>
    </row>
    <row r="2451" spans="2:16">
      <c r="B2451" s="241"/>
      <c r="C2451" s="274"/>
      <c r="H2451" s="236" t="s">
        <v>285</v>
      </c>
      <c r="I2451" s="289"/>
      <c r="J2451" s="289"/>
      <c r="K2451" s="289"/>
      <c r="O2451" s="275"/>
      <c r="P2451" s="243"/>
    </row>
    <row r="2452" spans="2:16">
      <c r="B2452" s="241"/>
      <c r="C2452" s="274"/>
      <c r="H2452" s="236" t="s">
        <v>293</v>
      </c>
      <c r="I2452" s="352"/>
      <c r="J2452" s="352"/>
      <c r="K2452" s="352"/>
      <c r="O2452" s="275"/>
      <c r="P2452" s="243"/>
    </row>
    <row r="2453" spans="2:16">
      <c r="B2453" s="241"/>
      <c r="C2453" s="353"/>
      <c r="D2453" s="345"/>
      <c r="E2453" s="345"/>
      <c r="F2453" s="345"/>
      <c r="G2453" s="345"/>
      <c r="H2453" s="236" t="s">
        <v>287</v>
      </c>
      <c r="L2453" s="345"/>
      <c r="M2453" s="345"/>
      <c r="N2453" s="345"/>
      <c r="O2453" s="346"/>
      <c r="P2453" s="266"/>
    </row>
    <row r="2454" spans="2:16">
      <c r="B2454" s="241"/>
      <c r="C2454" s="353"/>
      <c r="D2454" s="352"/>
      <c r="E2454" s="352"/>
      <c r="K2454" s="741"/>
      <c r="L2454" s="741"/>
      <c r="M2454" s="741"/>
      <c r="N2454" s="741"/>
      <c r="O2454" s="742"/>
      <c r="P2454" s="354"/>
    </row>
    <row r="2455" spans="2:16" ht="15" thickBot="1">
      <c r="B2455" s="241"/>
      <c r="C2455" s="745"/>
      <c r="D2455" s="746"/>
      <c r="E2455" s="746"/>
      <c r="F2455" s="309"/>
      <c r="G2455" s="309"/>
      <c r="H2455" s="309"/>
      <c r="I2455" s="309"/>
      <c r="J2455" s="309"/>
      <c r="K2455" s="743"/>
      <c r="L2455" s="743"/>
      <c r="M2455" s="743"/>
      <c r="N2455" s="743"/>
      <c r="O2455" s="744"/>
      <c r="P2455" s="354"/>
    </row>
    <row r="2456" spans="2:16" ht="15" thickBot="1">
      <c r="B2456" s="355"/>
      <c r="C2456" s="356"/>
      <c r="D2456" s="356"/>
      <c r="E2456" s="356"/>
      <c r="F2456" s="356"/>
      <c r="G2456" s="356"/>
      <c r="H2456" s="356"/>
      <c r="I2456" s="356"/>
      <c r="J2456" s="356"/>
      <c r="K2456" s="356"/>
      <c r="L2456" s="356"/>
      <c r="M2456" s="356"/>
      <c r="N2456" s="356"/>
      <c r="O2456" s="356"/>
      <c r="P2456" s="357"/>
    </row>
    <row r="2457" spans="2:16" ht="15" thickTop="1"/>
    <row r="2459" spans="2:16" ht="15" thickBot="1"/>
    <row r="2460" spans="2:16">
      <c r="B2460" s="241"/>
      <c r="C2460" s="251"/>
      <c r="D2460" s="252"/>
      <c r="E2460" s="252"/>
      <c r="F2460" s="252"/>
      <c r="G2460" s="252"/>
      <c r="H2460" s="252"/>
      <c r="I2460" s="252"/>
      <c r="J2460" s="252"/>
      <c r="K2460" s="252"/>
      <c r="L2460" s="253" t="s">
        <v>241</v>
      </c>
      <c r="M2460" s="254" t="s">
        <v>242</v>
      </c>
      <c r="N2460" s="254" t="s">
        <v>243</v>
      </c>
      <c r="O2460" s="255" t="s">
        <v>244</v>
      </c>
      <c r="P2460" s="245"/>
    </row>
    <row r="2461" spans="2:16">
      <c r="B2461" s="241"/>
      <c r="C2461" s="256"/>
      <c r="D2461" s="257"/>
      <c r="E2461" s="257"/>
      <c r="F2461" s="257"/>
      <c r="G2461" s="257"/>
      <c r="H2461" s="257"/>
      <c r="I2461" s="257"/>
      <c r="J2461" s="257"/>
      <c r="K2461" s="257"/>
      <c r="L2461" s="258"/>
      <c r="M2461" s="259"/>
      <c r="N2461" s="259"/>
      <c r="O2461" s="260"/>
      <c r="P2461" s="261"/>
    </row>
    <row r="2462" spans="2:16">
      <c r="B2462" s="241"/>
      <c r="C2462" s="826" t="s">
        <v>245</v>
      </c>
      <c r="D2462" s="827"/>
      <c r="E2462" s="827"/>
      <c r="F2462" s="827"/>
      <c r="G2462" s="257"/>
      <c r="H2462" s="257"/>
      <c r="I2462" s="257" t="s">
        <v>246</v>
      </c>
      <c r="K2462" s="257"/>
      <c r="L2462" s="258"/>
      <c r="O2462" s="262"/>
      <c r="P2462" s="261"/>
    </row>
    <row r="2463" spans="2:16">
      <c r="B2463" s="241"/>
      <c r="C2463" s="263"/>
      <c r="D2463" s="264"/>
      <c r="E2463" s="264"/>
      <c r="F2463" s="264"/>
      <c r="G2463" s="264"/>
      <c r="H2463" s="264"/>
      <c r="I2463" s="264"/>
      <c r="J2463" s="264"/>
      <c r="K2463" s="264"/>
      <c r="L2463" s="264"/>
      <c r="M2463" s="264"/>
      <c r="N2463" s="264"/>
      <c r="O2463" s="265"/>
      <c r="P2463" s="266"/>
    </row>
    <row r="2464" spans="2:16" ht="15" thickBot="1">
      <c r="B2464" s="241"/>
      <c r="C2464" s="267"/>
      <c r="D2464" s="268"/>
      <c r="E2464" s="268"/>
      <c r="F2464" s="268"/>
      <c r="G2464" s="268"/>
      <c r="H2464" s="268"/>
      <c r="I2464" s="268"/>
      <c r="J2464" s="268"/>
      <c r="K2464" s="268"/>
      <c r="L2464" s="268"/>
      <c r="M2464" s="268"/>
      <c r="N2464" s="268"/>
      <c r="O2464" s="269"/>
      <c r="P2464" s="243"/>
    </row>
    <row r="2465" spans="2:16" ht="15" thickBot="1">
      <c r="B2465" s="241"/>
      <c r="C2465" s="270"/>
      <c r="D2465" s="271"/>
      <c r="E2465" s="271"/>
      <c r="F2465" s="271"/>
      <c r="G2465" s="271"/>
      <c r="H2465" s="271"/>
      <c r="K2465" s="271"/>
      <c r="L2465" s="271"/>
      <c r="M2465" s="271"/>
      <c r="N2465" s="271"/>
      <c r="O2465" s="272"/>
      <c r="P2465" s="243"/>
    </row>
    <row r="2466" spans="2:16">
      <c r="B2466" s="241"/>
      <c r="C2466" s="828" t="s">
        <v>247</v>
      </c>
      <c r="D2466" s="829"/>
      <c r="E2466" s="829"/>
      <c r="F2466" s="829"/>
      <c r="G2466" s="829"/>
      <c r="H2466" s="829"/>
      <c r="I2466" s="829"/>
      <c r="J2466" s="829"/>
      <c r="K2466" s="829"/>
      <c r="L2466" s="829"/>
      <c r="M2466" s="829"/>
      <c r="N2466" s="829"/>
      <c r="O2466" s="830"/>
      <c r="P2466" s="273"/>
    </row>
    <row r="2467" spans="2:16" ht="15" thickBot="1">
      <c r="B2467" s="241"/>
      <c r="C2467" s="274"/>
      <c r="O2467" s="275"/>
      <c r="P2467" s="243"/>
    </row>
    <row r="2468" spans="2:16">
      <c r="B2468" s="241"/>
      <c r="C2468" s="276" t="s">
        <v>248</v>
      </c>
      <c r="D2468" s="814" t="s">
        <v>9</v>
      </c>
      <c r="E2468" s="815"/>
      <c r="F2468" s="815"/>
      <c r="G2468" s="815"/>
      <c r="H2468" s="815"/>
      <c r="I2468" s="815"/>
      <c r="J2468" s="815"/>
      <c r="K2468" s="815"/>
      <c r="L2468" s="816"/>
      <c r="M2468" s="817" t="s">
        <v>249</v>
      </c>
      <c r="N2468" s="818"/>
      <c r="O2468" s="276" t="s">
        <v>11</v>
      </c>
      <c r="P2468" s="277"/>
    </row>
    <row r="2469" spans="2:16" ht="15" thickBot="1">
      <c r="B2469" s="241"/>
      <c r="C2469" s="278">
        <v>11.2</v>
      </c>
      <c r="D2469" s="819" t="s">
        <v>49</v>
      </c>
      <c r="E2469" s="820"/>
      <c r="F2469" s="820"/>
      <c r="G2469" s="820"/>
      <c r="H2469" s="820"/>
      <c r="I2469" s="820"/>
      <c r="J2469" s="820"/>
      <c r="K2469" s="820"/>
      <c r="L2469" s="821"/>
      <c r="M2469" s="819" t="s">
        <v>329</v>
      </c>
      <c r="N2469" s="821"/>
      <c r="O2469" s="279">
        <f>'[23]PRESUPUESTO OFICIAL (Entidad)'!I62</f>
        <v>99.2</v>
      </c>
      <c r="P2469" s="280"/>
    </row>
    <row r="2470" spans="2:16">
      <c r="B2470" s="241"/>
      <c r="C2470" s="801" t="s">
        <v>250</v>
      </c>
      <c r="D2470" s="761"/>
      <c r="E2470" s="761"/>
      <c r="F2470" s="761"/>
      <c r="G2470" s="761"/>
      <c r="H2470" s="761"/>
      <c r="I2470" s="761"/>
      <c r="J2470" s="761"/>
      <c r="K2470" s="761"/>
      <c r="L2470" s="761"/>
      <c r="M2470" s="761"/>
      <c r="N2470" s="761"/>
      <c r="O2470" s="762"/>
      <c r="P2470" s="281"/>
    </row>
    <row r="2471" spans="2:16">
      <c r="B2471" s="241"/>
      <c r="C2471" s="763"/>
      <c r="D2471" s="764"/>
      <c r="E2471" s="764"/>
      <c r="F2471" s="764"/>
      <c r="G2471" s="764"/>
      <c r="H2471" s="764"/>
      <c r="I2471" s="764"/>
      <c r="J2471" s="764"/>
      <c r="K2471" s="764"/>
      <c r="L2471" s="764"/>
      <c r="M2471" s="764"/>
      <c r="N2471" s="764"/>
      <c r="O2471" s="765"/>
      <c r="P2471" s="281"/>
    </row>
    <row r="2472" spans="2:16" ht="15" thickBot="1">
      <c r="B2472" s="241"/>
      <c r="C2472" s="766"/>
      <c r="D2472" s="767"/>
      <c r="E2472" s="767"/>
      <c r="F2472" s="767"/>
      <c r="G2472" s="767"/>
      <c r="H2472" s="767"/>
      <c r="I2472" s="767"/>
      <c r="J2472" s="767"/>
      <c r="K2472" s="767"/>
      <c r="L2472" s="767"/>
      <c r="M2472" s="767"/>
      <c r="N2472" s="767"/>
      <c r="O2472" s="768"/>
      <c r="P2472" s="281"/>
    </row>
    <row r="2473" spans="2:16">
      <c r="B2473" s="241"/>
      <c r="C2473" s="769" t="s">
        <v>9</v>
      </c>
      <c r="D2473" s="822"/>
      <c r="E2473" s="822"/>
      <c r="F2473" s="822"/>
      <c r="G2473" s="823"/>
      <c r="H2473" s="785" t="s">
        <v>251</v>
      </c>
      <c r="I2473" s="822"/>
      <c r="J2473" s="824" t="s">
        <v>252</v>
      </c>
      <c r="K2473" s="825"/>
      <c r="L2473" s="282" t="s">
        <v>253</v>
      </c>
      <c r="M2473" s="785" t="s">
        <v>254</v>
      </c>
      <c r="N2473" s="786"/>
      <c r="O2473" s="283" t="s">
        <v>255</v>
      </c>
      <c r="P2473" s="284"/>
    </row>
    <row r="2474" spans="2:16">
      <c r="B2474" s="241"/>
      <c r="C2474" s="787" t="s">
        <v>257</v>
      </c>
      <c r="D2474" s="774"/>
      <c r="E2474" s="774"/>
      <c r="F2474" s="774"/>
      <c r="G2474" s="810"/>
      <c r="H2474" s="811"/>
      <c r="I2474" s="810"/>
      <c r="J2474" s="812" t="s">
        <v>20</v>
      </c>
      <c r="K2474" s="776"/>
      <c r="L2474" s="315">
        <f>O2505*0.05</f>
        <v>195.5410704</v>
      </c>
      <c r="M2474" s="812">
        <v>1</v>
      </c>
      <c r="N2474" s="776"/>
      <c r="O2474" s="286">
        <f>L2474*M2474</f>
        <v>195.5410704</v>
      </c>
      <c r="P2474" s="287"/>
    </row>
    <row r="2475" spans="2:16">
      <c r="B2475" s="241"/>
      <c r="C2475" s="792" t="s">
        <v>385</v>
      </c>
      <c r="D2475" s="793"/>
      <c r="E2475" s="793"/>
      <c r="F2475" s="793"/>
      <c r="G2475" s="794"/>
      <c r="H2475" s="291"/>
      <c r="I2475" s="290"/>
      <c r="J2475" s="813" t="s">
        <v>317</v>
      </c>
      <c r="K2475" s="776"/>
      <c r="L2475" s="292">
        <v>45000</v>
      </c>
      <c r="M2475" s="812">
        <f>1/600</f>
        <v>1.6666666666666668E-3</v>
      </c>
      <c r="N2475" s="776"/>
      <c r="O2475" s="286">
        <f t="shared" ref="O2475:O2476" si="13">L2475*M2475</f>
        <v>75</v>
      </c>
      <c r="P2475" s="287"/>
    </row>
    <row r="2476" spans="2:16" ht="15" thickBot="1">
      <c r="B2476" s="241"/>
      <c r="C2476" s="805" t="s">
        <v>386</v>
      </c>
      <c r="D2476" s="791"/>
      <c r="E2476" s="791"/>
      <c r="F2476" s="791"/>
      <c r="G2476" s="806"/>
      <c r="H2476" s="807"/>
      <c r="I2476" s="806"/>
      <c r="J2476" s="779" t="s">
        <v>317</v>
      </c>
      <c r="K2476" s="780"/>
      <c r="L2476" s="393">
        <v>30000</v>
      </c>
      <c r="M2476" s="808">
        <f>1/1000</f>
        <v>1E-3</v>
      </c>
      <c r="N2476" s="809"/>
      <c r="O2476" s="286">
        <f t="shared" si="13"/>
        <v>30</v>
      </c>
      <c r="P2476" s="287"/>
    </row>
    <row r="2477" spans="2:16" ht="15" thickBot="1">
      <c r="B2477" s="241"/>
      <c r="C2477" s="751" t="s">
        <v>258</v>
      </c>
      <c r="D2477" s="752"/>
      <c r="E2477" s="752"/>
      <c r="F2477" s="752"/>
      <c r="G2477" s="752"/>
      <c r="H2477" s="752"/>
      <c r="I2477" s="752"/>
      <c r="J2477" s="752"/>
      <c r="K2477" s="752"/>
      <c r="L2477" s="752"/>
      <c r="M2477" s="752"/>
      <c r="N2477" s="753"/>
      <c r="O2477" s="295">
        <f>SUM(O2474:O2476)</f>
        <v>300.54107039999997</v>
      </c>
      <c r="P2477" s="296"/>
    </row>
    <row r="2478" spans="2:16">
      <c r="B2478" s="241"/>
      <c r="C2478" s="760" t="s">
        <v>259</v>
      </c>
      <c r="D2478" s="761"/>
      <c r="E2478" s="761"/>
      <c r="F2478" s="761"/>
      <c r="G2478" s="761"/>
      <c r="H2478" s="761"/>
      <c r="I2478" s="761"/>
      <c r="J2478" s="761"/>
      <c r="K2478" s="761"/>
      <c r="L2478" s="761"/>
      <c r="M2478" s="761"/>
      <c r="N2478" s="761"/>
      <c r="O2478" s="762"/>
      <c r="P2478" s="281"/>
    </row>
    <row r="2479" spans="2:16">
      <c r="B2479" s="241"/>
      <c r="C2479" s="763"/>
      <c r="D2479" s="764"/>
      <c r="E2479" s="764"/>
      <c r="F2479" s="764"/>
      <c r="G2479" s="764"/>
      <c r="H2479" s="764"/>
      <c r="I2479" s="764"/>
      <c r="J2479" s="764"/>
      <c r="K2479" s="764"/>
      <c r="L2479" s="764"/>
      <c r="M2479" s="764"/>
      <c r="N2479" s="764"/>
      <c r="O2479" s="765"/>
      <c r="P2479" s="281"/>
    </row>
    <row r="2480" spans="2:16" ht="15" thickBot="1">
      <c r="B2480" s="241"/>
      <c r="C2480" s="766"/>
      <c r="D2480" s="767"/>
      <c r="E2480" s="767"/>
      <c r="F2480" s="767"/>
      <c r="G2480" s="767"/>
      <c r="H2480" s="767"/>
      <c r="I2480" s="767"/>
      <c r="J2480" s="767"/>
      <c r="K2480" s="767"/>
      <c r="L2480" s="767"/>
      <c r="M2480" s="767"/>
      <c r="N2480" s="767"/>
      <c r="O2480" s="768"/>
      <c r="P2480" s="281"/>
    </row>
    <row r="2481" spans="2:16">
      <c r="B2481" s="241"/>
      <c r="C2481" s="769" t="s">
        <v>9</v>
      </c>
      <c r="D2481" s="770"/>
      <c r="E2481" s="770"/>
      <c r="F2481" s="770"/>
      <c r="G2481" s="770"/>
      <c r="H2481" s="770"/>
      <c r="I2481" s="770"/>
      <c r="J2481" s="786"/>
      <c r="K2481" s="297" t="s">
        <v>249</v>
      </c>
      <c r="L2481" s="298" t="s">
        <v>11</v>
      </c>
      <c r="M2481" s="785" t="s">
        <v>260</v>
      </c>
      <c r="N2481" s="786"/>
      <c r="O2481" s="283" t="s">
        <v>255</v>
      </c>
      <c r="P2481" s="284"/>
    </row>
    <row r="2482" spans="2:16">
      <c r="B2482" s="241"/>
      <c r="C2482" s="802" t="s">
        <v>387</v>
      </c>
      <c r="D2482" s="803"/>
      <c r="E2482" s="803"/>
      <c r="F2482" s="803"/>
      <c r="G2482" s="803"/>
      <c r="H2482" s="803"/>
      <c r="I2482" s="803"/>
      <c r="J2482" s="804"/>
      <c r="K2482" s="395" t="s">
        <v>388</v>
      </c>
      <c r="L2482" s="411">
        <v>1.0999999999999999E-2</v>
      </c>
      <c r="M2482" s="795">
        <v>32900</v>
      </c>
      <c r="N2482" s="796"/>
      <c r="O2482" s="397">
        <f>L2482*M2482</f>
        <v>361.9</v>
      </c>
      <c r="P2482" s="284"/>
    </row>
    <row r="2483" spans="2:16">
      <c r="B2483" s="241"/>
      <c r="C2483" s="792" t="s">
        <v>389</v>
      </c>
      <c r="D2483" s="793"/>
      <c r="E2483" s="793"/>
      <c r="F2483" s="793"/>
      <c r="G2483" s="793"/>
      <c r="H2483" s="793"/>
      <c r="I2483" s="793"/>
      <c r="J2483" s="794"/>
      <c r="K2483" s="398" t="s">
        <v>388</v>
      </c>
      <c r="L2483" s="412">
        <v>1.0999999999999999E-2</v>
      </c>
      <c r="M2483" s="795">
        <v>44900</v>
      </c>
      <c r="N2483" s="796"/>
      <c r="O2483" s="397">
        <f>L2483*M2483</f>
        <v>493.9</v>
      </c>
      <c r="P2483" s="287"/>
    </row>
    <row r="2484" spans="2:16">
      <c r="B2484" s="241"/>
      <c r="C2484" s="792"/>
      <c r="D2484" s="793"/>
      <c r="E2484" s="793"/>
      <c r="F2484" s="793"/>
      <c r="G2484" s="793"/>
      <c r="H2484" s="793"/>
      <c r="I2484" s="793"/>
      <c r="J2484" s="794"/>
      <c r="K2484" s="398"/>
      <c r="L2484" s="403"/>
      <c r="M2484" s="837"/>
      <c r="N2484" s="838"/>
      <c r="O2484" s="397"/>
      <c r="P2484" s="287"/>
    </row>
    <row r="2485" spans="2:16">
      <c r="B2485" s="241"/>
      <c r="C2485" s="792"/>
      <c r="D2485" s="793"/>
      <c r="E2485" s="793"/>
      <c r="F2485" s="793"/>
      <c r="G2485" s="793"/>
      <c r="H2485" s="793"/>
      <c r="I2485" s="793"/>
      <c r="J2485" s="794"/>
      <c r="K2485" s="398"/>
      <c r="L2485" s="402"/>
      <c r="M2485" s="837"/>
      <c r="N2485" s="838"/>
      <c r="O2485" s="397"/>
      <c r="P2485" s="287"/>
    </row>
    <row r="2486" spans="2:16">
      <c r="B2486" s="241"/>
      <c r="C2486" s="792"/>
      <c r="D2486" s="793"/>
      <c r="E2486" s="793"/>
      <c r="F2486" s="793"/>
      <c r="G2486" s="793"/>
      <c r="H2486" s="793"/>
      <c r="I2486" s="793"/>
      <c r="J2486" s="794"/>
      <c r="K2486" s="401"/>
      <c r="L2486" s="402"/>
      <c r="M2486" s="837"/>
      <c r="N2486" s="838"/>
      <c r="O2486" s="397"/>
      <c r="P2486" s="287"/>
    </row>
    <row r="2487" spans="2:16">
      <c r="B2487" s="241"/>
      <c r="C2487" s="792"/>
      <c r="D2487" s="793"/>
      <c r="E2487" s="793"/>
      <c r="F2487" s="793"/>
      <c r="G2487" s="793"/>
      <c r="H2487" s="793"/>
      <c r="I2487" s="793"/>
      <c r="J2487" s="794"/>
      <c r="K2487" s="401"/>
      <c r="L2487" s="403"/>
      <c r="M2487" s="837"/>
      <c r="N2487" s="838"/>
      <c r="O2487" s="397"/>
      <c r="P2487" s="287"/>
    </row>
    <row r="2488" spans="2:16" ht="15" thickBot="1">
      <c r="B2488" s="241"/>
      <c r="C2488" s="790"/>
      <c r="D2488" s="797"/>
      <c r="E2488" s="797"/>
      <c r="F2488" s="797"/>
      <c r="G2488" s="797"/>
      <c r="H2488" s="797"/>
      <c r="I2488" s="797"/>
      <c r="J2488" s="798"/>
      <c r="K2488" s="401"/>
      <c r="L2488" s="404"/>
      <c r="M2488" s="799"/>
      <c r="N2488" s="800"/>
      <c r="O2488" s="397"/>
      <c r="P2488" s="287"/>
    </row>
    <row r="2489" spans="2:16" ht="15" thickBot="1">
      <c r="B2489" s="241"/>
      <c r="C2489" s="751" t="s">
        <v>258</v>
      </c>
      <c r="D2489" s="752"/>
      <c r="E2489" s="752"/>
      <c r="F2489" s="752"/>
      <c r="G2489" s="752"/>
      <c r="H2489" s="752"/>
      <c r="I2489" s="752"/>
      <c r="J2489" s="752"/>
      <c r="K2489" s="752"/>
      <c r="L2489" s="752"/>
      <c r="M2489" s="752"/>
      <c r="N2489" s="753"/>
      <c r="O2489" s="295">
        <f>SUM(O2482:O2488)</f>
        <v>855.8</v>
      </c>
      <c r="P2489" s="287"/>
    </row>
    <row r="2490" spans="2:16">
      <c r="B2490" s="241"/>
      <c r="C2490" s="801" t="s">
        <v>263</v>
      </c>
      <c r="D2490" s="761"/>
      <c r="E2490" s="761"/>
      <c r="F2490" s="761"/>
      <c r="G2490" s="761"/>
      <c r="H2490" s="761"/>
      <c r="I2490" s="761"/>
      <c r="J2490" s="761"/>
      <c r="K2490" s="761"/>
      <c r="L2490" s="761"/>
      <c r="M2490" s="761"/>
      <c r="N2490" s="761"/>
      <c r="O2490" s="762"/>
      <c r="P2490" s="281"/>
    </row>
    <row r="2491" spans="2:16">
      <c r="B2491" s="241"/>
      <c r="C2491" s="763"/>
      <c r="D2491" s="764"/>
      <c r="E2491" s="764"/>
      <c r="F2491" s="764"/>
      <c r="G2491" s="764"/>
      <c r="H2491" s="764"/>
      <c r="I2491" s="764"/>
      <c r="J2491" s="764"/>
      <c r="K2491" s="764"/>
      <c r="L2491" s="764"/>
      <c r="M2491" s="764"/>
      <c r="N2491" s="764"/>
      <c r="O2491" s="765"/>
      <c r="P2491" s="281"/>
    </row>
    <row r="2492" spans="2:16" ht="15" thickBot="1">
      <c r="B2492" s="241"/>
      <c r="C2492" s="766"/>
      <c r="D2492" s="767"/>
      <c r="E2492" s="767"/>
      <c r="F2492" s="767"/>
      <c r="G2492" s="767"/>
      <c r="H2492" s="767"/>
      <c r="I2492" s="767"/>
      <c r="J2492" s="767"/>
      <c r="K2492" s="767"/>
      <c r="L2492" s="767"/>
      <c r="M2492" s="767"/>
      <c r="N2492" s="767"/>
      <c r="O2492" s="768"/>
      <c r="P2492" s="281"/>
    </row>
    <row r="2493" spans="2:16" ht="15.75">
      <c r="B2493" s="241"/>
      <c r="C2493" s="769" t="s">
        <v>264</v>
      </c>
      <c r="D2493" s="770"/>
      <c r="E2493" s="770"/>
      <c r="F2493" s="770"/>
      <c r="G2493" s="770"/>
      <c r="H2493" s="770"/>
      <c r="I2493" s="770"/>
      <c r="J2493" s="303" t="s">
        <v>265</v>
      </c>
      <c r="K2493" s="304" t="s">
        <v>266</v>
      </c>
      <c r="L2493" s="305" t="s">
        <v>267</v>
      </c>
      <c r="M2493" s="785" t="s">
        <v>268</v>
      </c>
      <c r="N2493" s="786"/>
      <c r="O2493" s="283" t="s">
        <v>255</v>
      </c>
      <c r="P2493" s="284"/>
    </row>
    <row r="2494" spans="2:16">
      <c r="B2494" s="241"/>
      <c r="C2494" s="773" t="s">
        <v>358</v>
      </c>
      <c r="D2494" s="774"/>
      <c r="E2494" s="774"/>
      <c r="F2494" s="774"/>
      <c r="G2494" s="774"/>
      <c r="H2494" s="774"/>
      <c r="I2494" s="774"/>
      <c r="J2494" s="375">
        <v>1</v>
      </c>
      <c r="K2494" s="374">
        <v>1.5</v>
      </c>
      <c r="L2494" s="375">
        <v>1</v>
      </c>
      <c r="M2494" s="788">
        <v>4000</v>
      </c>
      <c r="N2494" s="789"/>
      <c r="O2494" s="294">
        <f>J2494*K2494*L2494*M2494</f>
        <v>6000</v>
      </c>
      <c r="P2494" s="287"/>
    </row>
    <row r="2495" spans="2:16" ht="15" thickBot="1">
      <c r="B2495" s="241"/>
      <c r="C2495" s="805"/>
      <c r="D2495" s="791"/>
      <c r="E2495" s="791"/>
      <c r="F2495" s="791"/>
      <c r="G2495" s="791"/>
      <c r="H2495" s="791"/>
      <c r="I2495" s="791"/>
      <c r="J2495" s="375"/>
      <c r="K2495" s="376"/>
      <c r="L2495" s="377"/>
      <c r="M2495" s="835"/>
      <c r="N2495" s="836"/>
      <c r="O2495" s="294"/>
      <c r="P2495" s="287"/>
    </row>
    <row r="2496" spans="2:16" ht="15" thickBot="1">
      <c r="B2496" s="241"/>
      <c r="C2496" s="751" t="s">
        <v>258</v>
      </c>
      <c r="D2496" s="752"/>
      <c r="E2496" s="752"/>
      <c r="F2496" s="752"/>
      <c r="G2496" s="752"/>
      <c r="H2496" s="752"/>
      <c r="I2496" s="752"/>
      <c r="J2496" s="752"/>
      <c r="K2496" s="752"/>
      <c r="L2496" s="752"/>
      <c r="M2496" s="752"/>
      <c r="N2496" s="753"/>
      <c r="O2496" s="295">
        <f>SUM(O2494:O2495)</f>
        <v>6000</v>
      </c>
      <c r="P2496" s="296"/>
    </row>
    <row r="2497" spans="2:19">
      <c r="B2497" s="241"/>
      <c r="C2497" s="760" t="s">
        <v>269</v>
      </c>
      <c r="D2497" s="761"/>
      <c r="E2497" s="761"/>
      <c r="F2497" s="761"/>
      <c r="G2497" s="761"/>
      <c r="H2497" s="761"/>
      <c r="I2497" s="761"/>
      <c r="J2497" s="761"/>
      <c r="K2497" s="761"/>
      <c r="L2497" s="761"/>
      <c r="M2497" s="761"/>
      <c r="N2497" s="761"/>
      <c r="O2497" s="762"/>
      <c r="P2497" s="281"/>
    </row>
    <row r="2498" spans="2:19">
      <c r="B2498" s="241"/>
      <c r="C2498" s="763"/>
      <c r="D2498" s="764"/>
      <c r="E2498" s="764"/>
      <c r="F2498" s="764"/>
      <c r="G2498" s="764"/>
      <c r="H2498" s="764"/>
      <c r="I2498" s="764"/>
      <c r="J2498" s="764"/>
      <c r="K2498" s="764"/>
      <c r="L2498" s="764"/>
      <c r="M2498" s="764"/>
      <c r="N2498" s="764"/>
      <c r="O2498" s="765"/>
      <c r="P2498" s="281"/>
    </row>
    <row r="2499" spans="2:19" ht="15" thickBot="1">
      <c r="B2499" s="241"/>
      <c r="C2499" s="766"/>
      <c r="D2499" s="767"/>
      <c r="E2499" s="767"/>
      <c r="F2499" s="767"/>
      <c r="G2499" s="767"/>
      <c r="H2499" s="767"/>
      <c r="I2499" s="764"/>
      <c r="J2499" s="767"/>
      <c r="K2499" s="767"/>
      <c r="L2499" s="767"/>
      <c r="M2499" s="767"/>
      <c r="N2499" s="767"/>
      <c r="O2499" s="768"/>
      <c r="P2499" s="281"/>
    </row>
    <row r="2500" spans="2:19" ht="28.5">
      <c r="B2500" s="241"/>
      <c r="C2500" s="769" t="s">
        <v>270</v>
      </c>
      <c r="D2500" s="770"/>
      <c r="E2500" s="770"/>
      <c r="F2500" s="770"/>
      <c r="G2500" s="770"/>
      <c r="H2500" s="770"/>
      <c r="I2500" s="378" t="s">
        <v>11</v>
      </c>
      <c r="J2500" s="298" t="s">
        <v>271</v>
      </c>
      <c r="K2500" s="304" t="s">
        <v>272</v>
      </c>
      <c r="L2500" s="303" t="s">
        <v>273</v>
      </c>
      <c r="M2500" s="771" t="s">
        <v>254</v>
      </c>
      <c r="N2500" s="772"/>
      <c r="O2500" s="312" t="s">
        <v>255</v>
      </c>
      <c r="P2500" s="313"/>
    </row>
    <row r="2501" spans="2:19">
      <c r="B2501" s="241"/>
      <c r="C2501" s="775" t="s">
        <v>390</v>
      </c>
      <c r="D2501" s="782"/>
      <c r="E2501" s="782"/>
      <c r="F2501" s="782"/>
      <c r="G2501" s="782"/>
      <c r="H2501" s="782"/>
      <c r="I2501" s="379">
        <v>1</v>
      </c>
      <c r="J2501" s="315">
        <v>58363.5</v>
      </c>
      <c r="K2501" s="316">
        <f>J2501*67.52%</f>
        <v>39407.035199999998</v>
      </c>
      <c r="L2501" s="317">
        <f>J2501+K2501</f>
        <v>97770.535199999998</v>
      </c>
      <c r="M2501" s="777">
        <v>0.02</v>
      </c>
      <c r="N2501" s="778"/>
      <c r="O2501" s="318">
        <f>L2501*M2501*I2501</f>
        <v>1955.4107039999999</v>
      </c>
      <c r="P2501" s="319"/>
    </row>
    <row r="2502" spans="2:19">
      <c r="B2502" s="241"/>
      <c r="C2502" s="757" t="s">
        <v>274</v>
      </c>
      <c r="D2502" s="758"/>
      <c r="E2502" s="758"/>
      <c r="F2502" s="758"/>
      <c r="G2502" s="758"/>
      <c r="H2502" s="776"/>
      <c r="I2502" s="379">
        <v>1</v>
      </c>
      <c r="J2502" s="315">
        <v>58363.5</v>
      </c>
      <c r="K2502" s="316">
        <f>J2502*67.52%</f>
        <v>39407.035199999998</v>
      </c>
      <c r="L2502" s="317">
        <f>J2502+K2502</f>
        <v>97770.535199999998</v>
      </c>
      <c r="M2502" s="777">
        <v>0.02</v>
      </c>
      <c r="N2502" s="778"/>
      <c r="O2502" s="318">
        <f>L2502*M2502*I2502</f>
        <v>1955.4107039999999</v>
      </c>
      <c r="P2502" s="319"/>
    </row>
    <row r="2503" spans="2:19">
      <c r="B2503" s="241"/>
      <c r="C2503" s="757"/>
      <c r="D2503" s="758"/>
      <c r="E2503" s="758"/>
      <c r="F2503" s="758"/>
      <c r="G2503" s="758"/>
      <c r="H2503" s="776"/>
      <c r="I2503" s="379"/>
      <c r="J2503" s="323"/>
      <c r="K2503" s="316"/>
      <c r="L2503" s="317"/>
      <c r="M2503" s="777"/>
      <c r="N2503" s="778"/>
      <c r="O2503" s="318"/>
      <c r="P2503" s="319"/>
    </row>
    <row r="2504" spans="2:19" ht="15" thickBot="1">
      <c r="B2504" s="241"/>
      <c r="C2504" s="267"/>
      <c r="D2504" s="268"/>
      <c r="E2504" s="268"/>
      <c r="F2504" s="268"/>
      <c r="G2504" s="268"/>
      <c r="H2504" s="268"/>
      <c r="I2504" s="326"/>
      <c r="J2504" s="308"/>
      <c r="K2504" s="309"/>
      <c r="L2504" s="308"/>
      <c r="M2504" s="779"/>
      <c r="N2504" s="780"/>
      <c r="O2504" s="310"/>
      <c r="P2504" s="287"/>
      <c r="S2504" s="337"/>
    </row>
    <row r="2505" spans="2:19" ht="15" thickBot="1">
      <c r="B2505" s="241"/>
      <c r="C2505" s="751" t="s">
        <v>258</v>
      </c>
      <c r="D2505" s="752"/>
      <c r="E2505" s="752"/>
      <c r="F2505" s="752"/>
      <c r="G2505" s="752"/>
      <c r="H2505" s="752"/>
      <c r="I2505" s="781"/>
      <c r="J2505" s="752"/>
      <c r="K2505" s="752"/>
      <c r="L2505" s="752"/>
      <c r="M2505" s="752"/>
      <c r="N2505" s="753"/>
      <c r="O2505" s="295">
        <f>SUM(O2501:O2503)</f>
        <v>3910.8214079999998</v>
      </c>
      <c r="P2505" s="287"/>
      <c r="S2505" s="337"/>
    </row>
    <row r="2506" spans="2:19" ht="15" thickBot="1">
      <c r="B2506" s="241"/>
      <c r="C2506" s="274"/>
      <c r="O2506" s="275"/>
      <c r="P2506" s="243"/>
    </row>
    <row r="2507" spans="2:19" ht="15" thickBot="1">
      <c r="B2507" s="241"/>
      <c r="C2507" s="754" t="s">
        <v>275</v>
      </c>
      <c r="D2507" s="755"/>
      <c r="E2507" s="755"/>
      <c r="F2507" s="755"/>
      <c r="G2507" s="755"/>
      <c r="H2507" s="755"/>
      <c r="I2507" s="755"/>
      <c r="J2507" s="755"/>
      <c r="K2507" s="755"/>
      <c r="L2507" s="755"/>
      <c r="M2507" s="755"/>
      <c r="N2507" s="756"/>
      <c r="O2507" s="327">
        <f>SUM(O2477+O2489+O2496+O2505)</f>
        <v>11067.1624784</v>
      </c>
      <c r="P2507" s="328"/>
    </row>
    <row r="2508" spans="2:19">
      <c r="B2508" s="241"/>
      <c r="C2508" s="760" t="s">
        <v>276</v>
      </c>
      <c r="D2508" s="761"/>
      <c r="E2508" s="761"/>
      <c r="F2508" s="761"/>
      <c r="G2508" s="761"/>
      <c r="H2508" s="761"/>
      <c r="I2508" s="761"/>
      <c r="J2508" s="761"/>
      <c r="K2508" s="761"/>
      <c r="L2508" s="761"/>
      <c r="M2508" s="761"/>
      <c r="N2508" s="761"/>
      <c r="O2508" s="762"/>
      <c r="P2508" s="281"/>
    </row>
    <row r="2509" spans="2:19">
      <c r="B2509" s="241"/>
      <c r="C2509" s="763"/>
      <c r="D2509" s="764"/>
      <c r="E2509" s="764"/>
      <c r="F2509" s="764"/>
      <c r="G2509" s="764"/>
      <c r="H2509" s="764"/>
      <c r="I2509" s="764"/>
      <c r="J2509" s="764"/>
      <c r="K2509" s="764"/>
      <c r="L2509" s="764"/>
      <c r="M2509" s="764"/>
      <c r="N2509" s="764"/>
      <c r="O2509" s="765"/>
      <c r="P2509" s="281"/>
    </row>
    <row r="2510" spans="2:19" ht="15" thickBot="1">
      <c r="B2510" s="241"/>
      <c r="C2510" s="766"/>
      <c r="D2510" s="767"/>
      <c r="E2510" s="767"/>
      <c r="F2510" s="767"/>
      <c r="G2510" s="767"/>
      <c r="H2510" s="767"/>
      <c r="I2510" s="767"/>
      <c r="J2510" s="767"/>
      <c r="K2510" s="767"/>
      <c r="L2510" s="767"/>
      <c r="M2510" s="767"/>
      <c r="N2510" s="767"/>
      <c r="O2510" s="768"/>
      <c r="P2510" s="281"/>
    </row>
    <row r="2511" spans="2:19">
      <c r="B2511" s="241"/>
      <c r="C2511" s="769" t="s">
        <v>277</v>
      </c>
      <c r="D2511" s="770"/>
      <c r="E2511" s="770"/>
      <c r="F2511" s="770"/>
      <c r="G2511" s="770"/>
      <c r="H2511" s="770"/>
      <c r="I2511" s="770"/>
      <c r="J2511" s="329"/>
      <c r="K2511" s="330"/>
      <c r="L2511" s="303" t="s">
        <v>278</v>
      </c>
      <c r="M2511" s="771" t="s">
        <v>279</v>
      </c>
      <c r="N2511" s="772"/>
      <c r="O2511" s="331"/>
      <c r="P2511" s="313"/>
    </row>
    <row r="2512" spans="2:19">
      <c r="B2512" s="241"/>
      <c r="C2512" s="773" t="s">
        <v>280</v>
      </c>
      <c r="D2512" s="774"/>
      <c r="E2512" s="774"/>
      <c r="F2512" s="774"/>
      <c r="G2512" s="774"/>
      <c r="H2512" s="774"/>
      <c r="I2512" s="774"/>
      <c r="J2512" s="332"/>
      <c r="K2512" s="333"/>
      <c r="L2512" s="334">
        <v>0.22</v>
      </c>
      <c r="M2512" s="747"/>
      <c r="N2512" s="748"/>
      <c r="O2512" s="335">
        <f>O2507*L2512</f>
        <v>2434.775745248</v>
      </c>
      <c r="P2512" s="336"/>
      <c r="S2512" s="337"/>
    </row>
    <row r="2513" spans="2:19">
      <c r="B2513" s="241"/>
      <c r="C2513" s="338" t="s">
        <v>281</v>
      </c>
      <c r="D2513" s="289"/>
      <c r="E2513" s="289"/>
      <c r="F2513" s="289"/>
      <c r="G2513" s="289"/>
      <c r="H2513" s="289"/>
      <c r="I2513" s="289"/>
      <c r="J2513" s="332"/>
      <c r="K2513" s="333"/>
      <c r="L2513" s="334">
        <v>0.01</v>
      </c>
      <c r="M2513" s="747"/>
      <c r="N2513" s="748"/>
      <c r="O2513" s="335">
        <f>O2507*L2513</f>
        <v>110.671624784</v>
      </c>
      <c r="P2513" s="336"/>
      <c r="S2513" s="337"/>
    </row>
    <row r="2514" spans="2:19" ht="15" thickBot="1">
      <c r="B2514" s="241"/>
      <c r="C2514" s="267" t="s">
        <v>282</v>
      </c>
      <c r="D2514" s="268"/>
      <c r="E2514" s="268"/>
      <c r="F2514" s="268"/>
      <c r="G2514" s="268"/>
      <c r="H2514" s="268"/>
      <c r="I2514" s="268"/>
      <c r="J2514" s="339"/>
      <c r="K2514" s="340"/>
      <c r="L2514" s="334">
        <v>0.03</v>
      </c>
      <c r="M2514" s="749"/>
      <c r="N2514" s="750"/>
      <c r="O2514" s="335">
        <f>O2507*L2514</f>
        <v>332.01487435199999</v>
      </c>
      <c r="P2514" s="336"/>
    </row>
    <row r="2515" spans="2:19" ht="15" thickBot="1">
      <c r="B2515" s="241"/>
      <c r="C2515" s="751" t="s">
        <v>258</v>
      </c>
      <c r="D2515" s="752"/>
      <c r="E2515" s="752"/>
      <c r="F2515" s="752"/>
      <c r="G2515" s="752"/>
      <c r="H2515" s="752"/>
      <c r="I2515" s="752"/>
      <c r="J2515" s="752"/>
      <c r="K2515" s="752"/>
      <c r="L2515" s="752"/>
      <c r="M2515" s="752"/>
      <c r="N2515" s="753"/>
      <c r="O2515" s="341">
        <f>SUM(O2512:O2514)</f>
        <v>2877.4622443839999</v>
      </c>
      <c r="P2515" s="342"/>
    </row>
    <row r="2516" spans="2:19" ht="15" thickBot="1">
      <c r="B2516" s="241"/>
      <c r="C2516" s="274"/>
      <c r="O2516" s="275"/>
      <c r="P2516" s="243"/>
    </row>
    <row r="2517" spans="2:19" ht="15" thickBot="1">
      <c r="B2517" s="241"/>
      <c r="C2517" s="754" t="s">
        <v>283</v>
      </c>
      <c r="D2517" s="755"/>
      <c r="E2517" s="755"/>
      <c r="F2517" s="755"/>
      <c r="G2517" s="755"/>
      <c r="H2517" s="755"/>
      <c r="I2517" s="755"/>
      <c r="J2517" s="755"/>
      <c r="K2517" s="755"/>
      <c r="L2517" s="755"/>
      <c r="M2517" s="755"/>
      <c r="N2517" s="756"/>
      <c r="O2517" s="343">
        <f>ROUND(O2507+O2515,0)</f>
        <v>13945</v>
      </c>
      <c r="P2517" s="342"/>
    </row>
    <row r="2518" spans="2:19">
      <c r="B2518" s="241"/>
      <c r="C2518" s="270"/>
      <c r="D2518" s="271"/>
      <c r="E2518" s="271"/>
      <c r="F2518" s="271"/>
      <c r="G2518" s="271"/>
      <c r="H2518" s="271"/>
      <c r="I2518" s="271"/>
      <c r="J2518" s="271"/>
      <c r="K2518" s="271"/>
      <c r="L2518" s="271"/>
      <c r="M2518" s="271"/>
      <c r="N2518" s="271"/>
      <c r="O2518" s="272"/>
      <c r="P2518" s="243"/>
    </row>
    <row r="2519" spans="2:19">
      <c r="B2519" s="241"/>
      <c r="C2519" s="274"/>
      <c r="O2519" s="275"/>
      <c r="P2519" s="243"/>
    </row>
    <row r="2520" spans="2:19">
      <c r="B2520" s="241"/>
      <c r="C2520" s="274"/>
      <c r="O2520" s="275"/>
      <c r="P2520" s="243"/>
    </row>
    <row r="2521" spans="2:19">
      <c r="B2521" s="241"/>
      <c r="C2521" s="274"/>
      <c r="H2521" s="344" t="s">
        <v>284</v>
      </c>
      <c r="I2521" s="344"/>
      <c r="J2521" s="344"/>
      <c r="K2521" s="344"/>
      <c r="O2521" s="275"/>
      <c r="P2521" s="243"/>
    </row>
    <row r="2522" spans="2:19">
      <c r="B2522" s="241"/>
      <c r="C2522" s="274"/>
      <c r="H2522" s="344" t="s">
        <v>285</v>
      </c>
      <c r="O2522" s="275"/>
      <c r="P2522" s="243"/>
    </row>
    <row r="2523" spans="2:19">
      <c r="B2523" s="241"/>
      <c r="C2523" s="274"/>
      <c r="H2523" s="344" t="s">
        <v>286</v>
      </c>
      <c r="O2523" s="275"/>
      <c r="P2523" s="243"/>
    </row>
    <row r="2524" spans="2:19">
      <c r="B2524" s="241"/>
      <c r="C2524" s="256"/>
      <c r="D2524" s="345"/>
      <c r="E2524" s="345"/>
      <c r="F2524" s="345"/>
      <c r="G2524" s="345"/>
      <c r="H2524" s="344" t="s">
        <v>287</v>
      </c>
      <c r="I2524" s="345"/>
      <c r="J2524" s="345"/>
      <c r="K2524" s="345"/>
      <c r="L2524" s="345"/>
      <c r="M2524" s="345"/>
      <c r="N2524" s="345"/>
      <c r="O2524" s="346"/>
      <c r="P2524" s="266"/>
    </row>
    <row r="2525" spans="2:19">
      <c r="B2525" s="241"/>
      <c r="C2525" s="274"/>
      <c r="H2525" s="236" t="s">
        <v>288</v>
      </c>
      <c r="O2525" s="275"/>
      <c r="P2525" s="243"/>
    </row>
    <row r="2526" spans="2:19">
      <c r="B2526" s="241"/>
      <c r="C2526" s="347" t="s">
        <v>289</v>
      </c>
      <c r="D2526" s="348"/>
      <c r="E2526" s="348"/>
      <c r="F2526" s="348"/>
      <c r="G2526" s="348"/>
      <c r="H2526" s="348"/>
      <c r="I2526" s="348"/>
      <c r="J2526" s="348"/>
      <c r="K2526" s="348"/>
      <c r="L2526" s="348"/>
      <c r="M2526" s="348"/>
      <c r="N2526" s="348"/>
      <c r="O2526" s="349"/>
      <c r="P2526" s="243"/>
    </row>
    <row r="2527" spans="2:19">
      <c r="B2527" s="241"/>
      <c r="C2527" s="757"/>
      <c r="D2527" s="758"/>
      <c r="E2527" s="758"/>
      <c r="F2527" s="758"/>
      <c r="G2527" s="758"/>
      <c r="H2527" s="758"/>
      <c r="I2527" s="758"/>
      <c r="J2527" s="758"/>
      <c r="K2527" s="758"/>
      <c r="L2527" s="758"/>
      <c r="M2527" s="758"/>
      <c r="N2527" s="758"/>
      <c r="O2527" s="759"/>
      <c r="P2527" s="266"/>
    </row>
    <row r="2528" spans="2:19">
      <c r="B2528" s="241"/>
      <c r="C2528" s="757"/>
      <c r="D2528" s="758"/>
      <c r="E2528" s="758"/>
      <c r="F2528" s="758"/>
      <c r="G2528" s="758"/>
      <c r="H2528" s="758"/>
      <c r="I2528" s="758"/>
      <c r="J2528" s="758"/>
      <c r="K2528" s="758"/>
      <c r="L2528" s="758"/>
      <c r="M2528" s="758"/>
      <c r="N2528" s="758"/>
      <c r="O2528" s="759"/>
      <c r="P2528" s="266"/>
    </row>
    <row r="2529" spans="2:16">
      <c r="B2529" s="241"/>
      <c r="C2529" s="256"/>
      <c r="D2529" s="345"/>
      <c r="E2529" s="345"/>
      <c r="F2529" s="345"/>
      <c r="G2529" s="345"/>
      <c r="H2529" s="345"/>
      <c r="I2529" s="345"/>
      <c r="J2529" s="345"/>
      <c r="K2529" s="345"/>
      <c r="L2529" s="345"/>
      <c r="M2529" s="345"/>
      <c r="N2529" s="345"/>
      <c r="O2529" s="346"/>
      <c r="P2529" s="266"/>
    </row>
    <row r="2530" spans="2:16">
      <c r="B2530" s="241"/>
      <c r="C2530" s="350" t="s">
        <v>290</v>
      </c>
      <c r="D2530" s="345"/>
      <c r="E2530" s="345"/>
      <c r="F2530" s="345"/>
      <c r="G2530" s="345"/>
      <c r="H2530" s="345"/>
      <c r="I2530" s="345"/>
      <c r="J2530" s="345"/>
      <c r="K2530" s="345"/>
      <c r="L2530" s="345"/>
      <c r="M2530" s="345"/>
      <c r="N2530" s="345"/>
      <c r="O2530" s="346"/>
      <c r="P2530" s="266"/>
    </row>
    <row r="2531" spans="2:16">
      <c r="B2531" s="241"/>
      <c r="C2531" s="735" t="s">
        <v>291</v>
      </c>
      <c r="D2531" s="736"/>
      <c r="E2531" s="736"/>
      <c r="F2531" s="736"/>
      <c r="G2531" s="736"/>
      <c r="H2531" s="736"/>
      <c r="I2531" s="736"/>
      <c r="J2531" s="736"/>
      <c r="K2531" s="736"/>
      <c r="L2531" s="736"/>
      <c r="M2531" s="736"/>
      <c r="N2531" s="736"/>
      <c r="O2531" s="737"/>
      <c r="P2531" s="351"/>
    </row>
    <row r="2532" spans="2:16">
      <c r="B2532" s="241"/>
      <c r="C2532" s="735"/>
      <c r="D2532" s="736"/>
      <c r="E2532" s="736"/>
      <c r="F2532" s="736"/>
      <c r="G2532" s="736"/>
      <c r="H2532" s="736"/>
      <c r="I2532" s="736"/>
      <c r="J2532" s="736"/>
      <c r="K2532" s="736"/>
      <c r="L2532" s="736"/>
      <c r="M2532" s="736"/>
      <c r="N2532" s="736"/>
      <c r="O2532" s="737"/>
      <c r="P2532" s="351"/>
    </row>
    <row r="2533" spans="2:16">
      <c r="B2533" s="241"/>
      <c r="C2533" s="738" t="s">
        <v>292</v>
      </c>
      <c r="D2533" s="739"/>
      <c r="E2533" s="739"/>
      <c r="F2533" s="739"/>
      <c r="G2533" s="739"/>
      <c r="H2533" s="739"/>
      <c r="I2533" s="739"/>
      <c r="J2533" s="739"/>
      <c r="K2533" s="739"/>
      <c r="L2533" s="739"/>
      <c r="M2533" s="739"/>
      <c r="N2533" s="739"/>
      <c r="O2533" s="740"/>
      <c r="P2533" s="351"/>
    </row>
    <row r="2534" spans="2:16">
      <c r="B2534" s="241"/>
      <c r="C2534" s="738"/>
      <c r="D2534" s="739"/>
      <c r="E2534" s="739"/>
      <c r="F2534" s="739"/>
      <c r="G2534" s="739"/>
      <c r="H2534" s="739"/>
      <c r="I2534" s="739"/>
      <c r="J2534" s="739"/>
      <c r="K2534" s="739"/>
      <c r="L2534" s="739"/>
      <c r="M2534" s="739"/>
      <c r="N2534" s="739"/>
      <c r="O2534" s="740"/>
      <c r="P2534" s="351"/>
    </row>
    <row r="2535" spans="2:16">
      <c r="B2535" s="241"/>
      <c r="C2535" s="256"/>
      <c r="D2535" s="345"/>
      <c r="E2535" s="345"/>
      <c r="F2535" s="345"/>
      <c r="G2535" s="345"/>
      <c r="H2535" s="345"/>
      <c r="I2535" s="345"/>
      <c r="J2535" s="345"/>
      <c r="K2535" s="345"/>
      <c r="L2535" s="345"/>
      <c r="M2535" s="345"/>
      <c r="N2535" s="345"/>
      <c r="O2535" s="346"/>
      <c r="P2535" s="266"/>
    </row>
    <row r="2536" spans="2:16">
      <c r="B2536" s="241"/>
      <c r="C2536" s="274"/>
      <c r="H2536" s="344" t="s">
        <v>284</v>
      </c>
      <c r="O2536" s="275"/>
      <c r="P2536" s="243"/>
    </row>
    <row r="2537" spans="2:16">
      <c r="B2537" s="241"/>
      <c r="C2537" s="274"/>
      <c r="H2537" s="236" t="s">
        <v>285</v>
      </c>
      <c r="I2537" s="289"/>
      <c r="J2537" s="289"/>
      <c r="K2537" s="289"/>
      <c r="O2537" s="275"/>
      <c r="P2537" s="243"/>
    </row>
    <row r="2538" spans="2:16">
      <c r="B2538" s="241"/>
      <c r="C2538" s="274"/>
      <c r="H2538" s="236" t="s">
        <v>293</v>
      </c>
      <c r="I2538" s="352"/>
      <c r="J2538" s="352"/>
      <c r="K2538" s="352"/>
      <c r="O2538" s="275"/>
      <c r="P2538" s="243"/>
    </row>
    <row r="2539" spans="2:16">
      <c r="B2539" s="241"/>
      <c r="C2539" s="353"/>
      <c r="D2539" s="345"/>
      <c r="E2539" s="345"/>
      <c r="F2539" s="345"/>
      <c r="G2539" s="345"/>
      <c r="H2539" s="236" t="s">
        <v>287</v>
      </c>
      <c r="L2539" s="345"/>
      <c r="M2539" s="345"/>
      <c r="N2539" s="345"/>
      <c r="O2539" s="346"/>
      <c r="P2539" s="266"/>
    </row>
    <row r="2540" spans="2:16">
      <c r="B2540" s="241"/>
      <c r="C2540" s="353"/>
      <c r="D2540" s="352"/>
      <c r="E2540" s="352"/>
      <c r="K2540" s="741"/>
      <c r="L2540" s="741"/>
      <c r="M2540" s="741"/>
      <c r="N2540" s="741"/>
      <c r="O2540" s="742"/>
      <c r="P2540" s="354"/>
    </row>
    <row r="2541" spans="2:16" ht="15" thickBot="1">
      <c r="B2541" s="241"/>
      <c r="C2541" s="745"/>
      <c r="D2541" s="746"/>
      <c r="E2541" s="746"/>
      <c r="F2541" s="309"/>
      <c r="G2541" s="309"/>
      <c r="H2541" s="309"/>
      <c r="I2541" s="309"/>
      <c r="J2541" s="309"/>
      <c r="K2541" s="743"/>
      <c r="L2541" s="743"/>
      <c r="M2541" s="743"/>
      <c r="N2541" s="743"/>
      <c r="O2541" s="744"/>
      <c r="P2541" s="354"/>
    </row>
    <row r="2542" spans="2:16" ht="15" thickBot="1">
      <c r="B2542" s="355"/>
      <c r="C2542" s="356"/>
      <c r="D2542" s="356"/>
      <c r="E2542" s="356"/>
      <c r="F2542" s="356"/>
      <c r="G2542" s="356"/>
      <c r="H2542" s="356"/>
      <c r="I2542" s="356"/>
      <c r="J2542" s="356"/>
      <c r="K2542" s="356"/>
      <c r="L2542" s="356"/>
      <c r="M2542" s="356"/>
      <c r="N2542" s="356"/>
      <c r="O2542" s="356"/>
      <c r="P2542" s="357"/>
    </row>
    <row r="2543" spans="2:16" ht="15" thickTop="1"/>
    <row r="2545" spans="2:16" ht="15" thickBot="1"/>
    <row r="2546" spans="2:16">
      <c r="B2546" s="241"/>
      <c r="C2546" s="251"/>
      <c r="D2546" s="252"/>
      <c r="E2546" s="252"/>
      <c r="F2546" s="252"/>
      <c r="G2546" s="252"/>
      <c r="H2546" s="252"/>
      <c r="I2546" s="252"/>
      <c r="J2546" s="252"/>
      <c r="K2546" s="252"/>
      <c r="L2546" s="253" t="s">
        <v>241</v>
      </c>
      <c r="M2546" s="254" t="s">
        <v>242</v>
      </c>
      <c r="N2546" s="254" t="s">
        <v>243</v>
      </c>
      <c r="O2546" s="255" t="s">
        <v>244</v>
      </c>
      <c r="P2546" s="245"/>
    </row>
    <row r="2547" spans="2:16">
      <c r="B2547" s="241"/>
      <c r="C2547" s="256"/>
      <c r="D2547" s="257"/>
      <c r="E2547" s="257"/>
      <c r="F2547" s="257"/>
      <c r="G2547" s="257"/>
      <c r="H2547" s="257"/>
      <c r="I2547" s="257"/>
      <c r="J2547" s="257"/>
      <c r="K2547" s="257"/>
      <c r="L2547" s="258"/>
      <c r="M2547" s="259"/>
      <c r="N2547" s="259"/>
      <c r="O2547" s="260"/>
      <c r="P2547" s="261"/>
    </row>
    <row r="2548" spans="2:16">
      <c r="B2548" s="241"/>
      <c r="C2548" s="826" t="s">
        <v>245</v>
      </c>
      <c r="D2548" s="827"/>
      <c r="E2548" s="827"/>
      <c r="F2548" s="827"/>
      <c r="G2548" s="257"/>
      <c r="H2548" s="257"/>
      <c r="I2548" s="257" t="s">
        <v>246</v>
      </c>
      <c r="K2548" s="257"/>
      <c r="L2548" s="258"/>
      <c r="O2548" s="262"/>
      <c r="P2548" s="261"/>
    </row>
    <row r="2549" spans="2:16">
      <c r="B2549" s="241"/>
      <c r="C2549" s="263"/>
      <c r="D2549" s="264"/>
      <c r="E2549" s="264"/>
      <c r="F2549" s="264"/>
      <c r="G2549" s="264"/>
      <c r="H2549" s="264"/>
      <c r="I2549" s="264"/>
      <c r="J2549" s="264"/>
      <c r="K2549" s="264"/>
      <c r="L2549" s="264"/>
      <c r="M2549" s="264"/>
      <c r="N2549" s="264"/>
      <c r="O2549" s="265"/>
      <c r="P2549" s="266"/>
    </row>
    <row r="2550" spans="2:16" ht="15" thickBot="1">
      <c r="B2550" s="241"/>
      <c r="C2550" s="267"/>
      <c r="D2550" s="268"/>
      <c r="E2550" s="268"/>
      <c r="F2550" s="268"/>
      <c r="G2550" s="268"/>
      <c r="H2550" s="268"/>
      <c r="I2550" s="268"/>
      <c r="J2550" s="268"/>
      <c r="K2550" s="268"/>
      <c r="L2550" s="268"/>
      <c r="M2550" s="268"/>
      <c r="N2550" s="268"/>
      <c r="O2550" s="269"/>
      <c r="P2550" s="243"/>
    </row>
    <row r="2551" spans="2:16" ht="15" thickBot="1">
      <c r="B2551" s="241"/>
      <c r="C2551" s="270"/>
      <c r="D2551" s="271"/>
      <c r="E2551" s="271"/>
      <c r="F2551" s="271"/>
      <c r="G2551" s="271"/>
      <c r="H2551" s="271"/>
      <c r="K2551" s="271"/>
      <c r="L2551" s="271"/>
      <c r="M2551" s="271"/>
      <c r="N2551" s="271"/>
      <c r="O2551" s="272"/>
      <c r="P2551" s="243"/>
    </row>
    <row r="2552" spans="2:16">
      <c r="B2552" s="241"/>
      <c r="C2552" s="828" t="s">
        <v>247</v>
      </c>
      <c r="D2552" s="829"/>
      <c r="E2552" s="829"/>
      <c r="F2552" s="829"/>
      <c r="G2552" s="829"/>
      <c r="H2552" s="829"/>
      <c r="I2552" s="829"/>
      <c r="J2552" s="829"/>
      <c r="K2552" s="829"/>
      <c r="L2552" s="829"/>
      <c r="M2552" s="829"/>
      <c r="N2552" s="829"/>
      <c r="O2552" s="830"/>
      <c r="P2552" s="273"/>
    </row>
    <row r="2553" spans="2:16" ht="15" thickBot="1">
      <c r="B2553" s="241"/>
      <c r="C2553" s="274"/>
      <c r="O2553" s="275"/>
      <c r="P2553" s="243"/>
    </row>
    <row r="2554" spans="2:16">
      <c r="B2554" s="241"/>
      <c r="C2554" s="276" t="s">
        <v>248</v>
      </c>
      <c r="D2554" s="814" t="s">
        <v>9</v>
      </c>
      <c r="E2554" s="815"/>
      <c r="F2554" s="815"/>
      <c r="G2554" s="815"/>
      <c r="H2554" s="815"/>
      <c r="I2554" s="815"/>
      <c r="J2554" s="815"/>
      <c r="K2554" s="815"/>
      <c r="L2554" s="816"/>
      <c r="M2554" s="817" t="s">
        <v>249</v>
      </c>
      <c r="N2554" s="818"/>
      <c r="O2554" s="276" t="s">
        <v>11</v>
      </c>
      <c r="P2554" s="277"/>
    </row>
    <row r="2555" spans="2:16" ht="15" thickBot="1">
      <c r="B2555" s="241"/>
      <c r="C2555" s="278">
        <v>11.3</v>
      </c>
      <c r="D2555" s="819" t="s">
        <v>520</v>
      </c>
      <c r="E2555" s="820"/>
      <c r="F2555" s="820"/>
      <c r="G2555" s="820"/>
      <c r="H2555" s="820"/>
      <c r="I2555" s="820"/>
      <c r="J2555" s="820"/>
      <c r="K2555" s="820"/>
      <c r="L2555" s="821"/>
      <c r="M2555" s="819" t="s">
        <v>329</v>
      </c>
      <c r="N2555" s="821"/>
      <c r="O2555" s="279">
        <f>'[23]PRESUPUESTO OFICIAL (Entidad)'!I63</f>
        <v>99.2</v>
      </c>
      <c r="P2555" s="280"/>
    </row>
    <row r="2556" spans="2:16">
      <c r="B2556" s="241"/>
      <c r="C2556" s="801" t="s">
        <v>250</v>
      </c>
      <c r="D2556" s="761"/>
      <c r="E2556" s="761"/>
      <c r="F2556" s="761"/>
      <c r="G2556" s="761"/>
      <c r="H2556" s="761"/>
      <c r="I2556" s="761"/>
      <c r="J2556" s="761"/>
      <c r="K2556" s="761"/>
      <c r="L2556" s="761"/>
      <c r="M2556" s="761"/>
      <c r="N2556" s="761"/>
      <c r="O2556" s="762"/>
      <c r="P2556" s="281"/>
    </row>
    <row r="2557" spans="2:16">
      <c r="B2557" s="241"/>
      <c r="C2557" s="763"/>
      <c r="D2557" s="764"/>
      <c r="E2557" s="764"/>
      <c r="F2557" s="764"/>
      <c r="G2557" s="764"/>
      <c r="H2557" s="764"/>
      <c r="I2557" s="764"/>
      <c r="J2557" s="764"/>
      <c r="K2557" s="764"/>
      <c r="L2557" s="764"/>
      <c r="M2557" s="764"/>
      <c r="N2557" s="764"/>
      <c r="O2557" s="765"/>
      <c r="P2557" s="281"/>
    </row>
    <row r="2558" spans="2:16" ht="15" thickBot="1">
      <c r="B2558" s="241"/>
      <c r="C2558" s="766"/>
      <c r="D2558" s="767"/>
      <c r="E2558" s="767"/>
      <c r="F2558" s="767"/>
      <c r="G2558" s="767"/>
      <c r="H2558" s="767"/>
      <c r="I2558" s="767"/>
      <c r="J2558" s="767"/>
      <c r="K2558" s="767"/>
      <c r="L2558" s="767"/>
      <c r="M2558" s="767"/>
      <c r="N2558" s="767"/>
      <c r="O2558" s="768"/>
      <c r="P2558" s="281"/>
    </row>
    <row r="2559" spans="2:16">
      <c r="B2559" s="241"/>
      <c r="C2559" s="769" t="s">
        <v>9</v>
      </c>
      <c r="D2559" s="822"/>
      <c r="E2559" s="822"/>
      <c r="F2559" s="822"/>
      <c r="G2559" s="823"/>
      <c r="H2559" s="785" t="s">
        <v>251</v>
      </c>
      <c r="I2559" s="822"/>
      <c r="J2559" s="824" t="s">
        <v>252</v>
      </c>
      <c r="K2559" s="825"/>
      <c r="L2559" s="282" t="s">
        <v>253</v>
      </c>
      <c r="M2559" s="785" t="s">
        <v>254</v>
      </c>
      <c r="N2559" s="786"/>
      <c r="O2559" s="283" t="s">
        <v>255</v>
      </c>
      <c r="P2559" s="284"/>
    </row>
    <row r="2560" spans="2:16">
      <c r="B2560" s="241"/>
      <c r="C2560" s="787" t="s">
        <v>257</v>
      </c>
      <c r="D2560" s="774"/>
      <c r="E2560" s="774"/>
      <c r="F2560" s="774"/>
      <c r="G2560" s="810"/>
      <c r="H2560" s="811"/>
      <c r="I2560" s="810"/>
      <c r="J2560" s="812" t="s">
        <v>20</v>
      </c>
      <c r="K2560" s="776"/>
      <c r="L2560" s="315">
        <f>O2591*0.05</f>
        <v>224.96820186666673</v>
      </c>
      <c r="M2560" s="812">
        <v>1</v>
      </c>
      <c r="N2560" s="776"/>
      <c r="O2560" s="286">
        <f>L2560*M2560</f>
        <v>224.96820186666673</v>
      </c>
      <c r="P2560" s="287"/>
    </row>
    <row r="2561" spans="2:21">
      <c r="B2561" s="241"/>
      <c r="C2561" s="792" t="s">
        <v>391</v>
      </c>
      <c r="D2561" s="793"/>
      <c r="E2561" s="793"/>
      <c r="F2561" s="793"/>
      <c r="G2561" s="794"/>
      <c r="H2561" s="291"/>
      <c r="I2561" s="290"/>
      <c r="J2561" s="813" t="s">
        <v>317</v>
      </c>
      <c r="K2561" s="776"/>
      <c r="L2561" s="292">
        <v>80000</v>
      </c>
      <c r="M2561" s="812">
        <v>0.1</v>
      </c>
      <c r="N2561" s="776"/>
      <c r="O2561" s="286">
        <f>L2561*M2561</f>
        <v>8000</v>
      </c>
      <c r="P2561" s="287"/>
    </row>
    <row r="2562" spans="2:21" ht="15" thickBot="1">
      <c r="B2562" s="241"/>
      <c r="C2562" s="805"/>
      <c r="D2562" s="791"/>
      <c r="E2562" s="791"/>
      <c r="F2562" s="791"/>
      <c r="G2562" s="806"/>
      <c r="H2562" s="807"/>
      <c r="I2562" s="806"/>
      <c r="J2562" s="779"/>
      <c r="K2562" s="780"/>
      <c r="L2562" s="393"/>
      <c r="M2562" s="808"/>
      <c r="N2562" s="809"/>
      <c r="O2562" s="286"/>
      <c r="P2562" s="287"/>
    </row>
    <row r="2563" spans="2:21" ht="15" thickBot="1">
      <c r="B2563" s="241"/>
      <c r="C2563" s="751" t="s">
        <v>258</v>
      </c>
      <c r="D2563" s="752"/>
      <c r="E2563" s="752"/>
      <c r="F2563" s="752"/>
      <c r="G2563" s="752"/>
      <c r="H2563" s="752"/>
      <c r="I2563" s="752"/>
      <c r="J2563" s="752"/>
      <c r="K2563" s="752"/>
      <c r="L2563" s="752"/>
      <c r="M2563" s="752"/>
      <c r="N2563" s="753"/>
      <c r="O2563" s="295">
        <f>SUM(O2560:O2562)</f>
        <v>8224.9682018666663</v>
      </c>
      <c r="P2563" s="296"/>
    </row>
    <row r="2564" spans="2:21">
      <c r="B2564" s="241"/>
      <c r="C2564" s="760" t="s">
        <v>259</v>
      </c>
      <c r="D2564" s="761"/>
      <c r="E2564" s="761"/>
      <c r="F2564" s="761"/>
      <c r="G2564" s="761"/>
      <c r="H2564" s="761"/>
      <c r="I2564" s="761"/>
      <c r="J2564" s="761"/>
      <c r="K2564" s="761"/>
      <c r="L2564" s="761"/>
      <c r="M2564" s="761"/>
      <c r="N2564" s="761"/>
      <c r="O2564" s="762"/>
      <c r="P2564" s="281"/>
    </row>
    <row r="2565" spans="2:21">
      <c r="B2565" s="241"/>
      <c r="C2565" s="763"/>
      <c r="D2565" s="764"/>
      <c r="E2565" s="764"/>
      <c r="F2565" s="764"/>
      <c r="G2565" s="764"/>
      <c r="H2565" s="764"/>
      <c r="I2565" s="764"/>
      <c r="J2565" s="764"/>
      <c r="K2565" s="764"/>
      <c r="L2565" s="764"/>
      <c r="M2565" s="764"/>
      <c r="N2565" s="764"/>
      <c r="O2565" s="765"/>
      <c r="P2565" s="281"/>
    </row>
    <row r="2566" spans="2:21" ht="15" thickBot="1">
      <c r="B2566" s="241"/>
      <c r="C2566" s="766"/>
      <c r="D2566" s="767"/>
      <c r="E2566" s="767"/>
      <c r="F2566" s="767"/>
      <c r="G2566" s="767"/>
      <c r="H2566" s="767"/>
      <c r="I2566" s="767"/>
      <c r="J2566" s="767"/>
      <c r="K2566" s="767"/>
      <c r="L2566" s="767"/>
      <c r="M2566" s="767"/>
      <c r="N2566" s="767"/>
      <c r="O2566" s="768"/>
      <c r="P2566" s="281"/>
    </row>
    <row r="2567" spans="2:21">
      <c r="B2567" s="241"/>
      <c r="C2567" s="769" t="s">
        <v>9</v>
      </c>
      <c r="D2567" s="770"/>
      <c r="E2567" s="770"/>
      <c r="F2567" s="770"/>
      <c r="G2567" s="770"/>
      <c r="H2567" s="770"/>
      <c r="I2567" s="770"/>
      <c r="J2567" s="786"/>
      <c r="K2567" s="297" t="s">
        <v>249</v>
      </c>
      <c r="L2567" s="298" t="s">
        <v>11</v>
      </c>
      <c r="M2567" s="785" t="s">
        <v>260</v>
      </c>
      <c r="N2567" s="786"/>
      <c r="O2567" s="283" t="s">
        <v>255</v>
      </c>
      <c r="P2567" s="284"/>
    </row>
    <row r="2568" spans="2:21">
      <c r="B2568" s="241"/>
      <c r="C2568" s="802" t="s">
        <v>392</v>
      </c>
      <c r="D2568" s="803"/>
      <c r="E2568" s="803"/>
      <c r="F2568" s="803"/>
      <c r="G2568" s="803"/>
      <c r="H2568" s="803"/>
      <c r="I2568" s="803"/>
      <c r="J2568" s="804"/>
      <c r="K2568" s="395" t="s">
        <v>329</v>
      </c>
      <c r="L2568" s="420">
        <v>1.05</v>
      </c>
      <c r="M2568" s="795">
        <v>1309.8</v>
      </c>
      <c r="N2568" s="796"/>
      <c r="O2568" s="397">
        <f>L2568*M2568</f>
        <v>1375.29</v>
      </c>
      <c r="P2568" s="284"/>
    </row>
    <row r="2569" spans="2:21">
      <c r="B2569" s="241"/>
      <c r="C2569" s="792" t="s">
        <v>393</v>
      </c>
      <c r="D2569" s="793"/>
      <c r="E2569" s="793"/>
      <c r="F2569" s="793"/>
      <c r="G2569" s="793"/>
      <c r="H2569" s="793"/>
      <c r="I2569" s="793"/>
      <c r="J2569" s="794"/>
      <c r="K2569" s="398" t="s">
        <v>329</v>
      </c>
      <c r="L2569" s="399">
        <v>1.05</v>
      </c>
      <c r="M2569" s="795">
        <f>T2572</f>
        <v>3685.7142857142858</v>
      </c>
      <c r="N2569" s="796"/>
      <c r="O2569" s="397">
        <f t="shared" ref="O2569:O2574" si="14">L2569*M2569</f>
        <v>3870.0000000000005</v>
      </c>
      <c r="P2569" s="287"/>
    </row>
    <row r="2570" spans="2:21">
      <c r="B2570" s="241"/>
      <c r="C2570" s="792" t="s">
        <v>394</v>
      </c>
      <c r="D2570" s="793"/>
      <c r="E2570" s="793"/>
      <c r="F2570" s="793"/>
      <c r="G2570" s="793"/>
      <c r="H2570" s="793"/>
      <c r="I2570" s="793"/>
      <c r="J2570" s="794"/>
      <c r="K2570" s="398" t="s">
        <v>333</v>
      </c>
      <c r="L2570" s="421">
        <v>0.1</v>
      </c>
      <c r="M2570" s="795">
        <v>95000</v>
      </c>
      <c r="N2570" s="796"/>
      <c r="O2570" s="397">
        <f t="shared" si="14"/>
        <v>9500</v>
      </c>
      <c r="P2570" s="287"/>
      <c r="R2570" s="132"/>
      <c r="S2570" s="132"/>
      <c r="T2570" s="132"/>
      <c r="U2570" s="132"/>
    </row>
    <row r="2571" spans="2:21" ht="15">
      <c r="B2571" s="241"/>
      <c r="C2571" s="792" t="s">
        <v>395</v>
      </c>
      <c r="D2571" s="793"/>
      <c r="E2571" s="793"/>
      <c r="F2571" s="793"/>
      <c r="G2571" s="793"/>
      <c r="H2571" s="793"/>
      <c r="I2571" s="793"/>
      <c r="J2571" s="794"/>
      <c r="K2571" s="398" t="s">
        <v>333</v>
      </c>
      <c r="L2571" s="402">
        <v>0.03</v>
      </c>
      <c r="M2571" s="795">
        <v>85000</v>
      </c>
      <c r="N2571" s="796"/>
      <c r="O2571" s="397">
        <f t="shared" si="14"/>
        <v>2550</v>
      </c>
      <c r="P2571" s="287"/>
      <c r="R2571" s="132"/>
      <c r="S2571" s="132" t="s">
        <v>249</v>
      </c>
      <c r="T2571" s="415">
        <v>12900</v>
      </c>
      <c r="U2571" s="132"/>
    </row>
    <row r="2572" spans="2:21" ht="15">
      <c r="B2572" s="241"/>
      <c r="C2572" s="792" t="s">
        <v>396</v>
      </c>
      <c r="D2572" s="793"/>
      <c r="E2572" s="793"/>
      <c r="F2572" s="793"/>
      <c r="G2572" s="793"/>
      <c r="H2572" s="793"/>
      <c r="I2572" s="793"/>
      <c r="J2572" s="794"/>
      <c r="K2572" s="401" t="s">
        <v>314</v>
      </c>
      <c r="L2572" s="421">
        <v>0.1</v>
      </c>
      <c r="M2572" s="795">
        <v>19678</v>
      </c>
      <c r="N2572" s="796"/>
      <c r="O2572" s="397">
        <f t="shared" si="14"/>
        <v>1967.8000000000002</v>
      </c>
      <c r="P2572" s="287"/>
      <c r="R2572" s="132"/>
      <c r="S2572" s="132" t="s">
        <v>362</v>
      </c>
      <c r="T2572" s="415">
        <f>T2571/3.5</f>
        <v>3685.7142857142858</v>
      </c>
      <c r="U2572" s="132"/>
    </row>
    <row r="2573" spans="2:21">
      <c r="B2573" s="241"/>
      <c r="C2573" s="792" t="s">
        <v>397</v>
      </c>
      <c r="D2573" s="793"/>
      <c r="E2573" s="793"/>
      <c r="F2573" s="793"/>
      <c r="G2573" s="793"/>
      <c r="H2573" s="793"/>
      <c r="I2573" s="793"/>
      <c r="J2573" s="794"/>
      <c r="K2573" s="401" t="s">
        <v>356</v>
      </c>
      <c r="L2573" s="402">
        <v>0.15</v>
      </c>
      <c r="M2573" s="795">
        <v>3500</v>
      </c>
      <c r="N2573" s="796"/>
      <c r="O2573" s="397">
        <f t="shared" si="14"/>
        <v>525</v>
      </c>
      <c r="P2573" s="287"/>
      <c r="R2573" s="132"/>
      <c r="S2573" s="132"/>
      <c r="T2573" s="132"/>
      <c r="U2573" s="132"/>
    </row>
    <row r="2574" spans="2:21" ht="15" thickBot="1">
      <c r="B2574" s="241"/>
      <c r="C2574" s="790" t="s">
        <v>398</v>
      </c>
      <c r="D2574" s="797"/>
      <c r="E2574" s="797"/>
      <c r="F2574" s="797"/>
      <c r="G2574" s="797"/>
      <c r="H2574" s="797"/>
      <c r="I2574" s="797"/>
      <c r="J2574" s="798"/>
      <c r="K2574" s="401" t="s">
        <v>399</v>
      </c>
      <c r="L2574" s="422">
        <v>1</v>
      </c>
      <c r="M2574" s="799">
        <v>800</v>
      </c>
      <c r="N2574" s="800"/>
      <c r="O2574" s="397">
        <f t="shared" si="14"/>
        <v>800</v>
      </c>
      <c r="P2574" s="287"/>
      <c r="R2574" s="132"/>
      <c r="S2574" s="132"/>
      <c r="T2574" s="132"/>
      <c r="U2574" s="132"/>
    </row>
    <row r="2575" spans="2:21" ht="15" thickBot="1">
      <c r="B2575" s="241"/>
      <c r="C2575" s="751" t="s">
        <v>258</v>
      </c>
      <c r="D2575" s="752"/>
      <c r="E2575" s="752"/>
      <c r="F2575" s="752"/>
      <c r="G2575" s="752"/>
      <c r="H2575" s="752"/>
      <c r="I2575" s="752"/>
      <c r="J2575" s="752"/>
      <c r="K2575" s="752"/>
      <c r="L2575" s="752"/>
      <c r="M2575" s="752"/>
      <c r="N2575" s="753"/>
      <c r="O2575" s="295">
        <f>SUM(O2568:O2574)</f>
        <v>20588.09</v>
      </c>
      <c r="P2575" s="287"/>
    </row>
    <row r="2576" spans="2:21">
      <c r="B2576" s="241"/>
      <c r="C2576" s="801" t="s">
        <v>263</v>
      </c>
      <c r="D2576" s="761"/>
      <c r="E2576" s="761"/>
      <c r="F2576" s="761"/>
      <c r="G2576" s="761"/>
      <c r="H2576" s="761"/>
      <c r="I2576" s="761"/>
      <c r="J2576" s="761"/>
      <c r="K2576" s="761"/>
      <c r="L2576" s="761"/>
      <c r="M2576" s="761"/>
      <c r="N2576" s="761"/>
      <c r="O2576" s="762"/>
      <c r="P2576" s="281"/>
    </row>
    <row r="2577" spans="2:18">
      <c r="B2577" s="241"/>
      <c r="C2577" s="763"/>
      <c r="D2577" s="764"/>
      <c r="E2577" s="764"/>
      <c r="F2577" s="764"/>
      <c r="G2577" s="764"/>
      <c r="H2577" s="764"/>
      <c r="I2577" s="764"/>
      <c r="J2577" s="764"/>
      <c r="K2577" s="764"/>
      <c r="L2577" s="764"/>
      <c r="M2577" s="764"/>
      <c r="N2577" s="764"/>
      <c r="O2577" s="765"/>
      <c r="P2577" s="281"/>
    </row>
    <row r="2578" spans="2:18" ht="15" thickBot="1">
      <c r="B2578" s="241"/>
      <c r="C2578" s="766"/>
      <c r="D2578" s="767"/>
      <c r="E2578" s="767"/>
      <c r="F2578" s="767"/>
      <c r="G2578" s="767"/>
      <c r="H2578" s="767"/>
      <c r="I2578" s="767"/>
      <c r="J2578" s="767"/>
      <c r="K2578" s="767"/>
      <c r="L2578" s="767"/>
      <c r="M2578" s="767"/>
      <c r="N2578" s="767"/>
      <c r="O2578" s="768"/>
      <c r="P2578" s="281"/>
    </row>
    <row r="2579" spans="2:18" ht="15.75">
      <c r="B2579" s="241"/>
      <c r="C2579" s="769" t="s">
        <v>264</v>
      </c>
      <c r="D2579" s="770"/>
      <c r="E2579" s="770"/>
      <c r="F2579" s="770"/>
      <c r="G2579" s="770"/>
      <c r="H2579" s="770"/>
      <c r="I2579" s="770"/>
      <c r="J2579" s="303" t="s">
        <v>265</v>
      </c>
      <c r="K2579" s="304" t="s">
        <v>266</v>
      </c>
      <c r="L2579" s="305" t="s">
        <v>267</v>
      </c>
      <c r="M2579" s="785" t="s">
        <v>268</v>
      </c>
      <c r="N2579" s="786"/>
      <c r="O2579" s="283" t="s">
        <v>255</v>
      </c>
      <c r="P2579" s="284"/>
    </row>
    <row r="2580" spans="2:18">
      <c r="B2580" s="241"/>
      <c r="C2580" s="787" t="s">
        <v>358</v>
      </c>
      <c r="D2580" s="774"/>
      <c r="E2580" s="774"/>
      <c r="F2580" s="774"/>
      <c r="G2580" s="774"/>
      <c r="H2580" s="774"/>
      <c r="I2580" s="774"/>
      <c r="J2580" s="375">
        <v>1</v>
      </c>
      <c r="K2580" s="374">
        <v>1.5</v>
      </c>
      <c r="L2580" s="375">
        <v>1</v>
      </c>
      <c r="M2580" s="788">
        <v>2500</v>
      </c>
      <c r="N2580" s="789"/>
      <c r="O2580" s="294">
        <f>M2580*L2580</f>
        <v>2500</v>
      </c>
      <c r="P2580" s="287"/>
    </row>
    <row r="2581" spans="2:18" ht="15" thickBot="1">
      <c r="B2581" s="241"/>
      <c r="C2581" s="805"/>
      <c r="D2581" s="791"/>
      <c r="E2581" s="791"/>
      <c r="F2581" s="791"/>
      <c r="G2581" s="791"/>
      <c r="H2581" s="791"/>
      <c r="I2581" s="791"/>
      <c r="J2581" s="375"/>
      <c r="K2581" s="376"/>
      <c r="L2581" s="377"/>
      <c r="M2581" s="835"/>
      <c r="N2581" s="836"/>
      <c r="O2581" s="294"/>
      <c r="P2581" s="287"/>
      <c r="R2581" s="337"/>
    </row>
    <row r="2582" spans="2:18" ht="15" thickBot="1">
      <c r="B2582" s="241"/>
      <c r="C2582" s="751" t="s">
        <v>258</v>
      </c>
      <c r="D2582" s="752"/>
      <c r="E2582" s="752"/>
      <c r="F2582" s="752"/>
      <c r="G2582" s="752"/>
      <c r="H2582" s="752"/>
      <c r="I2582" s="752"/>
      <c r="J2582" s="752"/>
      <c r="K2582" s="752"/>
      <c r="L2582" s="752"/>
      <c r="M2582" s="752"/>
      <c r="N2582" s="753"/>
      <c r="O2582" s="295">
        <f>SUM(O2580:O2581)</f>
        <v>2500</v>
      </c>
      <c r="P2582" s="296"/>
    </row>
    <row r="2583" spans="2:18">
      <c r="B2583" s="241"/>
      <c r="C2583" s="760" t="s">
        <v>269</v>
      </c>
      <c r="D2583" s="761"/>
      <c r="E2583" s="761"/>
      <c r="F2583" s="761"/>
      <c r="G2583" s="761"/>
      <c r="H2583" s="761"/>
      <c r="I2583" s="761"/>
      <c r="J2583" s="761"/>
      <c r="K2583" s="761"/>
      <c r="L2583" s="761"/>
      <c r="M2583" s="761"/>
      <c r="N2583" s="761"/>
      <c r="O2583" s="762"/>
      <c r="P2583" s="281"/>
      <c r="R2583" s="367"/>
    </row>
    <row r="2584" spans="2:18">
      <c r="B2584" s="241"/>
      <c r="C2584" s="763"/>
      <c r="D2584" s="764"/>
      <c r="E2584" s="764"/>
      <c r="F2584" s="764"/>
      <c r="G2584" s="764"/>
      <c r="H2584" s="764"/>
      <c r="I2584" s="764"/>
      <c r="J2584" s="764"/>
      <c r="K2584" s="764"/>
      <c r="L2584" s="764"/>
      <c r="M2584" s="764"/>
      <c r="N2584" s="764"/>
      <c r="O2584" s="765"/>
      <c r="P2584" s="281"/>
    </row>
    <row r="2585" spans="2:18" ht="15" thickBot="1">
      <c r="B2585" s="241"/>
      <c r="C2585" s="766"/>
      <c r="D2585" s="767"/>
      <c r="E2585" s="767"/>
      <c r="F2585" s="767"/>
      <c r="G2585" s="767"/>
      <c r="H2585" s="767"/>
      <c r="I2585" s="764"/>
      <c r="J2585" s="767"/>
      <c r="K2585" s="767"/>
      <c r="L2585" s="767"/>
      <c r="M2585" s="767"/>
      <c r="N2585" s="767"/>
      <c r="O2585" s="768"/>
      <c r="P2585" s="281"/>
    </row>
    <row r="2586" spans="2:18" ht="28.5">
      <c r="B2586" s="241"/>
      <c r="C2586" s="769" t="s">
        <v>270</v>
      </c>
      <c r="D2586" s="770"/>
      <c r="E2586" s="770"/>
      <c r="F2586" s="770"/>
      <c r="G2586" s="770"/>
      <c r="H2586" s="770"/>
      <c r="I2586" s="378" t="s">
        <v>11</v>
      </c>
      <c r="J2586" s="298" t="s">
        <v>271</v>
      </c>
      <c r="K2586" s="304" t="s">
        <v>272</v>
      </c>
      <c r="L2586" s="303" t="s">
        <v>273</v>
      </c>
      <c r="M2586" s="771" t="s">
        <v>254</v>
      </c>
      <c r="N2586" s="772"/>
      <c r="O2586" s="312" t="s">
        <v>255</v>
      </c>
      <c r="P2586" s="313"/>
    </row>
    <row r="2587" spans="2:18">
      <c r="B2587" s="241"/>
      <c r="C2587" s="775" t="s">
        <v>274</v>
      </c>
      <c r="D2587" s="782"/>
      <c r="E2587" s="782"/>
      <c r="F2587" s="782"/>
      <c r="G2587" s="782"/>
      <c r="H2587" s="782"/>
      <c r="I2587" s="379">
        <v>1</v>
      </c>
      <c r="J2587" s="315">
        <v>58363.5</v>
      </c>
      <c r="K2587" s="316">
        <f>J2587*67.52%</f>
        <v>39407.035199999998</v>
      </c>
      <c r="L2587" s="317">
        <f>J2587+K2587</f>
        <v>97770.535199999998</v>
      </c>
      <c r="M2587" s="777">
        <v>0.02</v>
      </c>
      <c r="N2587" s="778"/>
      <c r="O2587" s="318">
        <f>L2587*M2587*I2587</f>
        <v>1955.4107039999999</v>
      </c>
      <c r="P2587" s="319"/>
    </row>
    <row r="2588" spans="2:18">
      <c r="B2588" s="241"/>
      <c r="C2588" s="757" t="s">
        <v>324</v>
      </c>
      <c r="D2588" s="758"/>
      <c r="E2588" s="758"/>
      <c r="F2588" s="758"/>
      <c r="G2588" s="758"/>
      <c r="H2588" s="776"/>
      <c r="I2588" s="379">
        <v>1</v>
      </c>
      <c r="J2588" s="315">
        <v>76666.666666666701</v>
      </c>
      <c r="K2588" s="316">
        <f>J2588*65.91%</f>
        <v>50531.000000000022</v>
      </c>
      <c r="L2588" s="317">
        <f>J2588+K2588</f>
        <v>127197.66666666672</v>
      </c>
      <c r="M2588" s="777">
        <v>0.02</v>
      </c>
      <c r="N2588" s="778"/>
      <c r="O2588" s="318">
        <f>L2588*M2588*I2588</f>
        <v>2543.9533333333343</v>
      </c>
      <c r="P2588" s="319"/>
    </row>
    <row r="2589" spans="2:18">
      <c r="B2589" s="241"/>
      <c r="C2589" s="757"/>
      <c r="D2589" s="758"/>
      <c r="E2589" s="758"/>
      <c r="F2589" s="758"/>
      <c r="G2589" s="758"/>
      <c r="H2589" s="776"/>
      <c r="I2589" s="379"/>
      <c r="J2589" s="323"/>
      <c r="K2589" s="316"/>
      <c r="L2589" s="317"/>
      <c r="M2589" s="777"/>
      <c r="N2589" s="778"/>
      <c r="O2589" s="318"/>
      <c r="P2589" s="319"/>
    </row>
    <row r="2590" spans="2:18" ht="15" thickBot="1">
      <c r="B2590" s="241"/>
      <c r="C2590" s="267"/>
      <c r="D2590" s="268"/>
      <c r="E2590" s="268"/>
      <c r="F2590" s="268"/>
      <c r="G2590" s="268"/>
      <c r="H2590" s="268"/>
      <c r="I2590" s="326"/>
      <c r="J2590" s="308"/>
      <c r="K2590" s="309"/>
      <c r="L2590" s="308"/>
      <c r="M2590" s="779"/>
      <c r="N2590" s="780"/>
      <c r="O2590" s="310"/>
      <c r="P2590" s="287"/>
    </row>
    <row r="2591" spans="2:18" ht="15" thickBot="1">
      <c r="B2591" s="241"/>
      <c r="C2591" s="751" t="s">
        <v>258</v>
      </c>
      <c r="D2591" s="752"/>
      <c r="E2591" s="752"/>
      <c r="F2591" s="752"/>
      <c r="G2591" s="752"/>
      <c r="H2591" s="752"/>
      <c r="I2591" s="781"/>
      <c r="J2591" s="752"/>
      <c r="K2591" s="752"/>
      <c r="L2591" s="752"/>
      <c r="M2591" s="752"/>
      <c r="N2591" s="753"/>
      <c r="O2591" s="295">
        <f>SUM(O2587:O2589)</f>
        <v>4499.3640373333346</v>
      </c>
      <c r="P2591" s="287"/>
    </row>
    <row r="2592" spans="2:18" ht="15" thickBot="1">
      <c r="B2592" s="241"/>
      <c r="C2592" s="274"/>
      <c r="O2592" s="275"/>
      <c r="P2592" s="243"/>
    </row>
    <row r="2593" spans="2:18" ht="15" thickBot="1">
      <c r="B2593" s="241"/>
      <c r="C2593" s="754" t="s">
        <v>275</v>
      </c>
      <c r="D2593" s="755"/>
      <c r="E2593" s="755"/>
      <c r="F2593" s="755"/>
      <c r="G2593" s="755"/>
      <c r="H2593" s="755"/>
      <c r="I2593" s="755"/>
      <c r="J2593" s="755"/>
      <c r="K2593" s="755"/>
      <c r="L2593" s="755"/>
      <c r="M2593" s="755"/>
      <c r="N2593" s="756"/>
      <c r="O2593" s="327">
        <f>SUM(O2563+O2575+O2582+O2591)</f>
        <v>35812.422239200001</v>
      </c>
      <c r="P2593" s="328"/>
    </row>
    <row r="2594" spans="2:18">
      <c r="B2594" s="241"/>
      <c r="C2594" s="760" t="s">
        <v>276</v>
      </c>
      <c r="D2594" s="761"/>
      <c r="E2594" s="761"/>
      <c r="F2594" s="761"/>
      <c r="G2594" s="761"/>
      <c r="H2594" s="761"/>
      <c r="I2594" s="761"/>
      <c r="J2594" s="761"/>
      <c r="K2594" s="761"/>
      <c r="L2594" s="761"/>
      <c r="M2594" s="761"/>
      <c r="N2594" s="761"/>
      <c r="O2594" s="762"/>
      <c r="P2594" s="281"/>
    </row>
    <row r="2595" spans="2:18">
      <c r="B2595" s="241"/>
      <c r="C2595" s="763"/>
      <c r="D2595" s="764"/>
      <c r="E2595" s="764"/>
      <c r="F2595" s="764"/>
      <c r="G2595" s="764"/>
      <c r="H2595" s="764"/>
      <c r="I2595" s="764"/>
      <c r="J2595" s="764"/>
      <c r="K2595" s="764"/>
      <c r="L2595" s="764"/>
      <c r="M2595" s="764"/>
      <c r="N2595" s="764"/>
      <c r="O2595" s="765"/>
      <c r="P2595" s="281"/>
    </row>
    <row r="2596" spans="2:18" ht="15" thickBot="1">
      <c r="B2596" s="241"/>
      <c r="C2596" s="766"/>
      <c r="D2596" s="767"/>
      <c r="E2596" s="767"/>
      <c r="F2596" s="767"/>
      <c r="G2596" s="767"/>
      <c r="H2596" s="767"/>
      <c r="I2596" s="767"/>
      <c r="J2596" s="767"/>
      <c r="K2596" s="767"/>
      <c r="L2596" s="767"/>
      <c r="M2596" s="767"/>
      <c r="N2596" s="767"/>
      <c r="O2596" s="768"/>
      <c r="P2596" s="281"/>
    </row>
    <row r="2597" spans="2:18">
      <c r="B2597" s="241"/>
      <c r="C2597" s="769" t="s">
        <v>277</v>
      </c>
      <c r="D2597" s="770"/>
      <c r="E2597" s="770"/>
      <c r="F2597" s="770"/>
      <c r="G2597" s="770"/>
      <c r="H2597" s="770"/>
      <c r="I2597" s="770"/>
      <c r="J2597" s="329"/>
      <c r="K2597" s="330"/>
      <c r="L2597" s="303" t="s">
        <v>278</v>
      </c>
      <c r="M2597" s="771" t="s">
        <v>279</v>
      </c>
      <c r="N2597" s="772"/>
      <c r="O2597" s="331"/>
      <c r="P2597" s="313"/>
    </row>
    <row r="2598" spans="2:18">
      <c r="B2598" s="241"/>
      <c r="C2598" s="773" t="s">
        <v>280</v>
      </c>
      <c r="D2598" s="774"/>
      <c r="E2598" s="774"/>
      <c r="F2598" s="774"/>
      <c r="G2598" s="774"/>
      <c r="H2598" s="774"/>
      <c r="I2598" s="774"/>
      <c r="J2598" s="332"/>
      <c r="K2598" s="333"/>
      <c r="L2598" s="334">
        <v>0.22</v>
      </c>
      <c r="M2598" s="747"/>
      <c r="N2598" s="748"/>
      <c r="O2598" s="335">
        <f>O2593*L2598</f>
        <v>7878.7328926240007</v>
      </c>
      <c r="P2598" s="336"/>
    </row>
    <row r="2599" spans="2:18">
      <c r="B2599" s="241"/>
      <c r="C2599" s="338" t="s">
        <v>281</v>
      </c>
      <c r="D2599" s="289"/>
      <c r="E2599" s="289"/>
      <c r="F2599" s="289"/>
      <c r="G2599" s="289"/>
      <c r="H2599" s="289"/>
      <c r="I2599" s="289"/>
      <c r="J2599" s="332"/>
      <c r="K2599" s="333"/>
      <c r="L2599" s="334">
        <v>0.01</v>
      </c>
      <c r="M2599" s="747"/>
      <c r="N2599" s="748"/>
      <c r="O2599" s="335">
        <f>O2593*L2599</f>
        <v>358.12422239200004</v>
      </c>
      <c r="P2599" s="336"/>
      <c r="R2599" s="337"/>
    </row>
    <row r="2600" spans="2:18" ht="15" thickBot="1">
      <c r="B2600" s="241"/>
      <c r="C2600" s="267" t="s">
        <v>282</v>
      </c>
      <c r="D2600" s="268"/>
      <c r="E2600" s="268"/>
      <c r="F2600" s="268"/>
      <c r="G2600" s="268"/>
      <c r="H2600" s="268"/>
      <c r="I2600" s="268"/>
      <c r="J2600" s="339"/>
      <c r="K2600" s="340"/>
      <c r="L2600" s="334">
        <v>0.03</v>
      </c>
      <c r="M2600" s="749"/>
      <c r="N2600" s="750"/>
      <c r="O2600" s="335">
        <f>O2593*L2600</f>
        <v>1074.372667176</v>
      </c>
      <c r="P2600" s="336"/>
      <c r="R2600" s="337"/>
    </row>
    <row r="2601" spans="2:18" ht="15" thickBot="1">
      <c r="B2601" s="241"/>
      <c r="C2601" s="751" t="s">
        <v>258</v>
      </c>
      <c r="D2601" s="752"/>
      <c r="E2601" s="752"/>
      <c r="F2601" s="752"/>
      <c r="G2601" s="752"/>
      <c r="H2601" s="752"/>
      <c r="I2601" s="752"/>
      <c r="J2601" s="752"/>
      <c r="K2601" s="752"/>
      <c r="L2601" s="752"/>
      <c r="M2601" s="752"/>
      <c r="N2601" s="753"/>
      <c r="O2601" s="341">
        <f>SUM(O2598:O2600)</f>
        <v>9311.2297821920001</v>
      </c>
      <c r="P2601" s="342"/>
    </row>
    <row r="2602" spans="2:18" ht="15" thickBot="1">
      <c r="B2602" s="241"/>
      <c r="C2602" s="274"/>
      <c r="O2602" s="275"/>
      <c r="P2602" s="243"/>
    </row>
    <row r="2603" spans="2:18" ht="15" thickBot="1">
      <c r="B2603" s="241"/>
      <c r="C2603" s="754" t="s">
        <v>283</v>
      </c>
      <c r="D2603" s="755"/>
      <c r="E2603" s="755"/>
      <c r="F2603" s="755"/>
      <c r="G2603" s="755"/>
      <c r="H2603" s="755"/>
      <c r="I2603" s="755"/>
      <c r="J2603" s="755"/>
      <c r="K2603" s="755"/>
      <c r="L2603" s="755"/>
      <c r="M2603" s="755"/>
      <c r="N2603" s="756"/>
      <c r="O2603" s="343">
        <f>ROUND('CDI ORO NEGRO APUS'!O2593+'CDI ORO NEGRO APUS'!O2601,0)</f>
        <v>45124</v>
      </c>
      <c r="P2603" s="342"/>
    </row>
    <row r="2604" spans="2:18">
      <c r="B2604" s="241"/>
      <c r="C2604" s="270"/>
      <c r="D2604" s="271"/>
      <c r="E2604" s="271"/>
      <c r="F2604" s="271"/>
      <c r="G2604" s="271"/>
      <c r="H2604" s="271"/>
      <c r="I2604" s="271"/>
      <c r="J2604" s="271"/>
      <c r="K2604" s="271"/>
      <c r="L2604" s="271"/>
      <c r="M2604" s="271"/>
      <c r="N2604" s="271"/>
      <c r="O2604" s="272"/>
      <c r="P2604" s="243"/>
    </row>
    <row r="2605" spans="2:18">
      <c r="B2605" s="241"/>
      <c r="C2605" s="274"/>
      <c r="O2605" s="275"/>
      <c r="P2605" s="243"/>
    </row>
    <row r="2606" spans="2:18">
      <c r="B2606" s="241"/>
      <c r="C2606" s="274"/>
      <c r="O2606" s="275"/>
      <c r="P2606" s="243"/>
    </row>
    <row r="2607" spans="2:18">
      <c r="B2607" s="241"/>
      <c r="C2607" s="274"/>
      <c r="H2607" s="344" t="s">
        <v>284</v>
      </c>
      <c r="I2607" s="344"/>
      <c r="J2607" s="344"/>
      <c r="K2607" s="344"/>
      <c r="O2607" s="275"/>
      <c r="P2607" s="243"/>
    </row>
    <row r="2608" spans="2:18">
      <c r="B2608" s="241"/>
      <c r="C2608" s="274"/>
      <c r="H2608" s="344" t="s">
        <v>285</v>
      </c>
      <c r="O2608" s="275"/>
      <c r="P2608" s="243"/>
    </row>
    <row r="2609" spans="2:16">
      <c r="B2609" s="241"/>
      <c r="C2609" s="274"/>
      <c r="H2609" s="344" t="s">
        <v>286</v>
      </c>
      <c r="O2609" s="275"/>
      <c r="P2609" s="243"/>
    </row>
    <row r="2610" spans="2:16">
      <c r="B2610" s="241"/>
      <c r="C2610" s="256"/>
      <c r="D2610" s="345"/>
      <c r="E2610" s="345"/>
      <c r="F2610" s="345"/>
      <c r="G2610" s="345"/>
      <c r="H2610" s="344" t="s">
        <v>287</v>
      </c>
      <c r="I2610" s="345"/>
      <c r="J2610" s="345"/>
      <c r="K2610" s="345"/>
      <c r="L2610" s="345"/>
      <c r="M2610" s="345"/>
      <c r="N2610" s="345"/>
      <c r="O2610" s="346"/>
      <c r="P2610" s="266"/>
    </row>
    <row r="2611" spans="2:16">
      <c r="B2611" s="241"/>
      <c r="C2611" s="274"/>
      <c r="H2611" s="236" t="s">
        <v>288</v>
      </c>
      <c r="O2611" s="275"/>
      <c r="P2611" s="243"/>
    </row>
    <row r="2612" spans="2:16">
      <c r="B2612" s="241"/>
      <c r="C2612" s="347" t="s">
        <v>289</v>
      </c>
      <c r="D2612" s="348"/>
      <c r="E2612" s="348"/>
      <c r="F2612" s="348"/>
      <c r="G2612" s="348"/>
      <c r="H2612" s="348"/>
      <c r="I2612" s="348"/>
      <c r="J2612" s="348"/>
      <c r="K2612" s="348"/>
      <c r="L2612" s="348"/>
      <c r="M2612" s="348"/>
      <c r="N2612" s="348"/>
      <c r="O2612" s="349"/>
      <c r="P2612" s="243"/>
    </row>
    <row r="2613" spans="2:16">
      <c r="B2613" s="241"/>
      <c r="C2613" s="757"/>
      <c r="D2613" s="758"/>
      <c r="E2613" s="758"/>
      <c r="F2613" s="758"/>
      <c r="G2613" s="758"/>
      <c r="H2613" s="758"/>
      <c r="I2613" s="758"/>
      <c r="J2613" s="758"/>
      <c r="K2613" s="758"/>
      <c r="L2613" s="758"/>
      <c r="M2613" s="758"/>
      <c r="N2613" s="758"/>
      <c r="O2613" s="759"/>
      <c r="P2613" s="266"/>
    </row>
    <row r="2614" spans="2:16">
      <c r="B2614" s="241"/>
      <c r="C2614" s="757"/>
      <c r="D2614" s="758"/>
      <c r="E2614" s="758"/>
      <c r="F2614" s="758"/>
      <c r="G2614" s="758"/>
      <c r="H2614" s="758"/>
      <c r="I2614" s="758"/>
      <c r="J2614" s="758"/>
      <c r="K2614" s="758"/>
      <c r="L2614" s="758"/>
      <c r="M2614" s="758"/>
      <c r="N2614" s="758"/>
      <c r="O2614" s="759"/>
      <c r="P2614" s="266"/>
    </row>
    <row r="2615" spans="2:16">
      <c r="B2615" s="241"/>
      <c r="C2615" s="256"/>
      <c r="D2615" s="345"/>
      <c r="E2615" s="345"/>
      <c r="F2615" s="345"/>
      <c r="G2615" s="345"/>
      <c r="H2615" s="345"/>
      <c r="I2615" s="345"/>
      <c r="J2615" s="345"/>
      <c r="K2615" s="345"/>
      <c r="L2615" s="345"/>
      <c r="M2615" s="345"/>
      <c r="N2615" s="345"/>
      <c r="O2615" s="346"/>
      <c r="P2615" s="266"/>
    </row>
    <row r="2616" spans="2:16">
      <c r="B2616" s="241"/>
      <c r="C2616" s="350" t="s">
        <v>290</v>
      </c>
      <c r="D2616" s="345"/>
      <c r="E2616" s="345"/>
      <c r="F2616" s="345"/>
      <c r="G2616" s="345"/>
      <c r="H2616" s="345"/>
      <c r="I2616" s="345"/>
      <c r="J2616" s="345"/>
      <c r="K2616" s="345"/>
      <c r="L2616" s="345"/>
      <c r="M2616" s="345"/>
      <c r="N2616" s="345"/>
      <c r="O2616" s="346"/>
      <c r="P2616" s="266"/>
    </row>
    <row r="2617" spans="2:16">
      <c r="B2617" s="241"/>
      <c r="C2617" s="735" t="s">
        <v>291</v>
      </c>
      <c r="D2617" s="736"/>
      <c r="E2617" s="736"/>
      <c r="F2617" s="736"/>
      <c r="G2617" s="736"/>
      <c r="H2617" s="736"/>
      <c r="I2617" s="736"/>
      <c r="J2617" s="736"/>
      <c r="K2617" s="736"/>
      <c r="L2617" s="736"/>
      <c r="M2617" s="736"/>
      <c r="N2617" s="736"/>
      <c r="O2617" s="737"/>
      <c r="P2617" s="351"/>
    </row>
    <row r="2618" spans="2:16">
      <c r="B2618" s="241"/>
      <c r="C2618" s="735"/>
      <c r="D2618" s="736"/>
      <c r="E2618" s="736"/>
      <c r="F2618" s="736"/>
      <c r="G2618" s="736"/>
      <c r="H2618" s="736"/>
      <c r="I2618" s="736"/>
      <c r="J2618" s="736"/>
      <c r="K2618" s="736"/>
      <c r="L2618" s="736"/>
      <c r="M2618" s="736"/>
      <c r="N2618" s="736"/>
      <c r="O2618" s="737"/>
      <c r="P2618" s="351"/>
    </row>
    <row r="2619" spans="2:16">
      <c r="B2619" s="241"/>
      <c r="C2619" s="738" t="s">
        <v>292</v>
      </c>
      <c r="D2619" s="739"/>
      <c r="E2619" s="739"/>
      <c r="F2619" s="739"/>
      <c r="G2619" s="739"/>
      <c r="H2619" s="739"/>
      <c r="I2619" s="739"/>
      <c r="J2619" s="739"/>
      <c r="K2619" s="739"/>
      <c r="L2619" s="739"/>
      <c r="M2619" s="739"/>
      <c r="N2619" s="739"/>
      <c r="O2619" s="740"/>
      <c r="P2619" s="351"/>
    </row>
    <row r="2620" spans="2:16">
      <c r="B2620" s="241"/>
      <c r="C2620" s="738"/>
      <c r="D2620" s="739"/>
      <c r="E2620" s="739"/>
      <c r="F2620" s="739"/>
      <c r="G2620" s="739"/>
      <c r="H2620" s="739"/>
      <c r="I2620" s="739"/>
      <c r="J2620" s="739"/>
      <c r="K2620" s="739"/>
      <c r="L2620" s="739"/>
      <c r="M2620" s="739"/>
      <c r="N2620" s="739"/>
      <c r="O2620" s="740"/>
      <c r="P2620" s="351"/>
    </row>
    <row r="2621" spans="2:16">
      <c r="B2621" s="241"/>
      <c r="C2621" s="256"/>
      <c r="D2621" s="345"/>
      <c r="E2621" s="345"/>
      <c r="F2621" s="345"/>
      <c r="G2621" s="345"/>
      <c r="H2621" s="345"/>
      <c r="I2621" s="345"/>
      <c r="J2621" s="345"/>
      <c r="K2621" s="345"/>
      <c r="L2621" s="345"/>
      <c r="M2621" s="345"/>
      <c r="N2621" s="345"/>
      <c r="O2621" s="346"/>
      <c r="P2621" s="266"/>
    </row>
    <row r="2622" spans="2:16">
      <c r="B2622" s="241"/>
      <c r="C2622" s="274"/>
      <c r="H2622" s="344" t="s">
        <v>284</v>
      </c>
      <c r="O2622" s="275"/>
      <c r="P2622" s="243"/>
    </row>
    <row r="2623" spans="2:16">
      <c r="B2623" s="241"/>
      <c r="C2623" s="274"/>
      <c r="H2623" s="236" t="s">
        <v>285</v>
      </c>
      <c r="I2623" s="289"/>
      <c r="J2623" s="289"/>
      <c r="K2623" s="289"/>
      <c r="O2623" s="275"/>
      <c r="P2623" s="243"/>
    </row>
    <row r="2624" spans="2:16">
      <c r="B2624" s="241"/>
      <c r="C2624" s="274"/>
      <c r="H2624" s="236" t="s">
        <v>293</v>
      </c>
      <c r="I2624" s="352"/>
      <c r="J2624" s="352"/>
      <c r="K2624" s="352"/>
      <c r="O2624" s="275"/>
      <c r="P2624" s="243"/>
    </row>
    <row r="2625" spans="2:16">
      <c r="B2625" s="241"/>
      <c r="C2625" s="353"/>
      <c r="D2625" s="345"/>
      <c r="E2625" s="345"/>
      <c r="F2625" s="345"/>
      <c r="G2625" s="345"/>
      <c r="H2625" s="236" t="s">
        <v>287</v>
      </c>
      <c r="L2625" s="345"/>
      <c r="M2625" s="345"/>
      <c r="N2625" s="345"/>
      <c r="O2625" s="346"/>
      <c r="P2625" s="266"/>
    </row>
    <row r="2626" spans="2:16">
      <c r="B2626" s="241"/>
      <c r="C2626" s="353"/>
      <c r="D2626" s="352"/>
      <c r="E2626" s="352"/>
      <c r="K2626" s="741"/>
      <c r="L2626" s="741"/>
      <c r="M2626" s="741"/>
      <c r="N2626" s="741"/>
      <c r="O2626" s="742"/>
      <c r="P2626" s="354"/>
    </row>
    <row r="2627" spans="2:16" ht="15" thickBot="1">
      <c r="B2627" s="241"/>
      <c r="C2627" s="745"/>
      <c r="D2627" s="746"/>
      <c r="E2627" s="746"/>
      <c r="F2627" s="309"/>
      <c r="G2627" s="309"/>
      <c r="H2627" s="309"/>
      <c r="I2627" s="309"/>
      <c r="J2627" s="309"/>
      <c r="K2627" s="743"/>
      <c r="L2627" s="743"/>
      <c r="M2627" s="743"/>
      <c r="N2627" s="743"/>
      <c r="O2627" s="744"/>
      <c r="P2627" s="354"/>
    </row>
    <row r="2628" spans="2:16" ht="15" thickBot="1">
      <c r="B2628" s="355"/>
      <c r="C2628" s="356"/>
      <c r="D2628" s="356"/>
      <c r="E2628" s="356"/>
      <c r="F2628" s="356"/>
      <c r="G2628" s="356"/>
      <c r="H2628" s="356"/>
      <c r="I2628" s="356"/>
      <c r="J2628" s="356"/>
      <c r="K2628" s="356"/>
      <c r="L2628" s="356"/>
      <c r="M2628" s="356"/>
      <c r="N2628" s="356"/>
      <c r="O2628" s="356"/>
      <c r="P2628" s="357"/>
    </row>
    <row r="2629" spans="2:16" ht="15" thickTop="1"/>
    <row r="2632" spans="2:16" ht="15" thickBot="1"/>
    <row r="2633" spans="2:16">
      <c r="B2633" s="241"/>
      <c r="C2633" s="251"/>
      <c r="D2633" s="252"/>
      <c r="E2633" s="252"/>
      <c r="F2633" s="252"/>
      <c r="G2633" s="252"/>
      <c r="H2633" s="252"/>
      <c r="I2633" s="252"/>
      <c r="J2633" s="252"/>
      <c r="K2633" s="252"/>
      <c r="L2633" s="253" t="s">
        <v>241</v>
      </c>
      <c r="M2633" s="254" t="s">
        <v>242</v>
      </c>
      <c r="N2633" s="254" t="s">
        <v>243</v>
      </c>
      <c r="O2633" s="255" t="s">
        <v>244</v>
      </c>
      <c r="P2633" s="245"/>
    </row>
    <row r="2634" spans="2:16">
      <c r="B2634" s="241"/>
      <c r="C2634" s="256"/>
      <c r="D2634" s="257"/>
      <c r="E2634" s="257"/>
      <c r="F2634" s="257"/>
      <c r="G2634" s="257"/>
      <c r="H2634" s="257"/>
      <c r="I2634" s="257"/>
      <c r="J2634" s="257"/>
      <c r="K2634" s="257"/>
      <c r="L2634" s="258"/>
      <c r="M2634" s="259"/>
      <c r="N2634" s="259"/>
      <c r="O2634" s="260"/>
      <c r="P2634" s="261"/>
    </row>
    <row r="2635" spans="2:16">
      <c r="B2635" s="241"/>
      <c r="C2635" s="826" t="s">
        <v>245</v>
      </c>
      <c r="D2635" s="827"/>
      <c r="E2635" s="827"/>
      <c r="F2635" s="827"/>
      <c r="G2635" s="257"/>
      <c r="H2635" s="257"/>
      <c r="I2635" s="257" t="s">
        <v>246</v>
      </c>
      <c r="K2635" s="257"/>
      <c r="L2635" s="258"/>
      <c r="O2635" s="262"/>
      <c r="P2635" s="261"/>
    </row>
    <row r="2636" spans="2:16">
      <c r="B2636" s="241"/>
      <c r="C2636" s="263"/>
      <c r="D2636" s="264"/>
      <c r="E2636" s="264"/>
      <c r="F2636" s="264"/>
      <c r="G2636" s="264"/>
      <c r="H2636" s="264"/>
      <c r="I2636" s="264"/>
      <c r="J2636" s="264"/>
      <c r="K2636" s="264"/>
      <c r="L2636" s="264"/>
      <c r="M2636" s="264"/>
      <c r="N2636" s="264"/>
      <c r="O2636" s="265"/>
      <c r="P2636" s="266"/>
    </row>
    <row r="2637" spans="2:16" ht="15" thickBot="1">
      <c r="B2637" s="241"/>
      <c r="C2637" s="267"/>
      <c r="D2637" s="268"/>
      <c r="E2637" s="268"/>
      <c r="F2637" s="268"/>
      <c r="G2637" s="268"/>
      <c r="H2637" s="268"/>
      <c r="I2637" s="268"/>
      <c r="J2637" s="268"/>
      <c r="K2637" s="268"/>
      <c r="L2637" s="268"/>
      <c r="M2637" s="268"/>
      <c r="N2637" s="268"/>
      <c r="O2637" s="269"/>
      <c r="P2637" s="243"/>
    </row>
    <row r="2638" spans="2:16" ht="15" thickBot="1">
      <c r="B2638" s="241"/>
      <c r="C2638" s="270"/>
      <c r="D2638" s="271"/>
      <c r="E2638" s="271"/>
      <c r="F2638" s="271"/>
      <c r="G2638" s="271"/>
      <c r="H2638" s="271"/>
      <c r="K2638" s="271"/>
      <c r="L2638" s="271"/>
      <c r="M2638" s="271"/>
      <c r="N2638" s="271"/>
      <c r="O2638" s="272"/>
      <c r="P2638" s="243"/>
    </row>
    <row r="2639" spans="2:16">
      <c r="B2639" s="241"/>
      <c r="C2639" s="828" t="s">
        <v>247</v>
      </c>
      <c r="D2639" s="829"/>
      <c r="E2639" s="829"/>
      <c r="F2639" s="829"/>
      <c r="G2639" s="829"/>
      <c r="H2639" s="829"/>
      <c r="I2639" s="829"/>
      <c r="J2639" s="829"/>
      <c r="K2639" s="829"/>
      <c r="L2639" s="829"/>
      <c r="M2639" s="829"/>
      <c r="N2639" s="829"/>
      <c r="O2639" s="830"/>
      <c r="P2639" s="273"/>
    </row>
    <row r="2640" spans="2:16" ht="15" thickBot="1">
      <c r="B2640" s="241"/>
      <c r="C2640" s="274"/>
      <c r="O2640" s="275"/>
      <c r="P2640" s="243"/>
    </row>
    <row r="2641" spans="2:16">
      <c r="B2641" s="241"/>
      <c r="C2641" s="276" t="s">
        <v>248</v>
      </c>
      <c r="D2641" s="814" t="s">
        <v>9</v>
      </c>
      <c r="E2641" s="815"/>
      <c r="F2641" s="815"/>
      <c r="G2641" s="815"/>
      <c r="H2641" s="815"/>
      <c r="I2641" s="815"/>
      <c r="J2641" s="815"/>
      <c r="K2641" s="815"/>
      <c r="L2641" s="816"/>
      <c r="M2641" s="817" t="s">
        <v>249</v>
      </c>
      <c r="N2641" s="818"/>
      <c r="O2641" s="276" t="s">
        <v>11</v>
      </c>
      <c r="P2641" s="277"/>
    </row>
    <row r="2642" spans="2:16" ht="15" thickBot="1">
      <c r="B2642" s="241"/>
      <c r="C2642" s="278">
        <v>12.1</v>
      </c>
      <c r="D2642" s="819" t="s">
        <v>51</v>
      </c>
      <c r="E2642" s="820"/>
      <c r="F2642" s="820"/>
      <c r="G2642" s="820"/>
      <c r="H2642" s="820"/>
      <c r="I2642" s="820"/>
      <c r="J2642" s="820"/>
      <c r="K2642" s="820"/>
      <c r="L2642" s="821"/>
      <c r="M2642" s="819" t="s">
        <v>329</v>
      </c>
      <c r="N2642" s="821"/>
      <c r="O2642" s="279">
        <f>'[23]PRESUPUESTO OFICIAL (Entidad)'!I66</f>
        <v>49.86</v>
      </c>
      <c r="P2642" s="280"/>
    </row>
    <row r="2643" spans="2:16">
      <c r="B2643" s="241"/>
      <c r="C2643" s="801" t="s">
        <v>250</v>
      </c>
      <c r="D2643" s="761"/>
      <c r="E2643" s="761"/>
      <c r="F2643" s="761"/>
      <c r="G2643" s="761"/>
      <c r="H2643" s="761"/>
      <c r="I2643" s="761"/>
      <c r="J2643" s="761"/>
      <c r="K2643" s="761"/>
      <c r="L2643" s="761"/>
      <c r="M2643" s="761"/>
      <c r="N2643" s="761"/>
      <c r="O2643" s="762"/>
      <c r="P2643" s="281"/>
    </row>
    <row r="2644" spans="2:16">
      <c r="B2644" s="241"/>
      <c r="C2644" s="763"/>
      <c r="D2644" s="764"/>
      <c r="E2644" s="764"/>
      <c r="F2644" s="764"/>
      <c r="G2644" s="764"/>
      <c r="H2644" s="764"/>
      <c r="I2644" s="764"/>
      <c r="J2644" s="764"/>
      <c r="K2644" s="764"/>
      <c r="L2644" s="764"/>
      <c r="M2644" s="764"/>
      <c r="N2644" s="764"/>
      <c r="O2644" s="765"/>
      <c r="P2644" s="281"/>
    </row>
    <row r="2645" spans="2:16" ht="15" thickBot="1">
      <c r="B2645" s="241"/>
      <c r="C2645" s="766"/>
      <c r="D2645" s="767"/>
      <c r="E2645" s="767"/>
      <c r="F2645" s="767"/>
      <c r="G2645" s="767"/>
      <c r="H2645" s="767"/>
      <c r="I2645" s="767"/>
      <c r="J2645" s="767"/>
      <c r="K2645" s="767"/>
      <c r="L2645" s="767"/>
      <c r="M2645" s="767"/>
      <c r="N2645" s="767"/>
      <c r="O2645" s="768"/>
      <c r="P2645" s="281"/>
    </row>
    <row r="2646" spans="2:16">
      <c r="B2646" s="241"/>
      <c r="C2646" s="769" t="s">
        <v>9</v>
      </c>
      <c r="D2646" s="822"/>
      <c r="E2646" s="822"/>
      <c r="F2646" s="822"/>
      <c r="G2646" s="823"/>
      <c r="H2646" s="785" t="s">
        <v>251</v>
      </c>
      <c r="I2646" s="822"/>
      <c r="J2646" s="824" t="s">
        <v>252</v>
      </c>
      <c r="K2646" s="825"/>
      <c r="L2646" s="282" t="s">
        <v>253</v>
      </c>
      <c r="M2646" s="785" t="s">
        <v>254</v>
      </c>
      <c r="N2646" s="786"/>
      <c r="O2646" s="283" t="s">
        <v>255</v>
      </c>
      <c r="P2646" s="284"/>
    </row>
    <row r="2647" spans="2:16">
      <c r="B2647" s="241"/>
      <c r="C2647" s="787" t="s">
        <v>257</v>
      </c>
      <c r="D2647" s="774"/>
      <c r="E2647" s="774"/>
      <c r="F2647" s="774"/>
      <c r="G2647" s="810"/>
      <c r="H2647" s="811"/>
      <c r="I2647" s="810"/>
      <c r="J2647" s="812" t="s">
        <v>20</v>
      </c>
      <c r="K2647" s="776"/>
      <c r="L2647" s="315">
        <f>O2678*0.05</f>
        <v>146.6558028</v>
      </c>
      <c r="M2647" s="812">
        <v>1</v>
      </c>
      <c r="N2647" s="776"/>
      <c r="O2647" s="286">
        <f>L2647*M2647</f>
        <v>146.6558028</v>
      </c>
      <c r="P2647" s="287"/>
    </row>
    <row r="2648" spans="2:16">
      <c r="B2648" s="241"/>
      <c r="C2648" s="792" t="s">
        <v>385</v>
      </c>
      <c r="D2648" s="793"/>
      <c r="E2648" s="793"/>
      <c r="F2648" s="793"/>
      <c r="G2648" s="794"/>
      <c r="H2648" s="291"/>
      <c r="I2648" s="290"/>
      <c r="J2648" s="813" t="s">
        <v>317</v>
      </c>
      <c r="K2648" s="776"/>
      <c r="L2648" s="292">
        <v>40900</v>
      </c>
      <c r="M2648" s="812">
        <f>1/600</f>
        <v>1.6666666666666668E-3</v>
      </c>
      <c r="N2648" s="776"/>
      <c r="O2648" s="286">
        <f>L2648*M2648</f>
        <v>68.166666666666671</v>
      </c>
      <c r="P2648" s="287"/>
    </row>
    <row r="2649" spans="2:16" ht="15" thickBot="1">
      <c r="B2649" s="241"/>
      <c r="C2649" s="805"/>
      <c r="D2649" s="791"/>
      <c r="E2649" s="791"/>
      <c r="F2649" s="791"/>
      <c r="G2649" s="806"/>
      <c r="H2649" s="807"/>
      <c r="I2649" s="806"/>
      <c r="J2649" s="779"/>
      <c r="K2649" s="780"/>
      <c r="L2649" s="393"/>
      <c r="M2649" s="808"/>
      <c r="N2649" s="809"/>
      <c r="O2649" s="286"/>
      <c r="P2649" s="287"/>
    </row>
    <row r="2650" spans="2:16" ht="15" thickBot="1">
      <c r="B2650" s="241"/>
      <c r="C2650" s="751" t="s">
        <v>258</v>
      </c>
      <c r="D2650" s="752"/>
      <c r="E2650" s="752"/>
      <c r="F2650" s="752"/>
      <c r="G2650" s="752"/>
      <c r="H2650" s="752"/>
      <c r="I2650" s="752"/>
      <c r="J2650" s="752"/>
      <c r="K2650" s="752"/>
      <c r="L2650" s="752"/>
      <c r="M2650" s="752"/>
      <c r="N2650" s="753"/>
      <c r="O2650" s="295">
        <f>SUM(O2647:O2649)</f>
        <v>214.82246946666669</v>
      </c>
      <c r="P2650" s="296"/>
    </row>
    <row r="2651" spans="2:16">
      <c r="B2651" s="241"/>
      <c r="C2651" s="760" t="s">
        <v>259</v>
      </c>
      <c r="D2651" s="761"/>
      <c r="E2651" s="761"/>
      <c r="F2651" s="761"/>
      <c r="G2651" s="761"/>
      <c r="H2651" s="761"/>
      <c r="I2651" s="761"/>
      <c r="J2651" s="761"/>
      <c r="K2651" s="761"/>
      <c r="L2651" s="761"/>
      <c r="M2651" s="761"/>
      <c r="N2651" s="761"/>
      <c r="O2651" s="762"/>
      <c r="P2651" s="281"/>
    </row>
    <row r="2652" spans="2:16">
      <c r="B2652" s="241"/>
      <c r="C2652" s="763"/>
      <c r="D2652" s="764"/>
      <c r="E2652" s="764"/>
      <c r="F2652" s="764"/>
      <c r="G2652" s="764"/>
      <c r="H2652" s="764"/>
      <c r="I2652" s="764"/>
      <c r="J2652" s="764"/>
      <c r="K2652" s="764"/>
      <c r="L2652" s="764"/>
      <c r="M2652" s="764"/>
      <c r="N2652" s="764"/>
      <c r="O2652" s="765"/>
      <c r="P2652" s="281"/>
    </row>
    <row r="2653" spans="2:16" ht="15" thickBot="1">
      <c r="B2653" s="241"/>
      <c r="C2653" s="766"/>
      <c r="D2653" s="767"/>
      <c r="E2653" s="767"/>
      <c r="F2653" s="767"/>
      <c r="G2653" s="767"/>
      <c r="H2653" s="767"/>
      <c r="I2653" s="767"/>
      <c r="J2653" s="767"/>
      <c r="K2653" s="767"/>
      <c r="L2653" s="767"/>
      <c r="M2653" s="767"/>
      <c r="N2653" s="767"/>
      <c r="O2653" s="768"/>
      <c r="P2653" s="281"/>
    </row>
    <row r="2654" spans="2:16">
      <c r="B2654" s="241"/>
      <c r="C2654" s="769" t="s">
        <v>9</v>
      </c>
      <c r="D2654" s="770"/>
      <c r="E2654" s="770"/>
      <c r="F2654" s="770"/>
      <c r="G2654" s="770"/>
      <c r="H2654" s="770"/>
      <c r="I2654" s="770"/>
      <c r="J2654" s="786"/>
      <c r="K2654" s="297" t="s">
        <v>249</v>
      </c>
      <c r="L2654" s="298" t="s">
        <v>11</v>
      </c>
      <c r="M2654" s="785" t="s">
        <v>260</v>
      </c>
      <c r="N2654" s="786"/>
      <c r="O2654" s="283" t="s">
        <v>255</v>
      </c>
      <c r="P2654" s="284"/>
    </row>
    <row r="2655" spans="2:16">
      <c r="B2655" s="241"/>
      <c r="C2655" s="802"/>
      <c r="D2655" s="803"/>
      <c r="E2655" s="803"/>
      <c r="F2655" s="803"/>
      <c r="G2655" s="803"/>
      <c r="H2655" s="803"/>
      <c r="I2655" s="803"/>
      <c r="J2655" s="804"/>
      <c r="K2655" s="395"/>
      <c r="L2655" s="420"/>
      <c r="M2655" s="795"/>
      <c r="N2655" s="796"/>
      <c r="O2655" s="397"/>
      <c r="P2655" s="284"/>
    </row>
    <row r="2656" spans="2:16">
      <c r="B2656" s="241"/>
      <c r="C2656" s="792"/>
      <c r="D2656" s="793"/>
      <c r="E2656" s="793"/>
      <c r="F2656" s="793"/>
      <c r="G2656" s="793"/>
      <c r="H2656" s="793"/>
      <c r="I2656" s="793"/>
      <c r="J2656" s="794"/>
      <c r="K2656" s="398"/>
      <c r="L2656" s="399"/>
      <c r="M2656" s="795"/>
      <c r="N2656" s="796"/>
      <c r="O2656" s="397"/>
      <c r="P2656" s="287"/>
    </row>
    <row r="2657" spans="2:16">
      <c r="B2657" s="241"/>
      <c r="C2657" s="792"/>
      <c r="D2657" s="793"/>
      <c r="E2657" s="793"/>
      <c r="F2657" s="793"/>
      <c r="G2657" s="793"/>
      <c r="H2657" s="793"/>
      <c r="I2657" s="793"/>
      <c r="J2657" s="794"/>
      <c r="K2657" s="398"/>
      <c r="L2657" s="421"/>
      <c r="M2657" s="795"/>
      <c r="N2657" s="796"/>
      <c r="O2657" s="397"/>
      <c r="P2657" s="287"/>
    </row>
    <row r="2658" spans="2:16">
      <c r="B2658" s="241"/>
      <c r="C2658" s="792"/>
      <c r="D2658" s="793"/>
      <c r="E2658" s="793"/>
      <c r="F2658" s="793"/>
      <c r="G2658" s="793"/>
      <c r="H2658" s="793"/>
      <c r="I2658" s="793"/>
      <c r="J2658" s="794"/>
      <c r="K2658" s="398"/>
      <c r="L2658" s="402"/>
      <c r="M2658" s="795"/>
      <c r="N2658" s="796"/>
      <c r="O2658" s="397"/>
      <c r="P2658" s="287"/>
    </row>
    <row r="2659" spans="2:16">
      <c r="B2659" s="241"/>
      <c r="C2659" s="792"/>
      <c r="D2659" s="793"/>
      <c r="E2659" s="793"/>
      <c r="F2659" s="793"/>
      <c r="G2659" s="793"/>
      <c r="H2659" s="793"/>
      <c r="I2659" s="793"/>
      <c r="J2659" s="794"/>
      <c r="K2659" s="401"/>
      <c r="L2659" s="421"/>
      <c r="M2659" s="795"/>
      <c r="N2659" s="796"/>
      <c r="O2659" s="397"/>
      <c r="P2659" s="287"/>
    </row>
    <row r="2660" spans="2:16">
      <c r="B2660" s="241"/>
      <c r="C2660" s="792"/>
      <c r="D2660" s="793"/>
      <c r="E2660" s="793"/>
      <c r="F2660" s="793"/>
      <c r="G2660" s="793"/>
      <c r="H2660" s="793"/>
      <c r="I2660" s="793"/>
      <c r="J2660" s="794"/>
      <c r="K2660" s="401"/>
      <c r="L2660" s="402"/>
      <c r="M2660" s="795"/>
      <c r="N2660" s="796"/>
      <c r="O2660" s="397"/>
      <c r="P2660" s="287"/>
    </row>
    <row r="2661" spans="2:16" ht="15" thickBot="1">
      <c r="B2661" s="241"/>
      <c r="C2661" s="790"/>
      <c r="D2661" s="797"/>
      <c r="E2661" s="797"/>
      <c r="F2661" s="797"/>
      <c r="G2661" s="797"/>
      <c r="H2661" s="797"/>
      <c r="I2661" s="797"/>
      <c r="J2661" s="798"/>
      <c r="K2661" s="401"/>
      <c r="L2661" s="422"/>
      <c r="M2661" s="799"/>
      <c r="N2661" s="800"/>
      <c r="O2661" s="397"/>
      <c r="P2661" s="287"/>
    </row>
    <row r="2662" spans="2:16" ht="15" thickBot="1">
      <c r="B2662" s="241"/>
      <c r="C2662" s="751" t="s">
        <v>258</v>
      </c>
      <c r="D2662" s="752"/>
      <c r="E2662" s="752"/>
      <c r="F2662" s="752"/>
      <c r="G2662" s="752"/>
      <c r="H2662" s="752"/>
      <c r="I2662" s="752"/>
      <c r="J2662" s="752"/>
      <c r="K2662" s="752"/>
      <c r="L2662" s="752"/>
      <c r="M2662" s="752"/>
      <c r="N2662" s="753"/>
      <c r="O2662" s="295">
        <f>SUM(O2655:O2661)</f>
        <v>0</v>
      </c>
      <c r="P2662" s="287"/>
    </row>
    <row r="2663" spans="2:16">
      <c r="B2663" s="241"/>
      <c r="C2663" s="801" t="s">
        <v>263</v>
      </c>
      <c r="D2663" s="761"/>
      <c r="E2663" s="761"/>
      <c r="F2663" s="761"/>
      <c r="G2663" s="761"/>
      <c r="H2663" s="761"/>
      <c r="I2663" s="761"/>
      <c r="J2663" s="761"/>
      <c r="K2663" s="761"/>
      <c r="L2663" s="761"/>
      <c r="M2663" s="761"/>
      <c r="N2663" s="761"/>
      <c r="O2663" s="762"/>
      <c r="P2663" s="281"/>
    </row>
    <row r="2664" spans="2:16">
      <c r="B2664" s="241"/>
      <c r="C2664" s="763"/>
      <c r="D2664" s="764"/>
      <c r="E2664" s="764"/>
      <c r="F2664" s="764"/>
      <c r="G2664" s="764"/>
      <c r="H2664" s="764"/>
      <c r="I2664" s="764"/>
      <c r="J2664" s="764"/>
      <c r="K2664" s="764"/>
      <c r="L2664" s="764"/>
      <c r="M2664" s="764"/>
      <c r="N2664" s="764"/>
      <c r="O2664" s="765"/>
      <c r="P2664" s="281"/>
    </row>
    <row r="2665" spans="2:16" ht="15" thickBot="1">
      <c r="B2665" s="241"/>
      <c r="C2665" s="766"/>
      <c r="D2665" s="767"/>
      <c r="E2665" s="767"/>
      <c r="F2665" s="767"/>
      <c r="G2665" s="767"/>
      <c r="H2665" s="767"/>
      <c r="I2665" s="767"/>
      <c r="J2665" s="767"/>
      <c r="K2665" s="767"/>
      <c r="L2665" s="767"/>
      <c r="M2665" s="767"/>
      <c r="N2665" s="767"/>
      <c r="O2665" s="768"/>
      <c r="P2665" s="281"/>
    </row>
    <row r="2666" spans="2:16" ht="15.75">
      <c r="B2666" s="241"/>
      <c r="C2666" s="769" t="s">
        <v>264</v>
      </c>
      <c r="D2666" s="770"/>
      <c r="E2666" s="770"/>
      <c r="F2666" s="770"/>
      <c r="G2666" s="770"/>
      <c r="H2666" s="770"/>
      <c r="I2666" s="770"/>
      <c r="J2666" s="303" t="s">
        <v>265</v>
      </c>
      <c r="K2666" s="304" t="s">
        <v>266</v>
      </c>
      <c r="L2666" s="305" t="s">
        <v>267</v>
      </c>
      <c r="M2666" s="785" t="s">
        <v>268</v>
      </c>
      <c r="N2666" s="786"/>
      <c r="O2666" s="283" t="s">
        <v>255</v>
      </c>
      <c r="P2666" s="284"/>
    </row>
    <row r="2667" spans="2:16">
      <c r="B2667" s="241"/>
      <c r="C2667" s="787"/>
      <c r="D2667" s="774"/>
      <c r="E2667" s="774"/>
      <c r="F2667" s="774"/>
      <c r="G2667" s="774"/>
      <c r="H2667" s="774"/>
      <c r="I2667" s="774"/>
      <c r="J2667" s="375"/>
      <c r="K2667" s="374"/>
      <c r="L2667" s="375"/>
      <c r="M2667" s="788"/>
      <c r="N2667" s="789"/>
      <c r="O2667" s="294"/>
      <c r="P2667" s="287"/>
    </row>
    <row r="2668" spans="2:16" ht="15" thickBot="1">
      <c r="B2668" s="241"/>
      <c r="C2668" s="805"/>
      <c r="D2668" s="791"/>
      <c r="E2668" s="791"/>
      <c r="F2668" s="791"/>
      <c r="G2668" s="791"/>
      <c r="H2668" s="791"/>
      <c r="I2668" s="791"/>
      <c r="J2668" s="375"/>
      <c r="K2668" s="376"/>
      <c r="L2668" s="377"/>
      <c r="M2668" s="835"/>
      <c r="N2668" s="836"/>
      <c r="O2668" s="294"/>
      <c r="P2668" s="287"/>
    </row>
    <row r="2669" spans="2:16" ht="15" thickBot="1">
      <c r="B2669" s="241"/>
      <c r="C2669" s="751" t="s">
        <v>258</v>
      </c>
      <c r="D2669" s="752"/>
      <c r="E2669" s="752"/>
      <c r="F2669" s="752"/>
      <c r="G2669" s="752"/>
      <c r="H2669" s="752"/>
      <c r="I2669" s="752"/>
      <c r="J2669" s="752"/>
      <c r="K2669" s="752"/>
      <c r="L2669" s="752"/>
      <c r="M2669" s="752"/>
      <c r="N2669" s="753"/>
      <c r="O2669" s="295">
        <f>SUM(O2667:O2668)</f>
        <v>0</v>
      </c>
      <c r="P2669" s="296"/>
    </row>
    <row r="2670" spans="2:16">
      <c r="B2670" s="241"/>
      <c r="C2670" s="760" t="s">
        <v>269</v>
      </c>
      <c r="D2670" s="761"/>
      <c r="E2670" s="761"/>
      <c r="F2670" s="761"/>
      <c r="G2670" s="761"/>
      <c r="H2670" s="761"/>
      <c r="I2670" s="761"/>
      <c r="J2670" s="761"/>
      <c r="K2670" s="761"/>
      <c r="L2670" s="761"/>
      <c r="M2670" s="761"/>
      <c r="N2670" s="761"/>
      <c r="O2670" s="762"/>
      <c r="P2670" s="281"/>
    </row>
    <row r="2671" spans="2:16">
      <c r="B2671" s="241"/>
      <c r="C2671" s="763"/>
      <c r="D2671" s="764"/>
      <c r="E2671" s="764"/>
      <c r="F2671" s="764"/>
      <c r="G2671" s="764"/>
      <c r="H2671" s="764"/>
      <c r="I2671" s="764"/>
      <c r="J2671" s="764"/>
      <c r="K2671" s="764"/>
      <c r="L2671" s="764"/>
      <c r="M2671" s="764"/>
      <c r="N2671" s="764"/>
      <c r="O2671" s="765"/>
      <c r="P2671" s="281"/>
    </row>
    <row r="2672" spans="2:16" ht="15" thickBot="1">
      <c r="B2672" s="241"/>
      <c r="C2672" s="766"/>
      <c r="D2672" s="767"/>
      <c r="E2672" s="767"/>
      <c r="F2672" s="767"/>
      <c r="G2672" s="767"/>
      <c r="H2672" s="767"/>
      <c r="I2672" s="764"/>
      <c r="J2672" s="767"/>
      <c r="K2672" s="767"/>
      <c r="L2672" s="767"/>
      <c r="M2672" s="767"/>
      <c r="N2672" s="767"/>
      <c r="O2672" s="768"/>
      <c r="P2672" s="281"/>
    </row>
    <row r="2673" spans="2:19" ht="28.5">
      <c r="B2673" s="241"/>
      <c r="C2673" s="769" t="s">
        <v>270</v>
      </c>
      <c r="D2673" s="770"/>
      <c r="E2673" s="770"/>
      <c r="F2673" s="770"/>
      <c r="G2673" s="770"/>
      <c r="H2673" s="770"/>
      <c r="I2673" s="378" t="s">
        <v>11</v>
      </c>
      <c r="J2673" s="298" t="s">
        <v>271</v>
      </c>
      <c r="K2673" s="304" t="s">
        <v>272</v>
      </c>
      <c r="L2673" s="303" t="s">
        <v>273</v>
      </c>
      <c r="M2673" s="771" t="s">
        <v>254</v>
      </c>
      <c r="N2673" s="772"/>
      <c r="O2673" s="312" t="s">
        <v>255</v>
      </c>
      <c r="P2673" s="313"/>
    </row>
    <row r="2674" spans="2:19">
      <c r="B2674" s="241"/>
      <c r="C2674" s="775" t="s">
        <v>400</v>
      </c>
      <c r="D2674" s="782"/>
      <c r="E2674" s="782"/>
      <c r="F2674" s="782"/>
      <c r="G2674" s="782"/>
      <c r="H2674" s="782"/>
      <c r="I2674" s="379">
        <v>1</v>
      </c>
      <c r="J2674" s="315">
        <v>58363.5</v>
      </c>
      <c r="K2674" s="316">
        <f>J2674*67.52%</f>
        <v>39407.035199999998</v>
      </c>
      <c r="L2674" s="317">
        <f>J2674+K2674</f>
        <v>97770.535199999998</v>
      </c>
      <c r="M2674" s="833">
        <v>1.4999999999999999E-2</v>
      </c>
      <c r="N2674" s="834"/>
      <c r="O2674" s="318">
        <f>L2674*M2674*I2674</f>
        <v>1466.5580279999999</v>
      </c>
      <c r="P2674" s="319"/>
    </row>
    <row r="2675" spans="2:19">
      <c r="B2675" s="241"/>
      <c r="C2675" s="757" t="s">
        <v>324</v>
      </c>
      <c r="D2675" s="758"/>
      <c r="E2675" s="758"/>
      <c r="F2675" s="758"/>
      <c r="G2675" s="758"/>
      <c r="H2675" s="776"/>
      <c r="I2675" s="379">
        <v>1</v>
      </c>
      <c r="J2675" s="315">
        <v>58363.5</v>
      </c>
      <c r="K2675" s="316">
        <f>J2675*67.52%</f>
        <v>39407.035199999998</v>
      </c>
      <c r="L2675" s="317">
        <f>J2675+K2675</f>
        <v>97770.535199999998</v>
      </c>
      <c r="M2675" s="833">
        <v>1.4999999999999999E-2</v>
      </c>
      <c r="N2675" s="834"/>
      <c r="O2675" s="318">
        <f>L2675*M2675*I2675</f>
        <v>1466.5580279999999</v>
      </c>
      <c r="P2675" s="319"/>
    </row>
    <row r="2676" spans="2:19">
      <c r="B2676" s="241"/>
      <c r="C2676" s="757"/>
      <c r="D2676" s="758"/>
      <c r="E2676" s="758"/>
      <c r="F2676" s="758"/>
      <c r="G2676" s="758"/>
      <c r="H2676" s="776"/>
      <c r="I2676" s="379"/>
      <c r="J2676" s="323"/>
      <c r="K2676" s="316"/>
      <c r="L2676" s="317"/>
      <c r="M2676" s="777"/>
      <c r="N2676" s="778"/>
      <c r="O2676" s="318"/>
      <c r="P2676" s="319"/>
    </row>
    <row r="2677" spans="2:19" ht="15" thickBot="1">
      <c r="B2677" s="241"/>
      <c r="C2677" s="267"/>
      <c r="D2677" s="268"/>
      <c r="E2677" s="268"/>
      <c r="F2677" s="268"/>
      <c r="G2677" s="268"/>
      <c r="H2677" s="268"/>
      <c r="I2677" s="326"/>
      <c r="J2677" s="308"/>
      <c r="K2677" s="309"/>
      <c r="L2677" s="308"/>
      <c r="M2677" s="779"/>
      <c r="N2677" s="780"/>
      <c r="O2677" s="310"/>
      <c r="P2677" s="287"/>
    </row>
    <row r="2678" spans="2:19" ht="15" thickBot="1">
      <c r="B2678" s="241"/>
      <c r="C2678" s="751" t="s">
        <v>258</v>
      </c>
      <c r="D2678" s="752"/>
      <c r="E2678" s="752"/>
      <c r="F2678" s="752"/>
      <c r="G2678" s="752"/>
      <c r="H2678" s="752"/>
      <c r="I2678" s="781"/>
      <c r="J2678" s="752"/>
      <c r="K2678" s="752"/>
      <c r="L2678" s="752"/>
      <c r="M2678" s="752"/>
      <c r="N2678" s="753"/>
      <c r="O2678" s="295">
        <f>SUM(O2674:O2676)</f>
        <v>2933.1160559999998</v>
      </c>
      <c r="P2678" s="287"/>
    </row>
    <row r="2679" spans="2:19" ht="15" thickBot="1">
      <c r="B2679" s="241"/>
      <c r="C2679" s="274"/>
      <c r="O2679" s="275"/>
      <c r="P2679" s="243"/>
    </row>
    <row r="2680" spans="2:19" ht="15" thickBot="1">
      <c r="B2680" s="241"/>
      <c r="C2680" s="754" t="s">
        <v>275</v>
      </c>
      <c r="D2680" s="755"/>
      <c r="E2680" s="755"/>
      <c r="F2680" s="755"/>
      <c r="G2680" s="755"/>
      <c r="H2680" s="755"/>
      <c r="I2680" s="755"/>
      <c r="J2680" s="755"/>
      <c r="K2680" s="755"/>
      <c r="L2680" s="755"/>
      <c r="M2680" s="755"/>
      <c r="N2680" s="756"/>
      <c r="O2680" s="327">
        <f>SUM(O2650+O2662+O2669+O2678)</f>
        <v>3147.9385254666668</v>
      </c>
      <c r="P2680" s="328"/>
    </row>
    <row r="2681" spans="2:19">
      <c r="B2681" s="241"/>
      <c r="C2681" s="760" t="s">
        <v>276</v>
      </c>
      <c r="D2681" s="761"/>
      <c r="E2681" s="761"/>
      <c r="F2681" s="761"/>
      <c r="G2681" s="761"/>
      <c r="H2681" s="761"/>
      <c r="I2681" s="761"/>
      <c r="J2681" s="761"/>
      <c r="K2681" s="761"/>
      <c r="L2681" s="761"/>
      <c r="M2681" s="761"/>
      <c r="N2681" s="761"/>
      <c r="O2681" s="762"/>
      <c r="P2681" s="281"/>
    </row>
    <row r="2682" spans="2:19">
      <c r="B2682" s="241"/>
      <c r="C2682" s="763"/>
      <c r="D2682" s="764"/>
      <c r="E2682" s="764"/>
      <c r="F2682" s="764"/>
      <c r="G2682" s="764"/>
      <c r="H2682" s="764"/>
      <c r="I2682" s="764"/>
      <c r="J2682" s="764"/>
      <c r="K2682" s="764"/>
      <c r="L2682" s="764"/>
      <c r="M2682" s="764"/>
      <c r="N2682" s="764"/>
      <c r="O2682" s="765"/>
      <c r="P2682" s="281"/>
    </row>
    <row r="2683" spans="2:19" ht="15" thickBot="1">
      <c r="B2683" s="241"/>
      <c r="C2683" s="766"/>
      <c r="D2683" s="767"/>
      <c r="E2683" s="767"/>
      <c r="F2683" s="767"/>
      <c r="G2683" s="767"/>
      <c r="H2683" s="767"/>
      <c r="I2683" s="767"/>
      <c r="J2683" s="767"/>
      <c r="K2683" s="767"/>
      <c r="L2683" s="767"/>
      <c r="M2683" s="767"/>
      <c r="N2683" s="767"/>
      <c r="O2683" s="768"/>
      <c r="P2683" s="281"/>
    </row>
    <row r="2684" spans="2:19">
      <c r="B2684" s="241"/>
      <c r="C2684" s="769" t="s">
        <v>277</v>
      </c>
      <c r="D2684" s="770"/>
      <c r="E2684" s="770"/>
      <c r="F2684" s="770"/>
      <c r="G2684" s="770"/>
      <c r="H2684" s="770"/>
      <c r="I2684" s="770"/>
      <c r="J2684" s="329"/>
      <c r="K2684" s="330"/>
      <c r="L2684" s="303" t="s">
        <v>278</v>
      </c>
      <c r="M2684" s="771" t="s">
        <v>279</v>
      </c>
      <c r="N2684" s="772"/>
      <c r="O2684" s="331"/>
      <c r="P2684" s="313"/>
    </row>
    <row r="2685" spans="2:19">
      <c r="B2685" s="241"/>
      <c r="C2685" s="773" t="s">
        <v>280</v>
      </c>
      <c r="D2685" s="774"/>
      <c r="E2685" s="774"/>
      <c r="F2685" s="774"/>
      <c r="G2685" s="774"/>
      <c r="H2685" s="774"/>
      <c r="I2685" s="774"/>
      <c r="J2685" s="332"/>
      <c r="K2685" s="333"/>
      <c r="L2685" s="334">
        <v>0.22</v>
      </c>
      <c r="M2685" s="747"/>
      <c r="N2685" s="748"/>
      <c r="O2685" s="335">
        <f>O2680*L2685</f>
        <v>692.54647560266665</v>
      </c>
      <c r="P2685" s="336"/>
    </row>
    <row r="2686" spans="2:19">
      <c r="B2686" s="241"/>
      <c r="C2686" s="338" t="s">
        <v>281</v>
      </c>
      <c r="D2686" s="289"/>
      <c r="E2686" s="289"/>
      <c r="F2686" s="289"/>
      <c r="G2686" s="289"/>
      <c r="H2686" s="289"/>
      <c r="I2686" s="289"/>
      <c r="J2686" s="332"/>
      <c r="K2686" s="333"/>
      <c r="L2686" s="334">
        <v>0.01</v>
      </c>
      <c r="M2686" s="747"/>
      <c r="N2686" s="748"/>
      <c r="O2686" s="335">
        <f>O2680*L2686</f>
        <v>31.479385254666667</v>
      </c>
      <c r="P2686" s="336"/>
    </row>
    <row r="2687" spans="2:19" ht="15" thickBot="1">
      <c r="B2687" s="241"/>
      <c r="C2687" s="267" t="s">
        <v>282</v>
      </c>
      <c r="D2687" s="268"/>
      <c r="E2687" s="268"/>
      <c r="F2687" s="268"/>
      <c r="G2687" s="268"/>
      <c r="H2687" s="268"/>
      <c r="I2687" s="268"/>
      <c r="J2687" s="339"/>
      <c r="K2687" s="340"/>
      <c r="L2687" s="334">
        <v>0.03</v>
      </c>
      <c r="M2687" s="749"/>
      <c r="N2687" s="750"/>
      <c r="O2687" s="335">
        <f>O2680*L2687</f>
        <v>94.438155764000001</v>
      </c>
      <c r="P2687" s="336"/>
      <c r="S2687" s="337"/>
    </row>
    <row r="2688" spans="2:19" ht="15" thickBot="1">
      <c r="B2688" s="241"/>
      <c r="C2688" s="751" t="s">
        <v>258</v>
      </c>
      <c r="D2688" s="752"/>
      <c r="E2688" s="752"/>
      <c r="F2688" s="752"/>
      <c r="G2688" s="752"/>
      <c r="H2688" s="752"/>
      <c r="I2688" s="752"/>
      <c r="J2688" s="752"/>
      <c r="K2688" s="752"/>
      <c r="L2688" s="752"/>
      <c r="M2688" s="752"/>
      <c r="N2688" s="753"/>
      <c r="O2688" s="341">
        <f>SUM(O2685:O2687)</f>
        <v>818.46401662133337</v>
      </c>
      <c r="P2688" s="342"/>
      <c r="S2688" s="337"/>
    </row>
    <row r="2689" spans="2:16" ht="15" thickBot="1">
      <c r="B2689" s="241"/>
      <c r="C2689" s="274"/>
      <c r="O2689" s="275"/>
      <c r="P2689" s="243"/>
    </row>
    <row r="2690" spans="2:16" ht="15" thickBot="1">
      <c r="B2690" s="241"/>
      <c r="C2690" s="754" t="s">
        <v>283</v>
      </c>
      <c r="D2690" s="755"/>
      <c r="E2690" s="755"/>
      <c r="F2690" s="755"/>
      <c r="G2690" s="755"/>
      <c r="H2690" s="755"/>
      <c r="I2690" s="755"/>
      <c r="J2690" s="755"/>
      <c r="K2690" s="755"/>
      <c r="L2690" s="755"/>
      <c r="M2690" s="755"/>
      <c r="N2690" s="756"/>
      <c r="O2690" s="343">
        <f>ROUND(O2680+O2688,0)</f>
        <v>3966</v>
      </c>
      <c r="P2690" s="342"/>
    </row>
    <row r="2691" spans="2:16">
      <c r="B2691" s="241"/>
      <c r="C2691" s="270"/>
      <c r="D2691" s="271"/>
      <c r="E2691" s="271"/>
      <c r="F2691" s="271"/>
      <c r="G2691" s="271"/>
      <c r="H2691" s="271"/>
      <c r="I2691" s="271"/>
      <c r="J2691" s="271"/>
      <c r="K2691" s="271"/>
      <c r="L2691" s="271"/>
      <c r="M2691" s="271"/>
      <c r="N2691" s="271"/>
      <c r="O2691" s="272"/>
      <c r="P2691" s="243"/>
    </row>
    <row r="2692" spans="2:16">
      <c r="B2692" s="241"/>
      <c r="C2692" s="274"/>
      <c r="O2692" s="275"/>
      <c r="P2692" s="243"/>
    </row>
    <row r="2693" spans="2:16">
      <c r="B2693" s="241"/>
      <c r="C2693" s="274"/>
      <c r="O2693" s="275"/>
      <c r="P2693" s="243"/>
    </row>
    <row r="2694" spans="2:16">
      <c r="B2694" s="241"/>
      <c r="C2694" s="274"/>
      <c r="H2694" s="344" t="s">
        <v>284</v>
      </c>
      <c r="I2694" s="344"/>
      <c r="J2694" s="344"/>
      <c r="K2694" s="344"/>
      <c r="O2694" s="275"/>
      <c r="P2694" s="243"/>
    </row>
    <row r="2695" spans="2:16">
      <c r="B2695" s="241"/>
      <c r="C2695" s="274"/>
      <c r="H2695" s="344" t="s">
        <v>285</v>
      </c>
      <c r="O2695" s="275"/>
      <c r="P2695" s="243"/>
    </row>
    <row r="2696" spans="2:16">
      <c r="B2696" s="241"/>
      <c r="C2696" s="274"/>
      <c r="H2696" s="344" t="s">
        <v>286</v>
      </c>
      <c r="O2696" s="275"/>
      <c r="P2696" s="243"/>
    </row>
    <row r="2697" spans="2:16">
      <c r="B2697" s="241"/>
      <c r="C2697" s="256"/>
      <c r="D2697" s="345"/>
      <c r="E2697" s="345"/>
      <c r="F2697" s="345"/>
      <c r="G2697" s="345"/>
      <c r="H2697" s="344" t="s">
        <v>287</v>
      </c>
      <c r="I2697" s="345"/>
      <c r="J2697" s="345"/>
      <c r="K2697" s="345"/>
      <c r="L2697" s="345"/>
      <c r="M2697" s="345"/>
      <c r="N2697" s="345"/>
      <c r="O2697" s="346"/>
      <c r="P2697" s="266"/>
    </row>
    <row r="2698" spans="2:16">
      <c r="B2698" s="241"/>
      <c r="C2698" s="274"/>
      <c r="H2698" s="236" t="s">
        <v>288</v>
      </c>
      <c r="O2698" s="275"/>
      <c r="P2698" s="243"/>
    </row>
    <row r="2699" spans="2:16">
      <c r="B2699" s="241"/>
      <c r="C2699" s="347" t="s">
        <v>289</v>
      </c>
      <c r="D2699" s="348"/>
      <c r="E2699" s="348"/>
      <c r="F2699" s="348"/>
      <c r="G2699" s="348"/>
      <c r="H2699" s="348"/>
      <c r="I2699" s="348"/>
      <c r="J2699" s="348"/>
      <c r="K2699" s="348"/>
      <c r="L2699" s="348"/>
      <c r="M2699" s="348"/>
      <c r="N2699" s="348"/>
      <c r="O2699" s="349"/>
      <c r="P2699" s="243"/>
    </row>
    <row r="2700" spans="2:16">
      <c r="B2700" s="241"/>
      <c r="C2700" s="757"/>
      <c r="D2700" s="758"/>
      <c r="E2700" s="758"/>
      <c r="F2700" s="758"/>
      <c r="G2700" s="758"/>
      <c r="H2700" s="758"/>
      <c r="I2700" s="758"/>
      <c r="J2700" s="758"/>
      <c r="K2700" s="758"/>
      <c r="L2700" s="758"/>
      <c r="M2700" s="758"/>
      <c r="N2700" s="758"/>
      <c r="O2700" s="759"/>
      <c r="P2700" s="266"/>
    </row>
    <row r="2701" spans="2:16">
      <c r="B2701" s="241"/>
      <c r="C2701" s="757"/>
      <c r="D2701" s="758"/>
      <c r="E2701" s="758"/>
      <c r="F2701" s="758"/>
      <c r="G2701" s="758"/>
      <c r="H2701" s="758"/>
      <c r="I2701" s="758"/>
      <c r="J2701" s="758"/>
      <c r="K2701" s="758"/>
      <c r="L2701" s="758"/>
      <c r="M2701" s="758"/>
      <c r="N2701" s="758"/>
      <c r="O2701" s="759"/>
      <c r="P2701" s="266"/>
    </row>
    <row r="2702" spans="2:16">
      <c r="B2702" s="241"/>
      <c r="C2702" s="256"/>
      <c r="D2702" s="345"/>
      <c r="E2702" s="345"/>
      <c r="F2702" s="345"/>
      <c r="G2702" s="345"/>
      <c r="H2702" s="345"/>
      <c r="I2702" s="345"/>
      <c r="J2702" s="345"/>
      <c r="K2702" s="345"/>
      <c r="L2702" s="345"/>
      <c r="M2702" s="345"/>
      <c r="N2702" s="345"/>
      <c r="O2702" s="346"/>
      <c r="P2702" s="266"/>
    </row>
    <row r="2703" spans="2:16">
      <c r="B2703" s="241"/>
      <c r="C2703" s="350" t="s">
        <v>290</v>
      </c>
      <c r="D2703" s="345"/>
      <c r="E2703" s="345"/>
      <c r="F2703" s="345"/>
      <c r="G2703" s="345"/>
      <c r="H2703" s="345"/>
      <c r="I2703" s="345"/>
      <c r="J2703" s="345"/>
      <c r="K2703" s="345"/>
      <c r="L2703" s="345"/>
      <c r="M2703" s="345"/>
      <c r="N2703" s="345"/>
      <c r="O2703" s="346"/>
      <c r="P2703" s="266"/>
    </row>
    <row r="2704" spans="2:16">
      <c r="B2704" s="241"/>
      <c r="C2704" s="735" t="s">
        <v>291</v>
      </c>
      <c r="D2704" s="736"/>
      <c r="E2704" s="736"/>
      <c r="F2704" s="736"/>
      <c r="G2704" s="736"/>
      <c r="H2704" s="736"/>
      <c r="I2704" s="736"/>
      <c r="J2704" s="736"/>
      <c r="K2704" s="736"/>
      <c r="L2704" s="736"/>
      <c r="M2704" s="736"/>
      <c r="N2704" s="736"/>
      <c r="O2704" s="737"/>
      <c r="P2704" s="351"/>
    </row>
    <row r="2705" spans="2:16">
      <c r="B2705" s="241"/>
      <c r="C2705" s="735"/>
      <c r="D2705" s="736"/>
      <c r="E2705" s="736"/>
      <c r="F2705" s="736"/>
      <c r="G2705" s="736"/>
      <c r="H2705" s="736"/>
      <c r="I2705" s="736"/>
      <c r="J2705" s="736"/>
      <c r="K2705" s="736"/>
      <c r="L2705" s="736"/>
      <c r="M2705" s="736"/>
      <c r="N2705" s="736"/>
      <c r="O2705" s="737"/>
      <c r="P2705" s="351"/>
    </row>
    <row r="2706" spans="2:16">
      <c r="B2706" s="241"/>
      <c r="C2706" s="738" t="s">
        <v>292</v>
      </c>
      <c r="D2706" s="739"/>
      <c r="E2706" s="739"/>
      <c r="F2706" s="739"/>
      <c r="G2706" s="739"/>
      <c r="H2706" s="739"/>
      <c r="I2706" s="739"/>
      <c r="J2706" s="739"/>
      <c r="K2706" s="739"/>
      <c r="L2706" s="739"/>
      <c r="M2706" s="739"/>
      <c r="N2706" s="739"/>
      <c r="O2706" s="740"/>
      <c r="P2706" s="351"/>
    </row>
    <row r="2707" spans="2:16">
      <c r="B2707" s="241"/>
      <c r="C2707" s="738"/>
      <c r="D2707" s="739"/>
      <c r="E2707" s="739"/>
      <c r="F2707" s="739"/>
      <c r="G2707" s="739"/>
      <c r="H2707" s="739"/>
      <c r="I2707" s="739"/>
      <c r="J2707" s="739"/>
      <c r="K2707" s="739"/>
      <c r="L2707" s="739"/>
      <c r="M2707" s="739"/>
      <c r="N2707" s="739"/>
      <c r="O2707" s="740"/>
      <c r="P2707" s="351"/>
    </row>
    <row r="2708" spans="2:16">
      <c r="B2708" s="241"/>
      <c r="C2708" s="256"/>
      <c r="D2708" s="345"/>
      <c r="E2708" s="345"/>
      <c r="F2708" s="345"/>
      <c r="G2708" s="345"/>
      <c r="H2708" s="345"/>
      <c r="I2708" s="345"/>
      <c r="J2708" s="345"/>
      <c r="K2708" s="345"/>
      <c r="L2708" s="345"/>
      <c r="M2708" s="345"/>
      <c r="N2708" s="345"/>
      <c r="O2708" s="346"/>
      <c r="P2708" s="266"/>
    </row>
    <row r="2709" spans="2:16">
      <c r="B2709" s="241"/>
      <c r="C2709" s="274"/>
      <c r="H2709" s="344" t="s">
        <v>284</v>
      </c>
      <c r="O2709" s="275"/>
      <c r="P2709" s="243"/>
    </row>
    <row r="2710" spans="2:16">
      <c r="B2710" s="241"/>
      <c r="C2710" s="274"/>
      <c r="H2710" s="236" t="s">
        <v>285</v>
      </c>
      <c r="I2710" s="289"/>
      <c r="J2710" s="289"/>
      <c r="K2710" s="289"/>
      <c r="O2710" s="275"/>
      <c r="P2710" s="243"/>
    </row>
    <row r="2711" spans="2:16">
      <c r="B2711" s="241"/>
      <c r="C2711" s="274"/>
      <c r="H2711" s="236" t="s">
        <v>293</v>
      </c>
      <c r="I2711" s="352"/>
      <c r="J2711" s="352"/>
      <c r="K2711" s="352"/>
      <c r="O2711" s="275"/>
      <c r="P2711" s="243"/>
    </row>
    <row r="2712" spans="2:16">
      <c r="B2712" s="241"/>
      <c r="C2712" s="353"/>
      <c r="D2712" s="345"/>
      <c r="E2712" s="345"/>
      <c r="F2712" s="345"/>
      <c r="G2712" s="345"/>
      <c r="H2712" s="236" t="s">
        <v>287</v>
      </c>
      <c r="L2712" s="345"/>
      <c r="M2712" s="345"/>
      <c r="N2712" s="345"/>
      <c r="O2712" s="346"/>
      <c r="P2712" s="266"/>
    </row>
    <row r="2713" spans="2:16">
      <c r="B2713" s="241"/>
      <c r="C2713" s="353"/>
      <c r="D2713" s="352"/>
      <c r="E2713" s="352"/>
      <c r="K2713" s="741"/>
      <c r="L2713" s="741"/>
      <c r="M2713" s="741"/>
      <c r="N2713" s="741"/>
      <c r="O2713" s="742"/>
      <c r="P2713" s="354"/>
    </row>
    <row r="2714" spans="2:16" ht="15" thickBot="1">
      <c r="B2714" s="241"/>
      <c r="C2714" s="745"/>
      <c r="D2714" s="746"/>
      <c r="E2714" s="746"/>
      <c r="F2714" s="309"/>
      <c r="G2714" s="309"/>
      <c r="H2714" s="309"/>
      <c r="I2714" s="309"/>
      <c r="J2714" s="309"/>
      <c r="K2714" s="743"/>
      <c r="L2714" s="743"/>
      <c r="M2714" s="743"/>
      <c r="N2714" s="743"/>
      <c r="O2714" s="744"/>
      <c r="P2714" s="354"/>
    </row>
    <row r="2715" spans="2:16" ht="15" thickBot="1">
      <c r="B2715" s="355"/>
      <c r="C2715" s="356"/>
      <c r="D2715" s="356"/>
      <c r="E2715" s="356"/>
      <c r="F2715" s="356"/>
      <c r="G2715" s="356"/>
      <c r="H2715" s="356"/>
      <c r="I2715" s="356"/>
      <c r="J2715" s="356"/>
      <c r="K2715" s="356"/>
      <c r="L2715" s="356"/>
      <c r="M2715" s="356"/>
      <c r="N2715" s="356"/>
      <c r="O2715" s="356"/>
      <c r="P2715" s="357"/>
    </row>
    <row r="2716" spans="2:16" ht="15" thickTop="1"/>
    <row r="2719" spans="2:16" ht="15" thickBot="1"/>
    <row r="2720" spans="2:16">
      <c r="B2720" s="241"/>
      <c r="C2720" s="251"/>
      <c r="D2720" s="252"/>
      <c r="E2720" s="252"/>
      <c r="F2720" s="252"/>
      <c r="G2720" s="252"/>
      <c r="H2720" s="252"/>
      <c r="I2720" s="252"/>
      <c r="J2720" s="252"/>
      <c r="K2720" s="252"/>
      <c r="L2720" s="253" t="s">
        <v>241</v>
      </c>
      <c r="M2720" s="254" t="s">
        <v>242</v>
      </c>
      <c r="N2720" s="254" t="s">
        <v>243</v>
      </c>
      <c r="O2720" s="255" t="s">
        <v>244</v>
      </c>
      <c r="P2720" s="245"/>
    </row>
    <row r="2721" spans="2:16">
      <c r="B2721" s="241"/>
      <c r="C2721" s="256"/>
      <c r="D2721" s="257"/>
      <c r="E2721" s="257"/>
      <c r="F2721" s="257"/>
      <c r="G2721" s="257"/>
      <c r="H2721" s="257"/>
      <c r="I2721" s="257"/>
      <c r="J2721" s="257"/>
      <c r="K2721" s="257"/>
      <c r="L2721" s="258"/>
      <c r="M2721" s="259"/>
      <c r="N2721" s="259"/>
      <c r="O2721" s="260"/>
      <c r="P2721" s="261"/>
    </row>
    <row r="2722" spans="2:16">
      <c r="B2722" s="241"/>
      <c r="C2722" s="826" t="s">
        <v>245</v>
      </c>
      <c r="D2722" s="827"/>
      <c r="E2722" s="827"/>
      <c r="F2722" s="827"/>
      <c r="G2722" s="257"/>
      <c r="H2722" s="257"/>
      <c r="I2722" s="257" t="s">
        <v>246</v>
      </c>
      <c r="K2722" s="257"/>
      <c r="L2722" s="258"/>
      <c r="O2722" s="262"/>
      <c r="P2722" s="261"/>
    </row>
    <row r="2723" spans="2:16">
      <c r="B2723" s="241"/>
      <c r="C2723" s="263"/>
      <c r="D2723" s="264"/>
      <c r="E2723" s="264"/>
      <c r="F2723" s="264"/>
      <c r="G2723" s="264"/>
      <c r="H2723" s="264"/>
      <c r="I2723" s="264"/>
      <c r="J2723" s="264"/>
      <c r="K2723" s="264"/>
      <c r="L2723" s="264"/>
      <c r="M2723" s="264"/>
      <c r="N2723" s="264"/>
      <c r="O2723" s="265"/>
      <c r="P2723" s="266"/>
    </row>
    <row r="2724" spans="2:16" ht="15" thickBot="1">
      <c r="B2724" s="241"/>
      <c r="C2724" s="267"/>
      <c r="D2724" s="268"/>
      <c r="E2724" s="268"/>
      <c r="F2724" s="268"/>
      <c r="G2724" s="268"/>
      <c r="H2724" s="268"/>
      <c r="I2724" s="268"/>
      <c r="J2724" s="268"/>
      <c r="K2724" s="268"/>
      <c r="L2724" s="268"/>
      <c r="M2724" s="268"/>
      <c r="N2724" s="268"/>
      <c r="O2724" s="269"/>
      <c r="P2724" s="243"/>
    </row>
    <row r="2725" spans="2:16" ht="15" thickBot="1">
      <c r="B2725" s="241"/>
      <c r="C2725" s="270"/>
      <c r="D2725" s="271"/>
      <c r="E2725" s="271"/>
      <c r="F2725" s="271"/>
      <c r="G2725" s="271"/>
      <c r="H2725" s="271"/>
      <c r="K2725" s="271"/>
      <c r="L2725" s="271"/>
      <c r="M2725" s="271"/>
      <c r="N2725" s="271"/>
      <c r="O2725" s="272"/>
      <c r="P2725" s="243"/>
    </row>
    <row r="2726" spans="2:16">
      <c r="B2726" s="241"/>
      <c r="C2726" s="828" t="s">
        <v>247</v>
      </c>
      <c r="D2726" s="829"/>
      <c r="E2726" s="829"/>
      <c r="F2726" s="829"/>
      <c r="G2726" s="829"/>
      <c r="H2726" s="829"/>
      <c r="I2726" s="829"/>
      <c r="J2726" s="829"/>
      <c r="K2726" s="829"/>
      <c r="L2726" s="829"/>
      <c r="M2726" s="829"/>
      <c r="N2726" s="829"/>
      <c r="O2726" s="830"/>
      <c r="P2726" s="273"/>
    </row>
    <row r="2727" spans="2:16" ht="15" thickBot="1">
      <c r="B2727" s="241"/>
      <c r="C2727" s="274"/>
      <c r="O2727" s="275"/>
      <c r="P2727" s="243"/>
    </row>
    <row r="2728" spans="2:16">
      <c r="B2728" s="241"/>
      <c r="C2728" s="276" t="s">
        <v>248</v>
      </c>
      <c r="D2728" s="814" t="s">
        <v>9</v>
      </c>
      <c r="E2728" s="815"/>
      <c r="F2728" s="815"/>
      <c r="G2728" s="815"/>
      <c r="H2728" s="815"/>
      <c r="I2728" s="815"/>
      <c r="J2728" s="815"/>
      <c r="K2728" s="815"/>
      <c r="L2728" s="816"/>
      <c r="M2728" s="817" t="s">
        <v>249</v>
      </c>
      <c r="N2728" s="818"/>
      <c r="O2728" s="276" t="s">
        <v>11</v>
      </c>
      <c r="P2728" s="277"/>
    </row>
    <row r="2729" spans="2:16" ht="15" thickBot="1">
      <c r="B2729" s="241"/>
      <c r="C2729" s="278">
        <v>12.2</v>
      </c>
      <c r="D2729" s="819" t="s">
        <v>52</v>
      </c>
      <c r="E2729" s="820"/>
      <c r="F2729" s="820"/>
      <c r="G2729" s="820"/>
      <c r="H2729" s="820"/>
      <c r="I2729" s="820"/>
      <c r="J2729" s="820"/>
      <c r="K2729" s="820"/>
      <c r="L2729" s="821"/>
      <c r="M2729" s="819" t="s">
        <v>333</v>
      </c>
      <c r="N2729" s="821"/>
      <c r="O2729" s="279">
        <f>'[23]PRESUPUESTO OFICIAL (Entidad)'!I67</f>
        <v>9.58</v>
      </c>
      <c r="P2729" s="280"/>
    </row>
    <row r="2730" spans="2:16">
      <c r="B2730" s="241"/>
      <c r="C2730" s="801" t="s">
        <v>250</v>
      </c>
      <c r="D2730" s="761"/>
      <c r="E2730" s="761"/>
      <c r="F2730" s="761"/>
      <c r="G2730" s="761"/>
      <c r="H2730" s="761"/>
      <c r="I2730" s="761"/>
      <c r="J2730" s="761"/>
      <c r="K2730" s="761"/>
      <c r="L2730" s="761"/>
      <c r="M2730" s="761"/>
      <c r="N2730" s="761"/>
      <c r="O2730" s="762"/>
      <c r="P2730" s="281"/>
    </row>
    <row r="2731" spans="2:16">
      <c r="B2731" s="241"/>
      <c r="C2731" s="763"/>
      <c r="D2731" s="764"/>
      <c r="E2731" s="764"/>
      <c r="F2731" s="764"/>
      <c r="G2731" s="764"/>
      <c r="H2731" s="764"/>
      <c r="I2731" s="764"/>
      <c r="J2731" s="764"/>
      <c r="K2731" s="764"/>
      <c r="L2731" s="764"/>
      <c r="M2731" s="764"/>
      <c r="N2731" s="764"/>
      <c r="O2731" s="765"/>
      <c r="P2731" s="281"/>
    </row>
    <row r="2732" spans="2:16" ht="15" thickBot="1">
      <c r="B2732" s="241"/>
      <c r="C2732" s="766"/>
      <c r="D2732" s="767"/>
      <c r="E2732" s="767"/>
      <c r="F2732" s="767"/>
      <c r="G2732" s="767"/>
      <c r="H2732" s="767"/>
      <c r="I2732" s="767"/>
      <c r="J2732" s="767"/>
      <c r="K2732" s="767"/>
      <c r="L2732" s="767"/>
      <c r="M2732" s="767"/>
      <c r="N2732" s="767"/>
      <c r="O2732" s="768"/>
      <c r="P2732" s="281"/>
    </row>
    <row r="2733" spans="2:16">
      <c r="B2733" s="241"/>
      <c r="C2733" s="769" t="s">
        <v>9</v>
      </c>
      <c r="D2733" s="822"/>
      <c r="E2733" s="822"/>
      <c r="F2733" s="822"/>
      <c r="G2733" s="823"/>
      <c r="H2733" s="785" t="s">
        <v>251</v>
      </c>
      <c r="I2733" s="822"/>
      <c r="J2733" s="824" t="s">
        <v>252</v>
      </c>
      <c r="K2733" s="825"/>
      <c r="L2733" s="282" t="s">
        <v>253</v>
      </c>
      <c r="M2733" s="785" t="s">
        <v>254</v>
      </c>
      <c r="N2733" s="786"/>
      <c r="O2733" s="283" t="s">
        <v>255</v>
      </c>
      <c r="P2733" s="284"/>
    </row>
    <row r="2734" spans="2:16">
      <c r="B2734" s="241"/>
      <c r="C2734" s="787" t="s">
        <v>257</v>
      </c>
      <c r="D2734" s="774"/>
      <c r="E2734" s="774"/>
      <c r="F2734" s="774"/>
      <c r="G2734" s="810"/>
      <c r="H2734" s="811"/>
      <c r="I2734" s="810"/>
      <c r="J2734" s="812" t="s">
        <v>20</v>
      </c>
      <c r="K2734" s="776"/>
      <c r="L2734" s="315">
        <f>O2765*0.05</f>
        <v>2812.1025233333344</v>
      </c>
      <c r="M2734" s="812">
        <v>1</v>
      </c>
      <c r="N2734" s="776"/>
      <c r="O2734" s="286">
        <f>L2734*M2734</f>
        <v>2812.1025233333344</v>
      </c>
      <c r="P2734" s="287"/>
    </row>
    <row r="2735" spans="2:16">
      <c r="B2735" s="241"/>
      <c r="C2735" s="792"/>
      <c r="D2735" s="793"/>
      <c r="E2735" s="793"/>
      <c r="F2735" s="793"/>
      <c r="G2735" s="794"/>
      <c r="H2735" s="291"/>
      <c r="I2735" s="290"/>
      <c r="J2735" s="813"/>
      <c r="K2735" s="776"/>
      <c r="L2735" s="292"/>
      <c r="M2735" s="812"/>
      <c r="N2735" s="776"/>
      <c r="O2735" s="286"/>
      <c r="P2735" s="287"/>
    </row>
    <row r="2736" spans="2:16" ht="15" thickBot="1">
      <c r="B2736" s="241"/>
      <c r="C2736" s="805"/>
      <c r="D2736" s="791"/>
      <c r="E2736" s="791"/>
      <c r="F2736" s="791"/>
      <c r="G2736" s="806"/>
      <c r="H2736" s="807"/>
      <c r="I2736" s="806"/>
      <c r="J2736" s="779"/>
      <c r="K2736" s="780"/>
      <c r="L2736" s="393"/>
      <c r="M2736" s="808"/>
      <c r="N2736" s="809"/>
      <c r="O2736" s="286"/>
      <c r="P2736" s="287"/>
    </row>
    <row r="2737" spans="2:16" ht="15" thickBot="1">
      <c r="B2737" s="241"/>
      <c r="C2737" s="751" t="s">
        <v>258</v>
      </c>
      <c r="D2737" s="752"/>
      <c r="E2737" s="752"/>
      <c r="F2737" s="752"/>
      <c r="G2737" s="752"/>
      <c r="H2737" s="752"/>
      <c r="I2737" s="752"/>
      <c r="J2737" s="752"/>
      <c r="K2737" s="752"/>
      <c r="L2737" s="752"/>
      <c r="M2737" s="752"/>
      <c r="N2737" s="753"/>
      <c r="O2737" s="295">
        <f>SUM(O2734:O2736)</f>
        <v>2812.1025233333344</v>
      </c>
      <c r="P2737" s="296"/>
    </row>
    <row r="2738" spans="2:16">
      <c r="B2738" s="241"/>
      <c r="C2738" s="760" t="s">
        <v>259</v>
      </c>
      <c r="D2738" s="761"/>
      <c r="E2738" s="761"/>
      <c r="F2738" s="761"/>
      <c r="G2738" s="761"/>
      <c r="H2738" s="761"/>
      <c r="I2738" s="761"/>
      <c r="J2738" s="761"/>
      <c r="K2738" s="761"/>
      <c r="L2738" s="761"/>
      <c r="M2738" s="761"/>
      <c r="N2738" s="761"/>
      <c r="O2738" s="762"/>
      <c r="P2738" s="281"/>
    </row>
    <row r="2739" spans="2:16">
      <c r="B2739" s="241"/>
      <c r="C2739" s="763"/>
      <c r="D2739" s="764"/>
      <c r="E2739" s="764"/>
      <c r="F2739" s="764"/>
      <c r="G2739" s="764"/>
      <c r="H2739" s="764"/>
      <c r="I2739" s="764"/>
      <c r="J2739" s="764"/>
      <c r="K2739" s="764"/>
      <c r="L2739" s="764"/>
      <c r="M2739" s="764"/>
      <c r="N2739" s="764"/>
      <c r="O2739" s="765"/>
      <c r="P2739" s="281"/>
    </row>
    <row r="2740" spans="2:16" ht="15" thickBot="1">
      <c r="B2740" s="241"/>
      <c r="C2740" s="766"/>
      <c r="D2740" s="767"/>
      <c r="E2740" s="767"/>
      <c r="F2740" s="767"/>
      <c r="G2740" s="767"/>
      <c r="H2740" s="767"/>
      <c r="I2740" s="767"/>
      <c r="J2740" s="767"/>
      <c r="K2740" s="767"/>
      <c r="L2740" s="767"/>
      <c r="M2740" s="767"/>
      <c r="N2740" s="767"/>
      <c r="O2740" s="768"/>
      <c r="P2740" s="281"/>
    </row>
    <row r="2741" spans="2:16">
      <c r="B2741" s="241"/>
      <c r="C2741" s="769" t="s">
        <v>9</v>
      </c>
      <c r="D2741" s="770"/>
      <c r="E2741" s="770"/>
      <c r="F2741" s="770"/>
      <c r="G2741" s="770"/>
      <c r="H2741" s="770"/>
      <c r="I2741" s="770"/>
      <c r="J2741" s="786"/>
      <c r="K2741" s="297" t="s">
        <v>249</v>
      </c>
      <c r="L2741" s="298" t="s">
        <v>11</v>
      </c>
      <c r="M2741" s="785" t="s">
        <v>260</v>
      </c>
      <c r="N2741" s="786"/>
      <c r="O2741" s="283" t="s">
        <v>255</v>
      </c>
      <c r="P2741" s="284"/>
    </row>
    <row r="2742" spans="2:16">
      <c r="B2742" s="241"/>
      <c r="C2742" s="802"/>
      <c r="D2742" s="803"/>
      <c r="E2742" s="803"/>
      <c r="F2742" s="803"/>
      <c r="G2742" s="803"/>
      <c r="H2742" s="803"/>
      <c r="I2742" s="803"/>
      <c r="J2742" s="804"/>
      <c r="K2742" s="395"/>
      <c r="L2742" s="420"/>
      <c r="M2742" s="795"/>
      <c r="N2742" s="796"/>
      <c r="O2742" s="397"/>
      <c r="P2742" s="284"/>
    </row>
    <row r="2743" spans="2:16">
      <c r="B2743" s="241"/>
      <c r="C2743" s="792"/>
      <c r="D2743" s="793"/>
      <c r="E2743" s="793"/>
      <c r="F2743" s="793"/>
      <c r="G2743" s="793"/>
      <c r="H2743" s="793"/>
      <c r="I2743" s="793"/>
      <c r="J2743" s="794"/>
      <c r="K2743" s="398"/>
      <c r="L2743" s="399"/>
      <c r="M2743" s="795"/>
      <c r="N2743" s="796"/>
      <c r="O2743" s="397"/>
      <c r="P2743" s="287"/>
    </row>
    <row r="2744" spans="2:16">
      <c r="B2744" s="241"/>
      <c r="C2744" s="792"/>
      <c r="D2744" s="793"/>
      <c r="E2744" s="793"/>
      <c r="F2744" s="793"/>
      <c r="G2744" s="793"/>
      <c r="H2744" s="793"/>
      <c r="I2744" s="793"/>
      <c r="J2744" s="794"/>
      <c r="K2744" s="398"/>
      <c r="L2744" s="421"/>
      <c r="M2744" s="795"/>
      <c r="N2744" s="796"/>
      <c r="O2744" s="397"/>
      <c r="P2744" s="287"/>
    </row>
    <row r="2745" spans="2:16">
      <c r="B2745" s="241"/>
      <c r="C2745" s="792"/>
      <c r="D2745" s="793"/>
      <c r="E2745" s="793"/>
      <c r="F2745" s="793"/>
      <c r="G2745" s="793"/>
      <c r="H2745" s="793"/>
      <c r="I2745" s="793"/>
      <c r="J2745" s="794"/>
      <c r="K2745" s="398"/>
      <c r="L2745" s="402"/>
      <c r="M2745" s="795"/>
      <c r="N2745" s="796"/>
      <c r="O2745" s="397"/>
      <c r="P2745" s="287"/>
    </row>
    <row r="2746" spans="2:16">
      <c r="B2746" s="241"/>
      <c r="C2746" s="792"/>
      <c r="D2746" s="793"/>
      <c r="E2746" s="793"/>
      <c r="F2746" s="793"/>
      <c r="G2746" s="793"/>
      <c r="H2746" s="793"/>
      <c r="I2746" s="793"/>
      <c r="J2746" s="794"/>
      <c r="K2746" s="401"/>
      <c r="L2746" s="421"/>
      <c r="M2746" s="795"/>
      <c r="N2746" s="796"/>
      <c r="O2746" s="397"/>
      <c r="P2746" s="287"/>
    </row>
    <row r="2747" spans="2:16">
      <c r="B2747" s="241"/>
      <c r="C2747" s="792"/>
      <c r="D2747" s="793"/>
      <c r="E2747" s="793"/>
      <c r="F2747" s="793"/>
      <c r="G2747" s="793"/>
      <c r="H2747" s="793"/>
      <c r="I2747" s="793"/>
      <c r="J2747" s="794"/>
      <c r="K2747" s="401"/>
      <c r="L2747" s="402"/>
      <c r="M2747" s="795"/>
      <c r="N2747" s="796"/>
      <c r="O2747" s="397"/>
      <c r="P2747" s="287"/>
    </row>
    <row r="2748" spans="2:16" ht="15" thickBot="1">
      <c r="B2748" s="241"/>
      <c r="C2748" s="790"/>
      <c r="D2748" s="797"/>
      <c r="E2748" s="797"/>
      <c r="F2748" s="797"/>
      <c r="G2748" s="797"/>
      <c r="H2748" s="797"/>
      <c r="I2748" s="797"/>
      <c r="J2748" s="798"/>
      <c r="K2748" s="401"/>
      <c r="L2748" s="422"/>
      <c r="M2748" s="799"/>
      <c r="N2748" s="800"/>
      <c r="O2748" s="397"/>
      <c r="P2748" s="287"/>
    </row>
    <row r="2749" spans="2:16" ht="15" thickBot="1">
      <c r="B2749" s="241"/>
      <c r="C2749" s="751" t="s">
        <v>258</v>
      </c>
      <c r="D2749" s="752"/>
      <c r="E2749" s="752"/>
      <c r="F2749" s="752"/>
      <c r="G2749" s="752"/>
      <c r="H2749" s="752"/>
      <c r="I2749" s="752"/>
      <c r="J2749" s="752"/>
      <c r="K2749" s="752"/>
      <c r="L2749" s="752"/>
      <c r="M2749" s="752"/>
      <c r="N2749" s="753"/>
      <c r="O2749" s="295">
        <f>SUM(O2742:O2748)</f>
        <v>0</v>
      </c>
      <c r="P2749" s="287"/>
    </row>
    <row r="2750" spans="2:16">
      <c r="B2750" s="241"/>
      <c r="C2750" s="801" t="s">
        <v>263</v>
      </c>
      <c r="D2750" s="761"/>
      <c r="E2750" s="761"/>
      <c r="F2750" s="761"/>
      <c r="G2750" s="761"/>
      <c r="H2750" s="761"/>
      <c r="I2750" s="761"/>
      <c r="J2750" s="761"/>
      <c r="K2750" s="761"/>
      <c r="L2750" s="761"/>
      <c r="M2750" s="761"/>
      <c r="N2750" s="761"/>
      <c r="O2750" s="762"/>
      <c r="P2750" s="281"/>
    </row>
    <row r="2751" spans="2:16">
      <c r="B2751" s="241"/>
      <c r="C2751" s="763"/>
      <c r="D2751" s="764"/>
      <c r="E2751" s="764"/>
      <c r="F2751" s="764"/>
      <c r="G2751" s="764"/>
      <c r="H2751" s="764"/>
      <c r="I2751" s="764"/>
      <c r="J2751" s="764"/>
      <c r="K2751" s="764"/>
      <c r="L2751" s="764"/>
      <c r="M2751" s="764"/>
      <c r="N2751" s="764"/>
      <c r="O2751" s="765"/>
      <c r="P2751" s="281"/>
    </row>
    <row r="2752" spans="2:16" ht="15" thickBot="1">
      <c r="B2752" s="241"/>
      <c r="C2752" s="766"/>
      <c r="D2752" s="767"/>
      <c r="E2752" s="767"/>
      <c r="F2752" s="767"/>
      <c r="G2752" s="767"/>
      <c r="H2752" s="767"/>
      <c r="I2752" s="767"/>
      <c r="J2752" s="767"/>
      <c r="K2752" s="767"/>
      <c r="L2752" s="767"/>
      <c r="M2752" s="767"/>
      <c r="N2752" s="767"/>
      <c r="O2752" s="768"/>
      <c r="P2752" s="281"/>
    </row>
    <row r="2753" spans="2:16" ht="15.75">
      <c r="B2753" s="241"/>
      <c r="C2753" s="769" t="s">
        <v>264</v>
      </c>
      <c r="D2753" s="770"/>
      <c r="E2753" s="770"/>
      <c r="F2753" s="770"/>
      <c r="G2753" s="770"/>
      <c r="H2753" s="770"/>
      <c r="I2753" s="770"/>
      <c r="J2753" s="303" t="s">
        <v>265</v>
      </c>
      <c r="K2753" s="304" t="s">
        <v>266</v>
      </c>
      <c r="L2753" s="305" t="s">
        <v>267</v>
      </c>
      <c r="M2753" s="785" t="s">
        <v>268</v>
      </c>
      <c r="N2753" s="786"/>
      <c r="O2753" s="283" t="s">
        <v>255</v>
      </c>
      <c r="P2753" s="284"/>
    </row>
    <row r="2754" spans="2:16">
      <c r="B2754" s="241"/>
      <c r="C2754" s="787" t="s">
        <v>301</v>
      </c>
      <c r="D2754" s="774"/>
      <c r="E2754" s="774"/>
      <c r="F2754" s="774"/>
      <c r="G2754" s="774"/>
      <c r="H2754" s="774"/>
      <c r="I2754" s="774"/>
      <c r="J2754" s="375">
        <v>1</v>
      </c>
      <c r="K2754" s="374">
        <v>1.5</v>
      </c>
      <c r="L2754" s="375">
        <v>1</v>
      </c>
      <c r="M2754" s="788">
        <v>2400</v>
      </c>
      <c r="N2754" s="789"/>
      <c r="O2754" s="294">
        <f>J2754*K2754*L2754*M2754</f>
        <v>3600</v>
      </c>
      <c r="P2754" s="287"/>
    </row>
    <row r="2755" spans="2:16" ht="15" thickBot="1">
      <c r="B2755" s="241"/>
      <c r="C2755" s="790" t="s">
        <v>302</v>
      </c>
      <c r="D2755" s="791"/>
      <c r="E2755" s="791"/>
      <c r="F2755" s="791"/>
      <c r="G2755" s="791"/>
      <c r="H2755" s="791"/>
      <c r="I2755" s="791"/>
      <c r="J2755" s="375">
        <v>1</v>
      </c>
      <c r="K2755" s="376">
        <v>1.5</v>
      </c>
      <c r="L2755" s="377">
        <v>1</v>
      </c>
      <c r="M2755" s="788">
        <v>2400</v>
      </c>
      <c r="N2755" s="789"/>
      <c r="O2755" s="294">
        <f>J2755*L2755*M2755</f>
        <v>2400</v>
      </c>
      <c r="P2755" s="287"/>
    </row>
    <row r="2756" spans="2:16" ht="15" thickBot="1">
      <c r="B2756" s="241"/>
      <c r="C2756" s="751" t="s">
        <v>258</v>
      </c>
      <c r="D2756" s="752"/>
      <c r="E2756" s="752"/>
      <c r="F2756" s="752"/>
      <c r="G2756" s="752"/>
      <c r="H2756" s="752"/>
      <c r="I2756" s="752"/>
      <c r="J2756" s="752"/>
      <c r="K2756" s="752"/>
      <c r="L2756" s="752"/>
      <c r="M2756" s="752"/>
      <c r="N2756" s="753"/>
      <c r="O2756" s="295">
        <f>SUM(O2754:O2755)</f>
        <v>6000</v>
      </c>
      <c r="P2756" s="296"/>
    </row>
    <row r="2757" spans="2:16">
      <c r="B2757" s="241"/>
      <c r="C2757" s="760" t="s">
        <v>269</v>
      </c>
      <c r="D2757" s="761"/>
      <c r="E2757" s="761"/>
      <c r="F2757" s="761"/>
      <c r="G2757" s="761"/>
      <c r="H2757" s="761"/>
      <c r="I2757" s="761"/>
      <c r="J2757" s="761"/>
      <c r="K2757" s="761"/>
      <c r="L2757" s="761"/>
      <c r="M2757" s="761"/>
      <c r="N2757" s="761"/>
      <c r="O2757" s="762"/>
      <c r="P2757" s="281"/>
    </row>
    <row r="2758" spans="2:16">
      <c r="B2758" s="241"/>
      <c r="C2758" s="763"/>
      <c r="D2758" s="764"/>
      <c r="E2758" s="764"/>
      <c r="F2758" s="764"/>
      <c r="G2758" s="764"/>
      <c r="H2758" s="764"/>
      <c r="I2758" s="764"/>
      <c r="J2758" s="764"/>
      <c r="K2758" s="764"/>
      <c r="L2758" s="764"/>
      <c r="M2758" s="764"/>
      <c r="N2758" s="764"/>
      <c r="O2758" s="765"/>
      <c r="P2758" s="281"/>
    </row>
    <row r="2759" spans="2:16" ht="15" thickBot="1">
      <c r="B2759" s="241"/>
      <c r="C2759" s="766"/>
      <c r="D2759" s="767"/>
      <c r="E2759" s="767"/>
      <c r="F2759" s="767"/>
      <c r="G2759" s="767"/>
      <c r="H2759" s="767"/>
      <c r="I2759" s="764"/>
      <c r="J2759" s="767"/>
      <c r="K2759" s="767"/>
      <c r="L2759" s="767"/>
      <c r="M2759" s="767"/>
      <c r="N2759" s="767"/>
      <c r="O2759" s="768"/>
      <c r="P2759" s="281"/>
    </row>
    <row r="2760" spans="2:16" ht="28.5">
      <c r="B2760" s="241"/>
      <c r="C2760" s="769" t="s">
        <v>270</v>
      </c>
      <c r="D2760" s="770"/>
      <c r="E2760" s="770"/>
      <c r="F2760" s="770"/>
      <c r="G2760" s="770"/>
      <c r="H2760" s="770"/>
      <c r="I2760" s="378" t="s">
        <v>11</v>
      </c>
      <c r="J2760" s="298" t="s">
        <v>271</v>
      </c>
      <c r="K2760" s="304" t="s">
        <v>272</v>
      </c>
      <c r="L2760" s="303" t="s">
        <v>273</v>
      </c>
      <c r="M2760" s="771" t="s">
        <v>254</v>
      </c>
      <c r="N2760" s="772"/>
      <c r="O2760" s="312" t="s">
        <v>255</v>
      </c>
      <c r="P2760" s="313"/>
    </row>
    <row r="2761" spans="2:16">
      <c r="B2761" s="241"/>
      <c r="C2761" s="775" t="s">
        <v>324</v>
      </c>
      <c r="D2761" s="782"/>
      <c r="E2761" s="782"/>
      <c r="F2761" s="782"/>
      <c r="G2761" s="782"/>
      <c r="H2761" s="782"/>
      <c r="I2761" s="379">
        <v>1</v>
      </c>
      <c r="J2761" s="315">
        <v>76666.666666666701</v>
      </c>
      <c r="K2761" s="316">
        <f>J2761*65.91%</f>
        <v>50531.000000000022</v>
      </c>
      <c r="L2761" s="317">
        <f>J2761+K2761</f>
        <v>127197.66666666672</v>
      </c>
      <c r="M2761" s="777">
        <v>0.25</v>
      </c>
      <c r="N2761" s="778"/>
      <c r="O2761" s="318">
        <f>L2761*M2761*I2761</f>
        <v>31799.416666666679</v>
      </c>
      <c r="P2761" s="319"/>
    </row>
    <row r="2762" spans="2:16">
      <c r="B2762" s="241"/>
      <c r="C2762" s="775" t="s">
        <v>274</v>
      </c>
      <c r="D2762" s="758"/>
      <c r="E2762" s="758"/>
      <c r="F2762" s="758"/>
      <c r="G2762" s="758"/>
      <c r="H2762" s="776"/>
      <c r="I2762" s="379">
        <v>1</v>
      </c>
      <c r="J2762" s="315">
        <v>58363.5</v>
      </c>
      <c r="K2762" s="316">
        <f>J2762*67.52%</f>
        <v>39407.035199999998</v>
      </c>
      <c r="L2762" s="317">
        <f>J2762+K2762</f>
        <v>97770.535199999998</v>
      </c>
      <c r="M2762" s="777">
        <v>0.25</v>
      </c>
      <c r="N2762" s="778"/>
      <c r="O2762" s="318">
        <f>L2762*M2762*I2762</f>
        <v>24442.6338</v>
      </c>
      <c r="P2762" s="319"/>
    </row>
    <row r="2763" spans="2:16">
      <c r="B2763" s="241"/>
      <c r="C2763" s="757"/>
      <c r="D2763" s="758"/>
      <c r="E2763" s="758"/>
      <c r="F2763" s="758"/>
      <c r="G2763" s="758"/>
      <c r="H2763" s="776"/>
      <c r="I2763" s="379"/>
      <c r="J2763" s="323"/>
      <c r="K2763" s="316"/>
      <c r="L2763" s="317"/>
      <c r="M2763" s="777"/>
      <c r="N2763" s="778"/>
      <c r="O2763" s="318"/>
      <c r="P2763" s="319"/>
    </row>
    <row r="2764" spans="2:16" ht="15" thickBot="1">
      <c r="B2764" s="241"/>
      <c r="C2764" s="267"/>
      <c r="D2764" s="268"/>
      <c r="E2764" s="268"/>
      <c r="F2764" s="268"/>
      <c r="G2764" s="268"/>
      <c r="H2764" s="268"/>
      <c r="I2764" s="326"/>
      <c r="J2764" s="308"/>
      <c r="K2764" s="309"/>
      <c r="L2764" s="308"/>
      <c r="M2764" s="779"/>
      <c r="N2764" s="780"/>
      <c r="O2764" s="310"/>
      <c r="P2764" s="287"/>
    </row>
    <row r="2765" spans="2:16" ht="15" thickBot="1">
      <c r="B2765" s="241"/>
      <c r="C2765" s="751" t="s">
        <v>258</v>
      </c>
      <c r="D2765" s="752"/>
      <c r="E2765" s="752"/>
      <c r="F2765" s="752"/>
      <c r="G2765" s="752"/>
      <c r="H2765" s="752"/>
      <c r="I2765" s="781"/>
      <c r="J2765" s="752"/>
      <c r="K2765" s="752"/>
      <c r="L2765" s="752"/>
      <c r="M2765" s="752"/>
      <c r="N2765" s="753"/>
      <c r="O2765" s="295">
        <f>SUM(O2761:O2763)</f>
        <v>56242.050466666682</v>
      </c>
      <c r="P2765" s="287"/>
    </row>
    <row r="2766" spans="2:16" ht="15" thickBot="1">
      <c r="B2766" s="241"/>
      <c r="C2766" s="274"/>
      <c r="O2766" s="275"/>
      <c r="P2766" s="243"/>
    </row>
    <row r="2767" spans="2:16" ht="15" thickBot="1">
      <c r="B2767" s="241"/>
      <c r="C2767" s="754" t="s">
        <v>275</v>
      </c>
      <c r="D2767" s="755"/>
      <c r="E2767" s="755"/>
      <c r="F2767" s="755"/>
      <c r="G2767" s="755"/>
      <c r="H2767" s="755"/>
      <c r="I2767" s="755"/>
      <c r="J2767" s="755"/>
      <c r="K2767" s="755"/>
      <c r="L2767" s="755"/>
      <c r="M2767" s="755"/>
      <c r="N2767" s="756"/>
      <c r="O2767" s="327">
        <f>SUM(O2737+O2749+O2756+O2765)</f>
        <v>65054.152990000017</v>
      </c>
      <c r="P2767" s="328"/>
    </row>
    <row r="2768" spans="2:16">
      <c r="B2768" s="241"/>
      <c r="C2768" s="760" t="s">
        <v>276</v>
      </c>
      <c r="D2768" s="761"/>
      <c r="E2768" s="761"/>
      <c r="F2768" s="761"/>
      <c r="G2768" s="761"/>
      <c r="H2768" s="761"/>
      <c r="I2768" s="761"/>
      <c r="J2768" s="761"/>
      <c r="K2768" s="761"/>
      <c r="L2768" s="761"/>
      <c r="M2768" s="761"/>
      <c r="N2768" s="761"/>
      <c r="O2768" s="762"/>
      <c r="P2768" s="281"/>
    </row>
    <row r="2769" spans="2:18">
      <c r="B2769" s="241"/>
      <c r="C2769" s="763"/>
      <c r="D2769" s="764"/>
      <c r="E2769" s="764"/>
      <c r="F2769" s="764"/>
      <c r="G2769" s="764"/>
      <c r="H2769" s="764"/>
      <c r="I2769" s="764"/>
      <c r="J2769" s="764"/>
      <c r="K2769" s="764"/>
      <c r="L2769" s="764"/>
      <c r="M2769" s="764"/>
      <c r="N2769" s="764"/>
      <c r="O2769" s="765"/>
      <c r="P2769" s="281"/>
    </row>
    <row r="2770" spans="2:18" ht="15" thickBot="1">
      <c r="B2770" s="241"/>
      <c r="C2770" s="766"/>
      <c r="D2770" s="767"/>
      <c r="E2770" s="767"/>
      <c r="F2770" s="767"/>
      <c r="G2770" s="767"/>
      <c r="H2770" s="767"/>
      <c r="I2770" s="767"/>
      <c r="J2770" s="767"/>
      <c r="K2770" s="767"/>
      <c r="L2770" s="767"/>
      <c r="M2770" s="767"/>
      <c r="N2770" s="767"/>
      <c r="O2770" s="768"/>
      <c r="P2770" s="281"/>
    </row>
    <row r="2771" spans="2:18">
      <c r="B2771" s="241"/>
      <c r="C2771" s="769" t="s">
        <v>277</v>
      </c>
      <c r="D2771" s="770"/>
      <c r="E2771" s="770"/>
      <c r="F2771" s="770"/>
      <c r="G2771" s="770"/>
      <c r="H2771" s="770"/>
      <c r="I2771" s="770"/>
      <c r="J2771" s="329"/>
      <c r="K2771" s="330"/>
      <c r="L2771" s="303" t="s">
        <v>278</v>
      </c>
      <c r="M2771" s="771" t="s">
        <v>279</v>
      </c>
      <c r="N2771" s="772"/>
      <c r="O2771" s="331"/>
      <c r="P2771" s="313"/>
    </row>
    <row r="2772" spans="2:18">
      <c r="B2772" s="241"/>
      <c r="C2772" s="773" t="s">
        <v>280</v>
      </c>
      <c r="D2772" s="774"/>
      <c r="E2772" s="774"/>
      <c r="F2772" s="774"/>
      <c r="G2772" s="774"/>
      <c r="H2772" s="774"/>
      <c r="I2772" s="774"/>
      <c r="J2772" s="332"/>
      <c r="K2772" s="333"/>
      <c r="L2772" s="334">
        <v>0.22</v>
      </c>
      <c r="M2772" s="747"/>
      <c r="N2772" s="748"/>
      <c r="O2772" s="335">
        <f>O2767*L2772</f>
        <v>14311.913657800003</v>
      </c>
      <c r="P2772" s="336"/>
    </row>
    <row r="2773" spans="2:18">
      <c r="B2773" s="241"/>
      <c r="C2773" s="338" t="s">
        <v>281</v>
      </c>
      <c r="D2773" s="289"/>
      <c r="E2773" s="289"/>
      <c r="F2773" s="289"/>
      <c r="G2773" s="289"/>
      <c r="H2773" s="289"/>
      <c r="I2773" s="289"/>
      <c r="J2773" s="332"/>
      <c r="K2773" s="333"/>
      <c r="L2773" s="334">
        <v>0.01</v>
      </c>
      <c r="M2773" s="747"/>
      <c r="N2773" s="748"/>
      <c r="O2773" s="335">
        <f>O2767*L2773</f>
        <v>650.54152990000023</v>
      </c>
      <c r="P2773" s="336"/>
    </row>
    <row r="2774" spans="2:18" ht="15" thickBot="1">
      <c r="B2774" s="241"/>
      <c r="C2774" s="267" t="s">
        <v>282</v>
      </c>
      <c r="D2774" s="268"/>
      <c r="E2774" s="268"/>
      <c r="F2774" s="268"/>
      <c r="G2774" s="268"/>
      <c r="H2774" s="268"/>
      <c r="I2774" s="268"/>
      <c r="J2774" s="339"/>
      <c r="K2774" s="340"/>
      <c r="L2774" s="334">
        <v>0.03</v>
      </c>
      <c r="M2774" s="749"/>
      <c r="N2774" s="750"/>
      <c r="O2774" s="335">
        <f>O2767*L2774</f>
        <v>1951.6245897000003</v>
      </c>
      <c r="P2774" s="336"/>
      <c r="R2774" s="337"/>
    </row>
    <row r="2775" spans="2:18" ht="15" thickBot="1">
      <c r="B2775" s="241"/>
      <c r="C2775" s="751" t="s">
        <v>258</v>
      </c>
      <c r="D2775" s="752"/>
      <c r="E2775" s="752"/>
      <c r="F2775" s="752"/>
      <c r="G2775" s="752"/>
      <c r="H2775" s="752"/>
      <c r="I2775" s="752"/>
      <c r="J2775" s="752"/>
      <c r="K2775" s="752"/>
      <c r="L2775" s="752"/>
      <c r="M2775" s="752"/>
      <c r="N2775" s="753"/>
      <c r="O2775" s="341">
        <f>SUM(O2772:O2774)</f>
        <v>16914.079777400002</v>
      </c>
      <c r="P2775" s="342"/>
      <c r="R2775" s="337"/>
    </row>
    <row r="2776" spans="2:18" ht="15" thickBot="1">
      <c r="B2776" s="241"/>
      <c r="C2776" s="274"/>
      <c r="O2776" s="275"/>
      <c r="P2776" s="243"/>
    </row>
    <row r="2777" spans="2:18" ht="15" thickBot="1">
      <c r="B2777" s="241"/>
      <c r="C2777" s="754" t="s">
        <v>283</v>
      </c>
      <c r="D2777" s="755"/>
      <c r="E2777" s="755"/>
      <c r="F2777" s="755"/>
      <c r="G2777" s="755"/>
      <c r="H2777" s="755"/>
      <c r="I2777" s="755"/>
      <c r="J2777" s="755"/>
      <c r="K2777" s="755"/>
      <c r="L2777" s="755"/>
      <c r="M2777" s="755"/>
      <c r="N2777" s="756"/>
      <c r="O2777" s="343">
        <f>ROUND(O2767+O2775,0)</f>
        <v>81968</v>
      </c>
      <c r="P2777" s="342"/>
    </row>
    <row r="2778" spans="2:18">
      <c r="B2778" s="241"/>
      <c r="C2778" s="270"/>
      <c r="D2778" s="271"/>
      <c r="E2778" s="271"/>
      <c r="F2778" s="271"/>
      <c r="G2778" s="271"/>
      <c r="H2778" s="271"/>
      <c r="I2778" s="271"/>
      <c r="J2778" s="271"/>
      <c r="K2778" s="271"/>
      <c r="L2778" s="271"/>
      <c r="M2778" s="271"/>
      <c r="N2778" s="271"/>
      <c r="O2778" s="272"/>
      <c r="P2778" s="243"/>
    </row>
    <row r="2779" spans="2:18">
      <c r="B2779" s="241"/>
      <c r="C2779" s="274"/>
      <c r="O2779" s="275"/>
      <c r="P2779" s="243"/>
    </row>
    <row r="2780" spans="2:18">
      <c r="B2780" s="241"/>
      <c r="C2780" s="274"/>
      <c r="O2780" s="275"/>
      <c r="P2780" s="243"/>
    </row>
    <row r="2781" spans="2:18">
      <c r="B2781" s="241"/>
      <c r="C2781" s="274"/>
      <c r="H2781" s="344" t="s">
        <v>284</v>
      </c>
      <c r="I2781" s="344"/>
      <c r="J2781" s="344"/>
      <c r="K2781" s="344"/>
      <c r="O2781" s="275"/>
      <c r="P2781" s="243"/>
    </row>
    <row r="2782" spans="2:18">
      <c r="B2782" s="241"/>
      <c r="C2782" s="274"/>
      <c r="H2782" s="344" t="s">
        <v>285</v>
      </c>
      <c r="O2782" s="275"/>
      <c r="P2782" s="243"/>
    </row>
    <row r="2783" spans="2:18">
      <c r="B2783" s="241"/>
      <c r="C2783" s="274"/>
      <c r="H2783" s="344" t="s">
        <v>286</v>
      </c>
      <c r="O2783" s="275"/>
      <c r="P2783" s="243"/>
    </row>
    <row r="2784" spans="2:18">
      <c r="B2784" s="241"/>
      <c r="C2784" s="256"/>
      <c r="D2784" s="345"/>
      <c r="E2784" s="345"/>
      <c r="F2784" s="345"/>
      <c r="G2784" s="345"/>
      <c r="H2784" s="344" t="s">
        <v>287</v>
      </c>
      <c r="I2784" s="345"/>
      <c r="J2784" s="345"/>
      <c r="K2784" s="345"/>
      <c r="L2784" s="345"/>
      <c r="M2784" s="345"/>
      <c r="N2784" s="345"/>
      <c r="O2784" s="346"/>
      <c r="P2784" s="266"/>
    </row>
    <row r="2785" spans="2:16">
      <c r="B2785" s="241"/>
      <c r="C2785" s="274"/>
      <c r="H2785" s="236" t="s">
        <v>288</v>
      </c>
      <c r="O2785" s="275"/>
      <c r="P2785" s="243"/>
    </row>
    <row r="2786" spans="2:16">
      <c r="B2786" s="241"/>
      <c r="C2786" s="347" t="s">
        <v>289</v>
      </c>
      <c r="D2786" s="348"/>
      <c r="E2786" s="348"/>
      <c r="F2786" s="348"/>
      <c r="G2786" s="348"/>
      <c r="H2786" s="348"/>
      <c r="I2786" s="348"/>
      <c r="J2786" s="348"/>
      <c r="K2786" s="348"/>
      <c r="L2786" s="348"/>
      <c r="M2786" s="348"/>
      <c r="N2786" s="348"/>
      <c r="O2786" s="349"/>
      <c r="P2786" s="243"/>
    </row>
    <row r="2787" spans="2:16">
      <c r="B2787" s="241"/>
      <c r="C2787" s="757"/>
      <c r="D2787" s="758"/>
      <c r="E2787" s="758"/>
      <c r="F2787" s="758"/>
      <c r="G2787" s="758"/>
      <c r="H2787" s="758"/>
      <c r="I2787" s="758"/>
      <c r="J2787" s="758"/>
      <c r="K2787" s="758"/>
      <c r="L2787" s="758"/>
      <c r="M2787" s="758"/>
      <c r="N2787" s="758"/>
      <c r="O2787" s="759"/>
      <c r="P2787" s="266"/>
    </row>
    <row r="2788" spans="2:16">
      <c r="B2788" s="241"/>
      <c r="C2788" s="757"/>
      <c r="D2788" s="758"/>
      <c r="E2788" s="758"/>
      <c r="F2788" s="758"/>
      <c r="G2788" s="758"/>
      <c r="H2788" s="758"/>
      <c r="I2788" s="758"/>
      <c r="J2788" s="758"/>
      <c r="K2788" s="758"/>
      <c r="L2788" s="758"/>
      <c r="M2788" s="758"/>
      <c r="N2788" s="758"/>
      <c r="O2788" s="759"/>
      <c r="P2788" s="266"/>
    </row>
    <row r="2789" spans="2:16">
      <c r="B2789" s="241"/>
      <c r="C2789" s="256"/>
      <c r="D2789" s="345"/>
      <c r="E2789" s="345"/>
      <c r="F2789" s="345"/>
      <c r="G2789" s="345"/>
      <c r="H2789" s="345"/>
      <c r="I2789" s="345"/>
      <c r="J2789" s="345"/>
      <c r="K2789" s="345"/>
      <c r="L2789" s="345"/>
      <c r="M2789" s="345"/>
      <c r="N2789" s="345"/>
      <c r="O2789" s="346"/>
      <c r="P2789" s="266"/>
    </row>
    <row r="2790" spans="2:16">
      <c r="B2790" s="241"/>
      <c r="C2790" s="350" t="s">
        <v>290</v>
      </c>
      <c r="D2790" s="345"/>
      <c r="E2790" s="345"/>
      <c r="F2790" s="345"/>
      <c r="G2790" s="345"/>
      <c r="H2790" s="345"/>
      <c r="I2790" s="345"/>
      <c r="J2790" s="345"/>
      <c r="K2790" s="345"/>
      <c r="L2790" s="345"/>
      <c r="M2790" s="345"/>
      <c r="N2790" s="345"/>
      <c r="O2790" s="346"/>
      <c r="P2790" s="266"/>
    </row>
    <row r="2791" spans="2:16">
      <c r="B2791" s="241"/>
      <c r="C2791" s="735" t="s">
        <v>291</v>
      </c>
      <c r="D2791" s="736"/>
      <c r="E2791" s="736"/>
      <c r="F2791" s="736"/>
      <c r="G2791" s="736"/>
      <c r="H2791" s="736"/>
      <c r="I2791" s="736"/>
      <c r="J2791" s="736"/>
      <c r="K2791" s="736"/>
      <c r="L2791" s="736"/>
      <c r="M2791" s="736"/>
      <c r="N2791" s="736"/>
      <c r="O2791" s="737"/>
      <c r="P2791" s="351"/>
    </row>
    <row r="2792" spans="2:16">
      <c r="B2792" s="241"/>
      <c r="C2792" s="735"/>
      <c r="D2792" s="736"/>
      <c r="E2792" s="736"/>
      <c r="F2792" s="736"/>
      <c r="G2792" s="736"/>
      <c r="H2792" s="736"/>
      <c r="I2792" s="736"/>
      <c r="J2792" s="736"/>
      <c r="K2792" s="736"/>
      <c r="L2792" s="736"/>
      <c r="M2792" s="736"/>
      <c r="N2792" s="736"/>
      <c r="O2792" s="737"/>
      <c r="P2792" s="351"/>
    </row>
    <row r="2793" spans="2:16">
      <c r="B2793" s="241"/>
      <c r="C2793" s="738" t="s">
        <v>292</v>
      </c>
      <c r="D2793" s="739"/>
      <c r="E2793" s="739"/>
      <c r="F2793" s="739"/>
      <c r="G2793" s="739"/>
      <c r="H2793" s="739"/>
      <c r="I2793" s="739"/>
      <c r="J2793" s="739"/>
      <c r="K2793" s="739"/>
      <c r="L2793" s="739"/>
      <c r="M2793" s="739"/>
      <c r="N2793" s="739"/>
      <c r="O2793" s="740"/>
      <c r="P2793" s="351"/>
    </row>
    <row r="2794" spans="2:16">
      <c r="B2794" s="241"/>
      <c r="C2794" s="738"/>
      <c r="D2794" s="739"/>
      <c r="E2794" s="739"/>
      <c r="F2794" s="739"/>
      <c r="G2794" s="739"/>
      <c r="H2794" s="739"/>
      <c r="I2794" s="739"/>
      <c r="J2794" s="739"/>
      <c r="K2794" s="739"/>
      <c r="L2794" s="739"/>
      <c r="M2794" s="739"/>
      <c r="N2794" s="739"/>
      <c r="O2794" s="740"/>
      <c r="P2794" s="351"/>
    </row>
    <row r="2795" spans="2:16">
      <c r="B2795" s="241"/>
      <c r="C2795" s="256"/>
      <c r="D2795" s="345"/>
      <c r="E2795" s="345"/>
      <c r="F2795" s="345"/>
      <c r="G2795" s="345"/>
      <c r="H2795" s="345"/>
      <c r="I2795" s="345"/>
      <c r="J2795" s="345"/>
      <c r="K2795" s="345"/>
      <c r="L2795" s="345"/>
      <c r="M2795" s="345"/>
      <c r="N2795" s="345"/>
      <c r="O2795" s="346"/>
      <c r="P2795" s="266"/>
    </row>
    <row r="2796" spans="2:16">
      <c r="B2796" s="241"/>
      <c r="C2796" s="274"/>
      <c r="H2796" s="344" t="s">
        <v>284</v>
      </c>
      <c r="O2796" s="275"/>
      <c r="P2796" s="243"/>
    </row>
    <row r="2797" spans="2:16">
      <c r="B2797" s="241"/>
      <c r="C2797" s="274"/>
      <c r="H2797" s="236" t="s">
        <v>285</v>
      </c>
      <c r="I2797" s="289"/>
      <c r="J2797" s="289"/>
      <c r="K2797" s="289"/>
      <c r="O2797" s="275"/>
      <c r="P2797" s="243"/>
    </row>
    <row r="2798" spans="2:16">
      <c r="B2798" s="241"/>
      <c r="C2798" s="274"/>
      <c r="H2798" s="236" t="s">
        <v>293</v>
      </c>
      <c r="I2798" s="352"/>
      <c r="J2798" s="352"/>
      <c r="K2798" s="352"/>
      <c r="O2798" s="275"/>
      <c r="P2798" s="243"/>
    </row>
    <row r="2799" spans="2:16">
      <c r="B2799" s="241"/>
      <c r="C2799" s="353"/>
      <c r="D2799" s="345"/>
      <c r="E2799" s="345"/>
      <c r="F2799" s="345"/>
      <c r="G2799" s="345"/>
      <c r="H2799" s="236" t="s">
        <v>287</v>
      </c>
      <c r="L2799" s="345"/>
      <c r="M2799" s="345"/>
      <c r="N2799" s="345"/>
      <c r="O2799" s="346"/>
      <c r="P2799" s="266"/>
    </row>
    <row r="2800" spans="2:16">
      <c r="B2800" s="241"/>
      <c r="C2800" s="353"/>
      <c r="D2800" s="352"/>
      <c r="E2800" s="352"/>
      <c r="K2800" s="741"/>
      <c r="L2800" s="741"/>
      <c r="M2800" s="741"/>
      <c r="N2800" s="741"/>
      <c r="O2800" s="742"/>
      <c r="P2800" s="354"/>
    </row>
    <row r="2801" spans="2:16" ht="15" thickBot="1">
      <c r="B2801" s="241"/>
      <c r="C2801" s="745"/>
      <c r="D2801" s="746"/>
      <c r="E2801" s="746"/>
      <c r="F2801" s="309"/>
      <c r="G2801" s="309"/>
      <c r="H2801" s="309"/>
      <c r="I2801" s="309"/>
      <c r="J2801" s="309"/>
      <c r="K2801" s="743"/>
      <c r="L2801" s="743"/>
      <c r="M2801" s="743"/>
      <c r="N2801" s="743"/>
      <c r="O2801" s="744"/>
      <c r="P2801" s="354"/>
    </row>
    <row r="2802" spans="2:16" ht="15" thickBot="1">
      <c r="B2802" s="355"/>
      <c r="C2802" s="356"/>
      <c r="D2802" s="356"/>
      <c r="E2802" s="356"/>
      <c r="F2802" s="356"/>
      <c r="G2802" s="356"/>
      <c r="H2802" s="356"/>
      <c r="I2802" s="356"/>
      <c r="J2802" s="356"/>
      <c r="K2802" s="356"/>
      <c r="L2802" s="356"/>
      <c r="M2802" s="356"/>
      <c r="N2802" s="356"/>
      <c r="O2802" s="356"/>
      <c r="P2802" s="357"/>
    </row>
    <row r="2803" spans="2:16" ht="15" thickTop="1"/>
    <row r="2807" spans="2:16" ht="15" thickBot="1"/>
    <row r="2808" spans="2:16">
      <c r="B2808" s="241"/>
      <c r="C2808" s="251"/>
      <c r="D2808" s="252"/>
      <c r="E2808" s="252"/>
      <c r="F2808" s="252"/>
      <c r="G2808" s="252"/>
      <c r="H2808" s="252"/>
      <c r="I2808" s="252"/>
      <c r="J2808" s="252"/>
      <c r="K2808" s="252"/>
      <c r="L2808" s="253" t="s">
        <v>241</v>
      </c>
      <c r="M2808" s="254" t="s">
        <v>242</v>
      </c>
      <c r="N2808" s="254" t="s">
        <v>243</v>
      </c>
      <c r="O2808" s="255" t="s">
        <v>244</v>
      </c>
      <c r="P2808" s="245"/>
    </row>
    <row r="2809" spans="2:16">
      <c r="B2809" s="241"/>
      <c r="C2809" s="256"/>
      <c r="D2809" s="257"/>
      <c r="E2809" s="257"/>
      <c r="F2809" s="257"/>
      <c r="G2809" s="257"/>
      <c r="H2809" s="257"/>
      <c r="I2809" s="257"/>
      <c r="J2809" s="257"/>
      <c r="K2809" s="257"/>
      <c r="L2809" s="258"/>
      <c r="M2809" s="259"/>
      <c r="N2809" s="259"/>
      <c r="O2809" s="260"/>
      <c r="P2809" s="261"/>
    </row>
    <row r="2810" spans="2:16">
      <c r="B2810" s="241"/>
      <c r="C2810" s="826" t="s">
        <v>245</v>
      </c>
      <c r="D2810" s="827"/>
      <c r="E2810" s="827"/>
      <c r="F2810" s="827"/>
      <c r="G2810" s="257"/>
      <c r="H2810" s="257"/>
      <c r="I2810" s="257" t="s">
        <v>246</v>
      </c>
      <c r="K2810" s="257"/>
      <c r="L2810" s="258"/>
      <c r="O2810" s="262"/>
      <c r="P2810" s="261"/>
    </row>
    <row r="2811" spans="2:16">
      <c r="B2811" s="241"/>
      <c r="C2811" s="263"/>
      <c r="D2811" s="264"/>
      <c r="E2811" s="264"/>
      <c r="F2811" s="264"/>
      <c r="G2811" s="264"/>
      <c r="H2811" s="264"/>
      <c r="I2811" s="264"/>
      <c r="J2811" s="264"/>
      <c r="K2811" s="264"/>
      <c r="L2811" s="264"/>
      <c r="M2811" s="264"/>
      <c r="N2811" s="264"/>
      <c r="O2811" s="265"/>
      <c r="P2811" s="266"/>
    </row>
    <row r="2812" spans="2:16" ht="15" thickBot="1">
      <c r="B2812" s="241"/>
      <c r="C2812" s="267"/>
      <c r="D2812" s="268"/>
      <c r="E2812" s="268"/>
      <c r="F2812" s="268"/>
      <c r="G2812" s="268"/>
      <c r="H2812" s="268"/>
      <c r="I2812" s="268"/>
      <c r="J2812" s="268"/>
      <c r="K2812" s="268"/>
      <c r="L2812" s="268"/>
      <c r="M2812" s="268"/>
      <c r="N2812" s="268"/>
      <c r="O2812" s="269"/>
      <c r="P2812" s="243"/>
    </row>
    <row r="2813" spans="2:16" ht="15" thickBot="1">
      <c r="B2813" s="241"/>
      <c r="C2813" s="270"/>
      <c r="D2813" s="271"/>
      <c r="E2813" s="271"/>
      <c r="F2813" s="271"/>
      <c r="G2813" s="271"/>
      <c r="H2813" s="271"/>
      <c r="K2813" s="271"/>
      <c r="L2813" s="271"/>
      <c r="M2813" s="271"/>
      <c r="N2813" s="271"/>
      <c r="O2813" s="272"/>
      <c r="P2813" s="243"/>
    </row>
    <row r="2814" spans="2:16">
      <c r="B2814" s="241"/>
      <c r="C2814" s="828" t="s">
        <v>247</v>
      </c>
      <c r="D2814" s="829"/>
      <c r="E2814" s="829"/>
      <c r="F2814" s="829"/>
      <c r="G2814" s="829"/>
      <c r="H2814" s="829"/>
      <c r="I2814" s="829"/>
      <c r="J2814" s="829"/>
      <c r="K2814" s="829"/>
      <c r="L2814" s="829"/>
      <c r="M2814" s="829"/>
      <c r="N2814" s="829"/>
      <c r="O2814" s="830"/>
      <c r="P2814" s="273"/>
    </row>
    <row r="2815" spans="2:16" ht="15" thickBot="1">
      <c r="B2815" s="241"/>
      <c r="C2815" s="274"/>
      <c r="O2815" s="275"/>
      <c r="P2815" s="243"/>
    </row>
    <row r="2816" spans="2:16">
      <c r="B2816" s="241"/>
      <c r="C2816" s="276" t="s">
        <v>248</v>
      </c>
      <c r="D2816" s="814" t="s">
        <v>9</v>
      </c>
      <c r="E2816" s="815"/>
      <c r="F2816" s="815"/>
      <c r="G2816" s="815"/>
      <c r="H2816" s="815"/>
      <c r="I2816" s="815"/>
      <c r="J2816" s="815"/>
      <c r="K2816" s="815"/>
      <c r="L2816" s="816"/>
      <c r="M2816" s="817" t="s">
        <v>249</v>
      </c>
      <c r="N2816" s="818"/>
      <c r="O2816" s="276" t="s">
        <v>11</v>
      </c>
      <c r="P2816" s="277"/>
    </row>
    <row r="2817" spans="2:16" ht="15" thickBot="1">
      <c r="B2817" s="241"/>
      <c r="C2817" s="278">
        <v>13.1</v>
      </c>
      <c r="D2817" s="819" t="s">
        <v>54</v>
      </c>
      <c r="E2817" s="820"/>
      <c r="F2817" s="820"/>
      <c r="G2817" s="820"/>
      <c r="H2817" s="820"/>
      <c r="I2817" s="820"/>
      <c r="J2817" s="820"/>
      <c r="K2817" s="820"/>
      <c r="L2817" s="821"/>
      <c r="M2817" s="819" t="s">
        <v>356</v>
      </c>
      <c r="N2817" s="821"/>
      <c r="O2817" s="279">
        <f>'[23]PRESUPUESTO OFICIAL (Entidad)'!I70</f>
        <v>29.68</v>
      </c>
      <c r="P2817" s="280"/>
    </row>
    <row r="2818" spans="2:16">
      <c r="B2818" s="241"/>
      <c r="C2818" s="801" t="s">
        <v>250</v>
      </c>
      <c r="D2818" s="761"/>
      <c r="E2818" s="761"/>
      <c r="F2818" s="761"/>
      <c r="G2818" s="761"/>
      <c r="H2818" s="761"/>
      <c r="I2818" s="761"/>
      <c r="J2818" s="761"/>
      <c r="K2818" s="761"/>
      <c r="L2818" s="761"/>
      <c r="M2818" s="761"/>
      <c r="N2818" s="761"/>
      <c r="O2818" s="762"/>
      <c r="P2818" s="281"/>
    </row>
    <row r="2819" spans="2:16">
      <c r="B2819" s="241"/>
      <c r="C2819" s="763"/>
      <c r="D2819" s="764"/>
      <c r="E2819" s="764"/>
      <c r="F2819" s="764"/>
      <c r="G2819" s="764"/>
      <c r="H2819" s="764"/>
      <c r="I2819" s="764"/>
      <c r="J2819" s="764"/>
      <c r="K2819" s="764"/>
      <c r="L2819" s="764"/>
      <c r="M2819" s="764"/>
      <c r="N2819" s="764"/>
      <c r="O2819" s="765"/>
      <c r="P2819" s="281"/>
    </row>
    <row r="2820" spans="2:16" ht="15" thickBot="1">
      <c r="B2820" s="241"/>
      <c r="C2820" s="766"/>
      <c r="D2820" s="767"/>
      <c r="E2820" s="767"/>
      <c r="F2820" s="767"/>
      <c r="G2820" s="767"/>
      <c r="H2820" s="767"/>
      <c r="I2820" s="767"/>
      <c r="J2820" s="767"/>
      <c r="K2820" s="767"/>
      <c r="L2820" s="767"/>
      <c r="M2820" s="767"/>
      <c r="N2820" s="767"/>
      <c r="O2820" s="768"/>
      <c r="P2820" s="281"/>
    </row>
    <row r="2821" spans="2:16">
      <c r="B2821" s="241"/>
      <c r="C2821" s="769" t="s">
        <v>9</v>
      </c>
      <c r="D2821" s="822"/>
      <c r="E2821" s="822"/>
      <c r="F2821" s="822"/>
      <c r="G2821" s="823"/>
      <c r="H2821" s="785" t="s">
        <v>251</v>
      </c>
      <c r="I2821" s="822"/>
      <c r="J2821" s="824" t="s">
        <v>252</v>
      </c>
      <c r="K2821" s="825"/>
      <c r="L2821" s="282" t="s">
        <v>253</v>
      </c>
      <c r="M2821" s="785" t="s">
        <v>254</v>
      </c>
      <c r="N2821" s="786"/>
      <c r="O2821" s="283" t="s">
        <v>255</v>
      </c>
      <c r="P2821" s="284"/>
    </row>
    <row r="2822" spans="2:16">
      <c r="B2822" s="241"/>
      <c r="C2822" s="787" t="s">
        <v>257</v>
      </c>
      <c r="D2822" s="774"/>
      <c r="E2822" s="774"/>
      <c r="F2822" s="774"/>
      <c r="G2822" s="810"/>
      <c r="H2822" s="811"/>
      <c r="I2822" s="810"/>
      <c r="J2822" s="812" t="s">
        <v>20</v>
      </c>
      <c r="K2822" s="776"/>
      <c r="L2822" s="315">
        <f>O2853*0.05</f>
        <v>1124.8410093333337</v>
      </c>
      <c r="M2822" s="812">
        <v>1</v>
      </c>
      <c r="N2822" s="776"/>
      <c r="O2822" s="286">
        <f>L2822*M2822</f>
        <v>1124.8410093333337</v>
      </c>
      <c r="P2822" s="287"/>
    </row>
    <row r="2823" spans="2:16">
      <c r="B2823" s="241"/>
      <c r="C2823" s="792"/>
      <c r="D2823" s="793"/>
      <c r="E2823" s="793"/>
      <c r="F2823" s="793"/>
      <c r="G2823" s="794"/>
      <c r="H2823" s="291"/>
      <c r="I2823" s="290"/>
      <c r="J2823" s="813"/>
      <c r="K2823" s="776"/>
      <c r="L2823" s="292"/>
      <c r="M2823" s="812"/>
      <c r="N2823" s="776"/>
      <c r="O2823" s="286"/>
      <c r="P2823" s="287"/>
    </row>
    <row r="2824" spans="2:16" ht="15" thickBot="1">
      <c r="B2824" s="241"/>
      <c r="C2824" s="805"/>
      <c r="D2824" s="791"/>
      <c r="E2824" s="791"/>
      <c r="F2824" s="791"/>
      <c r="G2824" s="806"/>
      <c r="H2824" s="807"/>
      <c r="I2824" s="806"/>
      <c r="J2824" s="779"/>
      <c r="K2824" s="780"/>
      <c r="L2824" s="393"/>
      <c r="M2824" s="808"/>
      <c r="N2824" s="809"/>
      <c r="O2824" s="286"/>
      <c r="P2824" s="287"/>
    </row>
    <row r="2825" spans="2:16" ht="15" thickBot="1">
      <c r="B2825" s="241"/>
      <c r="C2825" s="751" t="s">
        <v>258</v>
      </c>
      <c r="D2825" s="752"/>
      <c r="E2825" s="752"/>
      <c r="F2825" s="752"/>
      <c r="G2825" s="752"/>
      <c r="H2825" s="752"/>
      <c r="I2825" s="752"/>
      <c r="J2825" s="752"/>
      <c r="K2825" s="752"/>
      <c r="L2825" s="752"/>
      <c r="M2825" s="752"/>
      <c r="N2825" s="753"/>
      <c r="O2825" s="295">
        <f>SUM(O2822:O2824)</f>
        <v>1124.8410093333337</v>
      </c>
      <c r="P2825" s="296"/>
    </row>
    <row r="2826" spans="2:16">
      <c r="B2826" s="241"/>
      <c r="C2826" s="760" t="s">
        <v>259</v>
      </c>
      <c r="D2826" s="761"/>
      <c r="E2826" s="761"/>
      <c r="F2826" s="761"/>
      <c r="G2826" s="761"/>
      <c r="H2826" s="761"/>
      <c r="I2826" s="761"/>
      <c r="J2826" s="761"/>
      <c r="K2826" s="761"/>
      <c r="L2826" s="761"/>
      <c r="M2826" s="761"/>
      <c r="N2826" s="761"/>
      <c r="O2826" s="762"/>
      <c r="P2826" s="281"/>
    </row>
    <row r="2827" spans="2:16">
      <c r="B2827" s="241"/>
      <c r="C2827" s="763"/>
      <c r="D2827" s="764"/>
      <c r="E2827" s="764"/>
      <c r="F2827" s="764"/>
      <c r="G2827" s="764"/>
      <c r="H2827" s="764"/>
      <c r="I2827" s="764"/>
      <c r="J2827" s="764"/>
      <c r="K2827" s="764"/>
      <c r="L2827" s="764"/>
      <c r="M2827" s="764"/>
      <c r="N2827" s="764"/>
      <c r="O2827" s="765"/>
      <c r="P2827" s="281"/>
    </row>
    <row r="2828" spans="2:16" ht="15" thickBot="1">
      <c r="B2828" s="241"/>
      <c r="C2828" s="766"/>
      <c r="D2828" s="767"/>
      <c r="E2828" s="767"/>
      <c r="F2828" s="767"/>
      <c r="G2828" s="767"/>
      <c r="H2828" s="767"/>
      <c r="I2828" s="767"/>
      <c r="J2828" s="767"/>
      <c r="K2828" s="767"/>
      <c r="L2828" s="767"/>
      <c r="M2828" s="767"/>
      <c r="N2828" s="767"/>
      <c r="O2828" s="768"/>
      <c r="P2828" s="281"/>
    </row>
    <row r="2829" spans="2:16">
      <c r="B2829" s="241"/>
      <c r="C2829" s="769" t="s">
        <v>9</v>
      </c>
      <c r="D2829" s="770"/>
      <c r="E2829" s="770"/>
      <c r="F2829" s="770"/>
      <c r="G2829" s="770"/>
      <c r="H2829" s="770"/>
      <c r="I2829" s="770"/>
      <c r="J2829" s="786"/>
      <c r="K2829" s="297" t="s">
        <v>249</v>
      </c>
      <c r="L2829" s="298" t="s">
        <v>11</v>
      </c>
      <c r="M2829" s="785" t="s">
        <v>260</v>
      </c>
      <c r="N2829" s="786"/>
      <c r="O2829" s="283" t="s">
        <v>255</v>
      </c>
      <c r="P2829" s="284"/>
    </row>
    <row r="2830" spans="2:16">
      <c r="B2830" s="241"/>
      <c r="C2830" s="802" t="s">
        <v>401</v>
      </c>
      <c r="D2830" s="803"/>
      <c r="E2830" s="803"/>
      <c r="F2830" s="803"/>
      <c r="G2830" s="803"/>
      <c r="H2830" s="803"/>
      <c r="I2830" s="803"/>
      <c r="J2830" s="804"/>
      <c r="K2830" s="395" t="s">
        <v>356</v>
      </c>
      <c r="L2830" s="416">
        <v>1</v>
      </c>
      <c r="M2830" s="795">
        <f>121900/7.62</f>
        <v>15997.37532808399</v>
      </c>
      <c r="N2830" s="796"/>
      <c r="O2830" s="397">
        <f>L2830*M2830</f>
        <v>15997.37532808399</v>
      </c>
      <c r="P2830" s="284"/>
    </row>
    <row r="2831" spans="2:16">
      <c r="B2831" s="241"/>
      <c r="C2831" s="792" t="s">
        <v>402</v>
      </c>
      <c r="D2831" s="793"/>
      <c r="E2831" s="793"/>
      <c r="F2831" s="793"/>
      <c r="G2831" s="793"/>
      <c r="H2831" s="793"/>
      <c r="I2831" s="793"/>
      <c r="J2831" s="794"/>
      <c r="K2831" s="398" t="s">
        <v>43</v>
      </c>
      <c r="L2831" s="423">
        <f>1/7.62</f>
        <v>0.13123359580052493</v>
      </c>
      <c r="M2831" s="795">
        <v>15000</v>
      </c>
      <c r="N2831" s="796"/>
      <c r="O2831" s="397">
        <f t="shared" ref="O2831:O2833" si="15">L2831*M2831</f>
        <v>1968.5039370078739</v>
      </c>
      <c r="P2831" s="287"/>
    </row>
    <row r="2832" spans="2:16">
      <c r="B2832" s="241"/>
      <c r="C2832" s="792" t="s">
        <v>403</v>
      </c>
      <c r="D2832" s="793"/>
      <c r="E2832" s="793"/>
      <c r="F2832" s="793"/>
      <c r="G2832" s="793"/>
      <c r="H2832" s="793"/>
      <c r="I2832" s="793"/>
      <c r="J2832" s="794"/>
      <c r="K2832" s="398" t="s">
        <v>333</v>
      </c>
      <c r="L2832" s="424">
        <v>0.04</v>
      </c>
      <c r="M2832" s="795">
        <v>75000</v>
      </c>
      <c r="N2832" s="796"/>
      <c r="O2832" s="397">
        <f t="shared" si="15"/>
        <v>3000</v>
      </c>
      <c r="P2832" s="287"/>
    </row>
    <row r="2833" spans="2:16">
      <c r="B2833" s="241"/>
      <c r="C2833" s="792" t="s">
        <v>404</v>
      </c>
      <c r="D2833" s="793"/>
      <c r="E2833" s="793"/>
      <c r="F2833" s="793"/>
      <c r="G2833" s="793"/>
      <c r="H2833" s="793"/>
      <c r="I2833" s="793"/>
      <c r="J2833" s="794"/>
      <c r="K2833" s="398" t="s">
        <v>43</v>
      </c>
      <c r="L2833" s="425">
        <f>1/O2817</f>
        <v>3.3692722371967652E-2</v>
      </c>
      <c r="M2833" s="795">
        <v>20000</v>
      </c>
      <c r="N2833" s="796"/>
      <c r="O2833" s="397">
        <f t="shared" si="15"/>
        <v>673.85444743935307</v>
      </c>
      <c r="P2833" s="287"/>
    </row>
    <row r="2834" spans="2:16">
      <c r="B2834" s="241"/>
      <c r="C2834" s="792"/>
      <c r="D2834" s="793"/>
      <c r="E2834" s="793"/>
      <c r="F2834" s="793"/>
      <c r="G2834" s="793"/>
      <c r="H2834" s="793"/>
      <c r="I2834" s="793"/>
      <c r="J2834" s="794"/>
      <c r="K2834" s="401"/>
      <c r="L2834" s="421"/>
      <c r="M2834" s="795"/>
      <c r="N2834" s="796"/>
      <c r="O2834" s="397"/>
      <c r="P2834" s="287"/>
    </row>
    <row r="2835" spans="2:16">
      <c r="B2835" s="241"/>
      <c r="C2835" s="792"/>
      <c r="D2835" s="793"/>
      <c r="E2835" s="793"/>
      <c r="F2835" s="793"/>
      <c r="G2835" s="793"/>
      <c r="H2835" s="793"/>
      <c r="I2835" s="793"/>
      <c r="J2835" s="794"/>
      <c r="K2835" s="401"/>
      <c r="L2835" s="402"/>
      <c r="M2835" s="795"/>
      <c r="N2835" s="796"/>
      <c r="O2835" s="397"/>
      <c r="P2835" s="287"/>
    </row>
    <row r="2836" spans="2:16" ht="15" thickBot="1">
      <c r="B2836" s="241"/>
      <c r="C2836" s="790"/>
      <c r="D2836" s="797"/>
      <c r="E2836" s="797"/>
      <c r="F2836" s="797"/>
      <c r="G2836" s="797"/>
      <c r="H2836" s="797"/>
      <c r="I2836" s="797"/>
      <c r="J2836" s="798"/>
      <c r="K2836" s="401"/>
      <c r="L2836" s="422"/>
      <c r="M2836" s="799"/>
      <c r="N2836" s="800"/>
      <c r="O2836" s="397"/>
      <c r="P2836" s="287"/>
    </row>
    <row r="2837" spans="2:16" ht="15" thickBot="1">
      <c r="B2837" s="241"/>
      <c r="C2837" s="751" t="s">
        <v>258</v>
      </c>
      <c r="D2837" s="752"/>
      <c r="E2837" s="752"/>
      <c r="F2837" s="752"/>
      <c r="G2837" s="752"/>
      <c r="H2837" s="752"/>
      <c r="I2837" s="752"/>
      <c r="J2837" s="752"/>
      <c r="K2837" s="752"/>
      <c r="L2837" s="752"/>
      <c r="M2837" s="752"/>
      <c r="N2837" s="753"/>
      <c r="O2837" s="295">
        <f>SUM(O2830:O2836)</f>
        <v>21639.733712531215</v>
      </c>
      <c r="P2837" s="287"/>
    </row>
    <row r="2838" spans="2:16">
      <c r="B2838" s="241"/>
      <c r="C2838" s="801" t="s">
        <v>263</v>
      </c>
      <c r="D2838" s="761"/>
      <c r="E2838" s="761"/>
      <c r="F2838" s="761"/>
      <c r="G2838" s="761"/>
      <c r="H2838" s="761"/>
      <c r="I2838" s="761"/>
      <c r="J2838" s="761"/>
      <c r="K2838" s="761"/>
      <c r="L2838" s="761"/>
      <c r="M2838" s="761"/>
      <c r="N2838" s="761"/>
      <c r="O2838" s="762"/>
      <c r="P2838" s="281"/>
    </row>
    <row r="2839" spans="2:16">
      <c r="B2839" s="241"/>
      <c r="C2839" s="763"/>
      <c r="D2839" s="764"/>
      <c r="E2839" s="764"/>
      <c r="F2839" s="764"/>
      <c r="G2839" s="764"/>
      <c r="H2839" s="764"/>
      <c r="I2839" s="764"/>
      <c r="J2839" s="764"/>
      <c r="K2839" s="764"/>
      <c r="L2839" s="764"/>
      <c r="M2839" s="764"/>
      <c r="N2839" s="764"/>
      <c r="O2839" s="765"/>
      <c r="P2839" s="281"/>
    </row>
    <row r="2840" spans="2:16" ht="15" thickBot="1">
      <c r="B2840" s="241"/>
      <c r="C2840" s="766"/>
      <c r="D2840" s="767"/>
      <c r="E2840" s="767"/>
      <c r="F2840" s="767"/>
      <c r="G2840" s="767"/>
      <c r="H2840" s="767"/>
      <c r="I2840" s="767"/>
      <c r="J2840" s="767"/>
      <c r="K2840" s="767"/>
      <c r="L2840" s="767"/>
      <c r="M2840" s="767"/>
      <c r="N2840" s="767"/>
      <c r="O2840" s="768"/>
      <c r="P2840" s="281"/>
    </row>
    <row r="2841" spans="2:16" ht="15.75">
      <c r="B2841" s="241"/>
      <c r="C2841" s="769" t="s">
        <v>264</v>
      </c>
      <c r="D2841" s="770"/>
      <c r="E2841" s="770"/>
      <c r="F2841" s="770"/>
      <c r="G2841" s="770"/>
      <c r="H2841" s="770"/>
      <c r="I2841" s="770"/>
      <c r="J2841" s="303" t="s">
        <v>265</v>
      </c>
      <c r="K2841" s="304" t="s">
        <v>266</v>
      </c>
      <c r="L2841" s="305" t="s">
        <v>267</v>
      </c>
      <c r="M2841" s="785" t="s">
        <v>268</v>
      </c>
      <c r="N2841" s="786"/>
      <c r="O2841" s="283" t="s">
        <v>255</v>
      </c>
      <c r="P2841" s="284"/>
    </row>
    <row r="2842" spans="2:16">
      <c r="B2842" s="241"/>
      <c r="C2842" s="787" t="s">
        <v>301</v>
      </c>
      <c r="D2842" s="774"/>
      <c r="E2842" s="774"/>
      <c r="F2842" s="774"/>
      <c r="G2842" s="774"/>
      <c r="H2842" s="774"/>
      <c r="I2842" s="774"/>
      <c r="J2842" s="375">
        <v>1</v>
      </c>
      <c r="K2842" s="374">
        <v>1.5</v>
      </c>
      <c r="L2842" s="375">
        <v>1</v>
      </c>
      <c r="M2842" s="788">
        <v>3000</v>
      </c>
      <c r="N2842" s="789"/>
      <c r="O2842" s="294">
        <f>J2842*K2842*L2842*M2842</f>
        <v>4500</v>
      </c>
      <c r="P2842" s="287"/>
    </row>
    <row r="2843" spans="2:16" ht="15" thickBot="1">
      <c r="B2843" s="241"/>
      <c r="C2843" s="790"/>
      <c r="D2843" s="791"/>
      <c r="E2843" s="791"/>
      <c r="F2843" s="791"/>
      <c r="G2843" s="791"/>
      <c r="H2843" s="791"/>
      <c r="I2843" s="791"/>
      <c r="J2843" s="375"/>
      <c r="K2843" s="376"/>
      <c r="L2843" s="377"/>
      <c r="M2843" s="788"/>
      <c r="N2843" s="789"/>
      <c r="O2843" s="294"/>
      <c r="P2843" s="287"/>
    </row>
    <row r="2844" spans="2:16" ht="15" thickBot="1">
      <c r="B2844" s="241"/>
      <c r="C2844" s="751" t="s">
        <v>258</v>
      </c>
      <c r="D2844" s="752"/>
      <c r="E2844" s="752"/>
      <c r="F2844" s="752"/>
      <c r="G2844" s="752"/>
      <c r="H2844" s="752"/>
      <c r="I2844" s="752"/>
      <c r="J2844" s="752"/>
      <c r="K2844" s="752"/>
      <c r="L2844" s="752"/>
      <c r="M2844" s="752"/>
      <c r="N2844" s="753"/>
      <c r="O2844" s="295">
        <f>SUM(O2842:O2843)</f>
        <v>4500</v>
      </c>
      <c r="P2844" s="296"/>
    </row>
    <row r="2845" spans="2:16">
      <c r="B2845" s="241"/>
      <c r="C2845" s="760" t="s">
        <v>269</v>
      </c>
      <c r="D2845" s="761"/>
      <c r="E2845" s="761"/>
      <c r="F2845" s="761"/>
      <c r="G2845" s="761"/>
      <c r="H2845" s="761"/>
      <c r="I2845" s="761"/>
      <c r="J2845" s="761"/>
      <c r="K2845" s="761"/>
      <c r="L2845" s="761"/>
      <c r="M2845" s="761"/>
      <c r="N2845" s="761"/>
      <c r="O2845" s="762"/>
      <c r="P2845" s="281"/>
    </row>
    <row r="2846" spans="2:16">
      <c r="B2846" s="241"/>
      <c r="C2846" s="763"/>
      <c r="D2846" s="764"/>
      <c r="E2846" s="764"/>
      <c r="F2846" s="764"/>
      <c r="G2846" s="764"/>
      <c r="H2846" s="764"/>
      <c r="I2846" s="764"/>
      <c r="J2846" s="764"/>
      <c r="K2846" s="764"/>
      <c r="L2846" s="764"/>
      <c r="M2846" s="764"/>
      <c r="N2846" s="764"/>
      <c r="O2846" s="765"/>
      <c r="P2846" s="281"/>
    </row>
    <row r="2847" spans="2:16" ht="15" thickBot="1">
      <c r="B2847" s="241"/>
      <c r="C2847" s="766"/>
      <c r="D2847" s="767"/>
      <c r="E2847" s="767"/>
      <c r="F2847" s="767"/>
      <c r="G2847" s="767"/>
      <c r="H2847" s="767"/>
      <c r="I2847" s="764"/>
      <c r="J2847" s="767"/>
      <c r="K2847" s="767"/>
      <c r="L2847" s="767"/>
      <c r="M2847" s="767"/>
      <c r="N2847" s="767"/>
      <c r="O2847" s="768"/>
      <c r="P2847" s="281"/>
    </row>
    <row r="2848" spans="2:16" ht="28.5">
      <c r="B2848" s="241"/>
      <c r="C2848" s="769" t="s">
        <v>270</v>
      </c>
      <c r="D2848" s="770"/>
      <c r="E2848" s="770"/>
      <c r="F2848" s="770"/>
      <c r="G2848" s="770"/>
      <c r="H2848" s="770"/>
      <c r="I2848" s="378" t="s">
        <v>11</v>
      </c>
      <c r="J2848" s="298" t="s">
        <v>271</v>
      </c>
      <c r="K2848" s="304" t="s">
        <v>272</v>
      </c>
      <c r="L2848" s="303" t="s">
        <v>273</v>
      </c>
      <c r="M2848" s="771" t="s">
        <v>254</v>
      </c>
      <c r="N2848" s="772"/>
      <c r="O2848" s="312" t="s">
        <v>255</v>
      </c>
      <c r="P2848" s="313"/>
    </row>
    <row r="2849" spans="2:19">
      <c r="B2849" s="241"/>
      <c r="C2849" s="775" t="s">
        <v>324</v>
      </c>
      <c r="D2849" s="782"/>
      <c r="E2849" s="782"/>
      <c r="F2849" s="782"/>
      <c r="G2849" s="782"/>
      <c r="H2849" s="782"/>
      <c r="I2849" s="379">
        <v>1</v>
      </c>
      <c r="J2849" s="315">
        <v>76666.666666666701</v>
      </c>
      <c r="K2849" s="316">
        <f>J2849*65.91%</f>
        <v>50531.000000000022</v>
      </c>
      <c r="L2849" s="317">
        <f>J2849+K2849</f>
        <v>127197.66666666672</v>
      </c>
      <c r="M2849" s="831">
        <v>0.1</v>
      </c>
      <c r="N2849" s="832"/>
      <c r="O2849" s="318">
        <f>L2849*M2849*I2849</f>
        <v>12719.766666666672</v>
      </c>
      <c r="P2849" s="319"/>
    </row>
    <row r="2850" spans="2:19">
      <c r="B2850" s="241"/>
      <c r="C2850" s="775" t="s">
        <v>274</v>
      </c>
      <c r="D2850" s="758"/>
      <c r="E2850" s="758"/>
      <c r="F2850" s="758"/>
      <c r="G2850" s="758"/>
      <c r="H2850" s="776"/>
      <c r="I2850" s="379">
        <v>1</v>
      </c>
      <c r="J2850" s="315">
        <v>58363.5</v>
      </c>
      <c r="K2850" s="316">
        <f>J2850*67.52%</f>
        <v>39407.035199999998</v>
      </c>
      <c r="L2850" s="317">
        <f>J2850+K2850</f>
        <v>97770.535199999998</v>
      </c>
      <c r="M2850" s="831">
        <v>0.1</v>
      </c>
      <c r="N2850" s="832"/>
      <c r="O2850" s="318">
        <f>L2850*M2850*I2850</f>
        <v>9777.0535199999995</v>
      </c>
      <c r="P2850" s="319"/>
    </row>
    <row r="2851" spans="2:19">
      <c r="B2851" s="241"/>
      <c r="C2851" s="757"/>
      <c r="D2851" s="758"/>
      <c r="E2851" s="758"/>
      <c r="F2851" s="758"/>
      <c r="G2851" s="758"/>
      <c r="H2851" s="776"/>
      <c r="I2851" s="379"/>
      <c r="J2851" s="323"/>
      <c r="K2851" s="316"/>
      <c r="L2851" s="317"/>
      <c r="M2851" s="777"/>
      <c r="N2851" s="778"/>
      <c r="O2851" s="318"/>
      <c r="P2851" s="319"/>
    </row>
    <row r="2852" spans="2:19" ht="15" thickBot="1">
      <c r="B2852" s="241"/>
      <c r="C2852" s="267"/>
      <c r="D2852" s="268"/>
      <c r="E2852" s="268"/>
      <c r="F2852" s="268"/>
      <c r="G2852" s="268"/>
      <c r="H2852" s="268"/>
      <c r="I2852" s="326"/>
      <c r="J2852" s="308"/>
      <c r="K2852" s="309"/>
      <c r="L2852" s="308"/>
      <c r="M2852" s="779"/>
      <c r="N2852" s="780"/>
      <c r="O2852" s="310"/>
      <c r="P2852" s="287"/>
    </row>
    <row r="2853" spans="2:19" ht="15" thickBot="1">
      <c r="B2853" s="241"/>
      <c r="C2853" s="751" t="s">
        <v>258</v>
      </c>
      <c r="D2853" s="752"/>
      <c r="E2853" s="752"/>
      <c r="F2853" s="752"/>
      <c r="G2853" s="752"/>
      <c r="H2853" s="752"/>
      <c r="I2853" s="781"/>
      <c r="J2853" s="752"/>
      <c r="K2853" s="752"/>
      <c r="L2853" s="752"/>
      <c r="M2853" s="752"/>
      <c r="N2853" s="753"/>
      <c r="O2853" s="295">
        <f>SUM(O2849:O2851)</f>
        <v>22496.820186666671</v>
      </c>
      <c r="P2853" s="287"/>
    </row>
    <row r="2854" spans="2:19" ht="15" thickBot="1">
      <c r="B2854" s="241"/>
      <c r="C2854" s="274"/>
      <c r="O2854" s="275"/>
      <c r="P2854" s="243"/>
    </row>
    <row r="2855" spans="2:19" ht="15" thickBot="1">
      <c r="B2855" s="241"/>
      <c r="C2855" s="754" t="s">
        <v>275</v>
      </c>
      <c r="D2855" s="755"/>
      <c r="E2855" s="755"/>
      <c r="F2855" s="755"/>
      <c r="G2855" s="755"/>
      <c r="H2855" s="755"/>
      <c r="I2855" s="755"/>
      <c r="J2855" s="755"/>
      <c r="K2855" s="755"/>
      <c r="L2855" s="755"/>
      <c r="M2855" s="755"/>
      <c r="N2855" s="756"/>
      <c r="O2855" s="327">
        <f>SUM(O2825+O2837+O2844+O2853)</f>
        <v>49761.39490853122</v>
      </c>
      <c r="P2855" s="328"/>
    </row>
    <row r="2856" spans="2:19">
      <c r="B2856" s="241"/>
      <c r="C2856" s="760" t="s">
        <v>276</v>
      </c>
      <c r="D2856" s="761"/>
      <c r="E2856" s="761"/>
      <c r="F2856" s="761"/>
      <c r="G2856" s="761"/>
      <c r="H2856" s="761"/>
      <c r="I2856" s="761"/>
      <c r="J2856" s="761"/>
      <c r="K2856" s="761"/>
      <c r="L2856" s="761"/>
      <c r="M2856" s="761"/>
      <c r="N2856" s="761"/>
      <c r="O2856" s="762"/>
      <c r="P2856" s="281"/>
    </row>
    <row r="2857" spans="2:19">
      <c r="B2857" s="241"/>
      <c r="C2857" s="763"/>
      <c r="D2857" s="764"/>
      <c r="E2857" s="764"/>
      <c r="F2857" s="764"/>
      <c r="G2857" s="764"/>
      <c r="H2857" s="764"/>
      <c r="I2857" s="764"/>
      <c r="J2857" s="764"/>
      <c r="K2857" s="764"/>
      <c r="L2857" s="764"/>
      <c r="M2857" s="764"/>
      <c r="N2857" s="764"/>
      <c r="O2857" s="765"/>
      <c r="P2857" s="281"/>
    </row>
    <row r="2858" spans="2:19" ht="15" thickBot="1">
      <c r="B2858" s="241"/>
      <c r="C2858" s="766"/>
      <c r="D2858" s="767"/>
      <c r="E2858" s="767"/>
      <c r="F2858" s="767"/>
      <c r="G2858" s="767"/>
      <c r="H2858" s="767"/>
      <c r="I2858" s="767"/>
      <c r="J2858" s="767"/>
      <c r="K2858" s="767"/>
      <c r="L2858" s="767"/>
      <c r="M2858" s="767"/>
      <c r="N2858" s="767"/>
      <c r="O2858" s="768"/>
      <c r="P2858" s="281"/>
    </row>
    <row r="2859" spans="2:19">
      <c r="B2859" s="241"/>
      <c r="C2859" s="769" t="s">
        <v>277</v>
      </c>
      <c r="D2859" s="770"/>
      <c r="E2859" s="770"/>
      <c r="F2859" s="770"/>
      <c r="G2859" s="770"/>
      <c r="H2859" s="770"/>
      <c r="I2859" s="770"/>
      <c r="J2859" s="329"/>
      <c r="K2859" s="330"/>
      <c r="L2859" s="303" t="s">
        <v>278</v>
      </c>
      <c r="M2859" s="771" t="s">
        <v>279</v>
      </c>
      <c r="N2859" s="772"/>
      <c r="O2859" s="331"/>
      <c r="P2859" s="313"/>
    </row>
    <row r="2860" spans="2:19">
      <c r="B2860" s="241"/>
      <c r="C2860" s="773" t="s">
        <v>280</v>
      </c>
      <c r="D2860" s="774"/>
      <c r="E2860" s="774"/>
      <c r="F2860" s="774"/>
      <c r="G2860" s="774"/>
      <c r="H2860" s="774"/>
      <c r="I2860" s="774"/>
      <c r="J2860" s="332"/>
      <c r="K2860" s="333"/>
      <c r="L2860" s="334">
        <v>0.22</v>
      </c>
      <c r="M2860" s="747"/>
      <c r="N2860" s="748"/>
      <c r="O2860" s="335">
        <f>O2855*L2860</f>
        <v>10947.506879876868</v>
      </c>
      <c r="P2860" s="336"/>
    </row>
    <row r="2861" spans="2:19">
      <c r="B2861" s="241"/>
      <c r="C2861" s="338" t="s">
        <v>281</v>
      </c>
      <c r="D2861" s="289"/>
      <c r="E2861" s="289"/>
      <c r="F2861" s="289"/>
      <c r="G2861" s="289"/>
      <c r="H2861" s="289"/>
      <c r="I2861" s="289"/>
      <c r="J2861" s="332"/>
      <c r="K2861" s="333"/>
      <c r="L2861" s="334">
        <v>0.01</v>
      </c>
      <c r="M2861" s="747"/>
      <c r="N2861" s="748"/>
      <c r="O2861" s="335">
        <f>O2855*L2861</f>
        <v>497.61394908531219</v>
      </c>
      <c r="P2861" s="336"/>
    </row>
    <row r="2862" spans="2:19" ht="15" thickBot="1">
      <c r="B2862" s="241"/>
      <c r="C2862" s="267" t="s">
        <v>282</v>
      </c>
      <c r="D2862" s="268"/>
      <c r="E2862" s="268"/>
      <c r="F2862" s="268"/>
      <c r="G2862" s="268"/>
      <c r="H2862" s="268"/>
      <c r="I2862" s="268"/>
      <c r="J2862" s="339"/>
      <c r="K2862" s="340"/>
      <c r="L2862" s="334">
        <v>0.03</v>
      </c>
      <c r="M2862" s="749"/>
      <c r="N2862" s="750"/>
      <c r="O2862" s="335">
        <f>O2855*L2862</f>
        <v>1492.8418472559365</v>
      </c>
      <c r="P2862" s="336"/>
      <c r="S2862" s="337"/>
    </row>
    <row r="2863" spans="2:19" ht="15" thickBot="1">
      <c r="B2863" s="241"/>
      <c r="C2863" s="751" t="s">
        <v>258</v>
      </c>
      <c r="D2863" s="752"/>
      <c r="E2863" s="752"/>
      <c r="F2863" s="752"/>
      <c r="G2863" s="752"/>
      <c r="H2863" s="752"/>
      <c r="I2863" s="752"/>
      <c r="J2863" s="752"/>
      <c r="K2863" s="752"/>
      <c r="L2863" s="752"/>
      <c r="M2863" s="752"/>
      <c r="N2863" s="753"/>
      <c r="O2863" s="341">
        <f>SUM(O2860:O2862)</f>
        <v>12937.962676218118</v>
      </c>
      <c r="P2863" s="342"/>
      <c r="S2863" s="337"/>
    </row>
    <row r="2864" spans="2:19" ht="15" thickBot="1">
      <c r="B2864" s="241"/>
      <c r="C2864" s="274"/>
      <c r="O2864" s="275"/>
      <c r="P2864" s="243"/>
    </row>
    <row r="2865" spans="2:16" ht="15" thickBot="1">
      <c r="B2865" s="241"/>
      <c r="C2865" s="754" t="s">
        <v>283</v>
      </c>
      <c r="D2865" s="755"/>
      <c r="E2865" s="755"/>
      <c r="F2865" s="755"/>
      <c r="G2865" s="755"/>
      <c r="H2865" s="755"/>
      <c r="I2865" s="755"/>
      <c r="J2865" s="755"/>
      <c r="K2865" s="755"/>
      <c r="L2865" s="755"/>
      <c r="M2865" s="755"/>
      <c r="N2865" s="756"/>
      <c r="O2865" s="343">
        <f>ROUND(O2855+O2863,0)</f>
        <v>62699</v>
      </c>
      <c r="P2865" s="342"/>
    </row>
    <row r="2866" spans="2:16">
      <c r="B2866" s="241"/>
      <c r="C2866" s="270"/>
      <c r="D2866" s="271"/>
      <c r="E2866" s="271"/>
      <c r="F2866" s="271"/>
      <c r="G2866" s="271"/>
      <c r="H2866" s="271"/>
      <c r="I2866" s="271"/>
      <c r="J2866" s="271"/>
      <c r="K2866" s="271"/>
      <c r="L2866" s="271"/>
      <c r="M2866" s="271"/>
      <c r="N2866" s="271"/>
      <c r="O2866" s="272"/>
      <c r="P2866" s="243"/>
    </row>
    <row r="2867" spans="2:16">
      <c r="B2867" s="241"/>
      <c r="C2867" s="274"/>
      <c r="O2867" s="275"/>
      <c r="P2867" s="243"/>
    </row>
    <row r="2868" spans="2:16">
      <c r="B2868" s="241"/>
      <c r="C2868" s="274"/>
      <c r="O2868" s="275"/>
      <c r="P2868" s="243"/>
    </row>
    <row r="2869" spans="2:16">
      <c r="B2869" s="241"/>
      <c r="C2869" s="274"/>
      <c r="H2869" s="344" t="s">
        <v>284</v>
      </c>
      <c r="I2869" s="344"/>
      <c r="J2869" s="344"/>
      <c r="K2869" s="344"/>
      <c r="O2869" s="275"/>
      <c r="P2869" s="243"/>
    </row>
    <row r="2870" spans="2:16">
      <c r="B2870" s="241"/>
      <c r="C2870" s="274"/>
      <c r="H2870" s="344" t="s">
        <v>285</v>
      </c>
      <c r="O2870" s="275"/>
      <c r="P2870" s="243"/>
    </row>
    <row r="2871" spans="2:16">
      <c r="B2871" s="241"/>
      <c r="C2871" s="274"/>
      <c r="H2871" s="344" t="s">
        <v>286</v>
      </c>
      <c r="O2871" s="275"/>
      <c r="P2871" s="243"/>
    </row>
    <row r="2872" spans="2:16">
      <c r="B2872" s="241"/>
      <c r="C2872" s="256"/>
      <c r="D2872" s="345"/>
      <c r="E2872" s="345"/>
      <c r="F2872" s="345"/>
      <c r="G2872" s="345"/>
      <c r="H2872" s="344" t="s">
        <v>287</v>
      </c>
      <c r="I2872" s="345"/>
      <c r="J2872" s="345"/>
      <c r="K2872" s="345"/>
      <c r="L2872" s="345"/>
      <c r="M2872" s="345"/>
      <c r="N2872" s="345"/>
      <c r="O2872" s="346"/>
      <c r="P2872" s="266"/>
    </row>
    <row r="2873" spans="2:16">
      <c r="B2873" s="241"/>
      <c r="C2873" s="274"/>
      <c r="H2873" s="236" t="s">
        <v>288</v>
      </c>
      <c r="O2873" s="275"/>
      <c r="P2873" s="243"/>
    </row>
    <row r="2874" spans="2:16">
      <c r="B2874" s="241"/>
      <c r="C2874" s="347" t="s">
        <v>289</v>
      </c>
      <c r="D2874" s="348"/>
      <c r="E2874" s="348"/>
      <c r="F2874" s="348"/>
      <c r="G2874" s="348"/>
      <c r="H2874" s="348"/>
      <c r="I2874" s="348"/>
      <c r="J2874" s="348"/>
      <c r="K2874" s="348"/>
      <c r="L2874" s="348"/>
      <c r="M2874" s="348"/>
      <c r="N2874" s="348"/>
      <c r="O2874" s="349"/>
      <c r="P2874" s="243"/>
    </row>
    <row r="2875" spans="2:16">
      <c r="B2875" s="241"/>
      <c r="C2875" s="757"/>
      <c r="D2875" s="758"/>
      <c r="E2875" s="758"/>
      <c r="F2875" s="758"/>
      <c r="G2875" s="758"/>
      <c r="H2875" s="758"/>
      <c r="I2875" s="758"/>
      <c r="J2875" s="758"/>
      <c r="K2875" s="758"/>
      <c r="L2875" s="758"/>
      <c r="M2875" s="758"/>
      <c r="N2875" s="758"/>
      <c r="O2875" s="759"/>
      <c r="P2875" s="266"/>
    </row>
    <row r="2876" spans="2:16">
      <c r="B2876" s="241"/>
      <c r="C2876" s="757"/>
      <c r="D2876" s="758"/>
      <c r="E2876" s="758"/>
      <c r="F2876" s="758"/>
      <c r="G2876" s="758"/>
      <c r="H2876" s="758"/>
      <c r="I2876" s="758"/>
      <c r="J2876" s="758"/>
      <c r="K2876" s="758"/>
      <c r="L2876" s="758"/>
      <c r="M2876" s="758"/>
      <c r="N2876" s="758"/>
      <c r="O2876" s="759"/>
      <c r="P2876" s="266"/>
    </row>
    <row r="2877" spans="2:16">
      <c r="B2877" s="241"/>
      <c r="C2877" s="256"/>
      <c r="D2877" s="345"/>
      <c r="E2877" s="345"/>
      <c r="F2877" s="345"/>
      <c r="G2877" s="345"/>
      <c r="H2877" s="345"/>
      <c r="I2877" s="345"/>
      <c r="J2877" s="345"/>
      <c r="K2877" s="345"/>
      <c r="L2877" s="345"/>
      <c r="M2877" s="345"/>
      <c r="N2877" s="345"/>
      <c r="O2877" s="346"/>
      <c r="P2877" s="266"/>
    </row>
    <row r="2878" spans="2:16">
      <c r="B2878" s="241"/>
      <c r="C2878" s="350" t="s">
        <v>290</v>
      </c>
      <c r="D2878" s="345"/>
      <c r="E2878" s="345"/>
      <c r="F2878" s="345"/>
      <c r="G2878" s="345"/>
      <c r="H2878" s="345"/>
      <c r="I2878" s="345"/>
      <c r="J2878" s="345"/>
      <c r="K2878" s="345"/>
      <c r="L2878" s="345"/>
      <c r="M2878" s="345"/>
      <c r="N2878" s="345"/>
      <c r="O2878" s="346"/>
      <c r="P2878" s="266"/>
    </row>
    <row r="2879" spans="2:16">
      <c r="B2879" s="241"/>
      <c r="C2879" s="735" t="s">
        <v>291</v>
      </c>
      <c r="D2879" s="736"/>
      <c r="E2879" s="736"/>
      <c r="F2879" s="736"/>
      <c r="G2879" s="736"/>
      <c r="H2879" s="736"/>
      <c r="I2879" s="736"/>
      <c r="J2879" s="736"/>
      <c r="K2879" s="736"/>
      <c r="L2879" s="736"/>
      <c r="M2879" s="736"/>
      <c r="N2879" s="736"/>
      <c r="O2879" s="737"/>
      <c r="P2879" s="351"/>
    </row>
    <row r="2880" spans="2:16">
      <c r="B2880" s="241"/>
      <c r="C2880" s="735"/>
      <c r="D2880" s="736"/>
      <c r="E2880" s="736"/>
      <c r="F2880" s="736"/>
      <c r="G2880" s="736"/>
      <c r="H2880" s="736"/>
      <c r="I2880" s="736"/>
      <c r="J2880" s="736"/>
      <c r="K2880" s="736"/>
      <c r="L2880" s="736"/>
      <c r="M2880" s="736"/>
      <c r="N2880" s="736"/>
      <c r="O2880" s="737"/>
      <c r="P2880" s="351"/>
    </row>
    <row r="2881" spans="2:16">
      <c r="B2881" s="241"/>
      <c r="C2881" s="738" t="s">
        <v>292</v>
      </c>
      <c r="D2881" s="739"/>
      <c r="E2881" s="739"/>
      <c r="F2881" s="739"/>
      <c r="G2881" s="739"/>
      <c r="H2881" s="739"/>
      <c r="I2881" s="739"/>
      <c r="J2881" s="739"/>
      <c r="K2881" s="739"/>
      <c r="L2881" s="739"/>
      <c r="M2881" s="739"/>
      <c r="N2881" s="739"/>
      <c r="O2881" s="740"/>
      <c r="P2881" s="351"/>
    </row>
    <row r="2882" spans="2:16">
      <c r="B2882" s="241"/>
      <c r="C2882" s="738"/>
      <c r="D2882" s="739"/>
      <c r="E2882" s="739"/>
      <c r="F2882" s="739"/>
      <c r="G2882" s="739"/>
      <c r="H2882" s="739"/>
      <c r="I2882" s="739"/>
      <c r="J2882" s="739"/>
      <c r="K2882" s="739"/>
      <c r="L2882" s="739"/>
      <c r="M2882" s="739"/>
      <c r="N2882" s="739"/>
      <c r="O2882" s="740"/>
      <c r="P2882" s="351"/>
    </row>
    <row r="2883" spans="2:16">
      <c r="B2883" s="241"/>
      <c r="C2883" s="256"/>
      <c r="D2883" s="345"/>
      <c r="E2883" s="345"/>
      <c r="F2883" s="345"/>
      <c r="G2883" s="345"/>
      <c r="H2883" s="345"/>
      <c r="I2883" s="345"/>
      <c r="J2883" s="345"/>
      <c r="K2883" s="345"/>
      <c r="L2883" s="345"/>
      <c r="M2883" s="345"/>
      <c r="N2883" s="345"/>
      <c r="O2883" s="346"/>
      <c r="P2883" s="266"/>
    </row>
    <row r="2884" spans="2:16">
      <c r="B2884" s="241"/>
      <c r="C2884" s="274"/>
      <c r="H2884" s="344" t="s">
        <v>284</v>
      </c>
      <c r="O2884" s="275"/>
      <c r="P2884" s="243"/>
    </row>
    <row r="2885" spans="2:16">
      <c r="B2885" s="241"/>
      <c r="C2885" s="274"/>
      <c r="H2885" s="236" t="s">
        <v>285</v>
      </c>
      <c r="I2885" s="289"/>
      <c r="J2885" s="289"/>
      <c r="K2885" s="289"/>
      <c r="O2885" s="275"/>
      <c r="P2885" s="243"/>
    </row>
    <row r="2886" spans="2:16">
      <c r="B2886" s="241"/>
      <c r="C2886" s="274"/>
      <c r="H2886" s="236" t="s">
        <v>293</v>
      </c>
      <c r="I2886" s="352"/>
      <c r="J2886" s="352"/>
      <c r="K2886" s="352"/>
      <c r="O2886" s="275"/>
      <c r="P2886" s="243"/>
    </row>
    <row r="2887" spans="2:16">
      <c r="B2887" s="241"/>
      <c r="C2887" s="353"/>
      <c r="D2887" s="345"/>
      <c r="E2887" s="345"/>
      <c r="F2887" s="345"/>
      <c r="G2887" s="345"/>
      <c r="H2887" s="236" t="s">
        <v>287</v>
      </c>
      <c r="L2887" s="345"/>
      <c r="M2887" s="345"/>
      <c r="N2887" s="345"/>
      <c r="O2887" s="346"/>
      <c r="P2887" s="266"/>
    </row>
    <row r="2888" spans="2:16">
      <c r="B2888" s="241"/>
      <c r="C2888" s="353"/>
      <c r="D2888" s="352"/>
      <c r="E2888" s="352"/>
      <c r="K2888" s="741"/>
      <c r="L2888" s="741"/>
      <c r="M2888" s="741"/>
      <c r="N2888" s="741"/>
      <c r="O2888" s="742"/>
      <c r="P2888" s="354"/>
    </row>
    <row r="2889" spans="2:16" ht="15" thickBot="1">
      <c r="B2889" s="241"/>
      <c r="C2889" s="745"/>
      <c r="D2889" s="746"/>
      <c r="E2889" s="746"/>
      <c r="F2889" s="309"/>
      <c r="G2889" s="309"/>
      <c r="H2889" s="309"/>
      <c r="I2889" s="309"/>
      <c r="J2889" s="309"/>
      <c r="K2889" s="743"/>
      <c r="L2889" s="743"/>
      <c r="M2889" s="743"/>
      <c r="N2889" s="743"/>
      <c r="O2889" s="744"/>
      <c r="P2889" s="354"/>
    </row>
    <row r="2890" spans="2:16" ht="15" thickBot="1">
      <c r="B2890" s="355"/>
      <c r="C2890" s="356"/>
      <c r="D2890" s="356"/>
      <c r="E2890" s="356"/>
      <c r="F2890" s="356"/>
      <c r="G2890" s="356"/>
      <c r="H2890" s="356"/>
      <c r="I2890" s="356"/>
      <c r="J2890" s="356"/>
      <c r="K2890" s="356"/>
      <c r="L2890" s="356"/>
      <c r="M2890" s="356"/>
      <c r="N2890" s="356"/>
      <c r="O2890" s="356"/>
      <c r="P2890" s="357"/>
    </row>
    <row r="2891" spans="2:16" ht="15" thickTop="1"/>
    <row r="2895" spans="2:16" ht="15" thickBot="1"/>
    <row r="2896" spans="2:16">
      <c r="B2896" s="241"/>
      <c r="C2896" s="251"/>
      <c r="D2896" s="252"/>
      <c r="E2896" s="252"/>
      <c r="F2896" s="252"/>
      <c r="G2896" s="252"/>
      <c r="H2896" s="252"/>
      <c r="I2896" s="252"/>
      <c r="J2896" s="252"/>
      <c r="K2896" s="252"/>
      <c r="L2896" s="253" t="s">
        <v>241</v>
      </c>
      <c r="M2896" s="254" t="s">
        <v>242</v>
      </c>
      <c r="N2896" s="254" t="s">
        <v>243</v>
      </c>
      <c r="O2896" s="255" t="s">
        <v>244</v>
      </c>
      <c r="P2896" s="245"/>
    </row>
    <row r="2897" spans="2:16">
      <c r="B2897" s="241"/>
      <c r="C2897" s="256"/>
      <c r="D2897" s="257"/>
      <c r="E2897" s="257"/>
      <c r="F2897" s="257"/>
      <c r="G2897" s="257"/>
      <c r="H2897" s="257"/>
      <c r="I2897" s="257"/>
      <c r="J2897" s="257"/>
      <c r="K2897" s="257"/>
      <c r="L2897" s="258"/>
      <c r="M2897" s="259"/>
      <c r="N2897" s="259"/>
      <c r="O2897" s="260"/>
      <c r="P2897" s="261"/>
    </row>
    <row r="2898" spans="2:16">
      <c r="B2898" s="241"/>
      <c r="C2898" s="826" t="s">
        <v>245</v>
      </c>
      <c r="D2898" s="827"/>
      <c r="E2898" s="827"/>
      <c r="F2898" s="827"/>
      <c r="G2898" s="257"/>
      <c r="H2898" s="257"/>
      <c r="I2898" s="257" t="s">
        <v>246</v>
      </c>
      <c r="K2898" s="257"/>
      <c r="L2898" s="258"/>
      <c r="O2898" s="262"/>
      <c r="P2898" s="261"/>
    </row>
    <row r="2899" spans="2:16">
      <c r="B2899" s="241"/>
      <c r="C2899" s="263"/>
      <c r="D2899" s="264"/>
      <c r="E2899" s="264"/>
      <c r="F2899" s="264"/>
      <c r="G2899" s="264"/>
      <c r="H2899" s="264"/>
      <c r="I2899" s="264"/>
      <c r="J2899" s="264"/>
      <c r="K2899" s="264"/>
      <c r="L2899" s="264"/>
      <c r="M2899" s="264"/>
      <c r="N2899" s="264"/>
      <c r="O2899" s="265"/>
      <c r="P2899" s="266"/>
    </row>
    <row r="2900" spans="2:16" ht="15" thickBot="1">
      <c r="B2900" s="241"/>
      <c r="C2900" s="267"/>
      <c r="D2900" s="268"/>
      <c r="E2900" s="268"/>
      <c r="F2900" s="268"/>
      <c r="G2900" s="268"/>
      <c r="H2900" s="268"/>
      <c r="I2900" s="268"/>
      <c r="J2900" s="268"/>
      <c r="K2900" s="268"/>
      <c r="L2900" s="268"/>
      <c r="M2900" s="268"/>
      <c r="N2900" s="268"/>
      <c r="O2900" s="269"/>
      <c r="P2900" s="243"/>
    </row>
    <row r="2901" spans="2:16" ht="15" thickBot="1">
      <c r="B2901" s="241"/>
      <c r="C2901" s="270"/>
      <c r="D2901" s="271"/>
      <c r="E2901" s="271"/>
      <c r="F2901" s="271"/>
      <c r="G2901" s="271"/>
      <c r="H2901" s="271"/>
      <c r="K2901" s="271"/>
      <c r="L2901" s="271"/>
      <c r="M2901" s="271"/>
      <c r="N2901" s="271"/>
      <c r="O2901" s="272"/>
      <c r="P2901" s="243"/>
    </row>
    <row r="2902" spans="2:16">
      <c r="B2902" s="241"/>
      <c r="C2902" s="828" t="s">
        <v>247</v>
      </c>
      <c r="D2902" s="829"/>
      <c r="E2902" s="829"/>
      <c r="F2902" s="829"/>
      <c r="G2902" s="829"/>
      <c r="H2902" s="829"/>
      <c r="I2902" s="829"/>
      <c r="J2902" s="829"/>
      <c r="K2902" s="829"/>
      <c r="L2902" s="829"/>
      <c r="M2902" s="829"/>
      <c r="N2902" s="829"/>
      <c r="O2902" s="830"/>
      <c r="P2902" s="273"/>
    </row>
    <row r="2903" spans="2:16" ht="15" thickBot="1">
      <c r="B2903" s="241"/>
      <c r="C2903" s="274"/>
      <c r="O2903" s="275"/>
      <c r="P2903" s="243"/>
    </row>
    <row r="2904" spans="2:16">
      <c r="B2904" s="241"/>
      <c r="C2904" s="276" t="s">
        <v>248</v>
      </c>
      <c r="D2904" s="814" t="s">
        <v>9</v>
      </c>
      <c r="E2904" s="815"/>
      <c r="F2904" s="815"/>
      <c r="G2904" s="815"/>
      <c r="H2904" s="815"/>
      <c r="I2904" s="815"/>
      <c r="J2904" s="815"/>
      <c r="K2904" s="815"/>
      <c r="L2904" s="816"/>
      <c r="M2904" s="817" t="s">
        <v>249</v>
      </c>
      <c r="N2904" s="818"/>
      <c r="O2904" s="276" t="s">
        <v>11</v>
      </c>
      <c r="P2904" s="277"/>
    </row>
    <row r="2905" spans="2:16" ht="15" thickBot="1">
      <c r="B2905" s="241"/>
      <c r="C2905" s="278">
        <v>13.2</v>
      </c>
      <c r="D2905" s="819" t="s">
        <v>55</v>
      </c>
      <c r="E2905" s="820"/>
      <c r="F2905" s="820"/>
      <c r="G2905" s="820"/>
      <c r="H2905" s="820"/>
      <c r="I2905" s="820"/>
      <c r="J2905" s="820"/>
      <c r="K2905" s="820"/>
      <c r="L2905" s="821"/>
      <c r="M2905" s="819" t="s">
        <v>333</v>
      </c>
      <c r="N2905" s="821"/>
      <c r="O2905" s="279">
        <f>'[23]PRESUPUESTO OFICIAL (Entidad)'!I71</f>
        <v>9.32</v>
      </c>
      <c r="P2905" s="280"/>
    </row>
    <row r="2906" spans="2:16">
      <c r="B2906" s="241"/>
      <c r="C2906" s="801" t="s">
        <v>250</v>
      </c>
      <c r="D2906" s="761"/>
      <c r="E2906" s="761"/>
      <c r="F2906" s="761"/>
      <c r="G2906" s="761"/>
      <c r="H2906" s="761"/>
      <c r="I2906" s="761"/>
      <c r="J2906" s="761"/>
      <c r="K2906" s="761"/>
      <c r="L2906" s="761"/>
      <c r="M2906" s="761"/>
      <c r="N2906" s="761"/>
      <c r="O2906" s="762"/>
      <c r="P2906" s="281"/>
    </row>
    <row r="2907" spans="2:16">
      <c r="B2907" s="241"/>
      <c r="C2907" s="763"/>
      <c r="D2907" s="764"/>
      <c r="E2907" s="764"/>
      <c r="F2907" s="764"/>
      <c r="G2907" s="764"/>
      <c r="H2907" s="764"/>
      <c r="I2907" s="764"/>
      <c r="J2907" s="764"/>
      <c r="K2907" s="764"/>
      <c r="L2907" s="764"/>
      <c r="M2907" s="764"/>
      <c r="N2907" s="764"/>
      <c r="O2907" s="765"/>
      <c r="P2907" s="281"/>
    </row>
    <row r="2908" spans="2:16" ht="15" thickBot="1">
      <c r="B2908" s="241"/>
      <c r="C2908" s="766"/>
      <c r="D2908" s="767"/>
      <c r="E2908" s="767"/>
      <c r="F2908" s="767"/>
      <c r="G2908" s="767"/>
      <c r="H2908" s="767"/>
      <c r="I2908" s="767"/>
      <c r="J2908" s="767"/>
      <c r="K2908" s="767"/>
      <c r="L2908" s="767"/>
      <c r="M2908" s="767"/>
      <c r="N2908" s="767"/>
      <c r="O2908" s="768"/>
      <c r="P2908" s="281"/>
    </row>
    <row r="2909" spans="2:16">
      <c r="B2909" s="241"/>
      <c r="C2909" s="769" t="s">
        <v>9</v>
      </c>
      <c r="D2909" s="822"/>
      <c r="E2909" s="822"/>
      <c r="F2909" s="822"/>
      <c r="G2909" s="823"/>
      <c r="H2909" s="785" t="s">
        <v>251</v>
      </c>
      <c r="I2909" s="822"/>
      <c r="J2909" s="824" t="s">
        <v>252</v>
      </c>
      <c r="K2909" s="825"/>
      <c r="L2909" s="282" t="s">
        <v>253</v>
      </c>
      <c r="M2909" s="785" t="s">
        <v>254</v>
      </c>
      <c r="N2909" s="786"/>
      <c r="O2909" s="283" t="s">
        <v>255</v>
      </c>
      <c r="P2909" s="284"/>
    </row>
    <row r="2910" spans="2:16">
      <c r="B2910" s="241"/>
      <c r="C2910" s="787" t="s">
        <v>257</v>
      </c>
      <c r="D2910" s="774"/>
      <c r="E2910" s="774"/>
      <c r="F2910" s="774"/>
      <c r="G2910" s="810"/>
      <c r="H2910" s="811"/>
      <c r="I2910" s="810"/>
      <c r="J2910" s="812" t="s">
        <v>20</v>
      </c>
      <c r="K2910" s="776"/>
      <c r="L2910" s="315">
        <f>O2941*0.05</f>
        <v>2812.1025233333344</v>
      </c>
      <c r="M2910" s="812">
        <v>1</v>
      </c>
      <c r="N2910" s="776"/>
      <c r="O2910" s="286">
        <f>L2910*M2910</f>
        <v>2812.1025233333344</v>
      </c>
      <c r="P2910" s="287"/>
    </row>
    <row r="2911" spans="2:16">
      <c r="B2911" s="241"/>
      <c r="C2911" s="792"/>
      <c r="D2911" s="793"/>
      <c r="E2911" s="793"/>
      <c r="F2911" s="793"/>
      <c r="G2911" s="794"/>
      <c r="H2911" s="291"/>
      <c r="I2911" s="290"/>
      <c r="J2911" s="813"/>
      <c r="K2911" s="776"/>
      <c r="L2911" s="292"/>
      <c r="M2911" s="812"/>
      <c r="N2911" s="776"/>
      <c r="O2911" s="286"/>
      <c r="P2911" s="287"/>
    </row>
    <row r="2912" spans="2:16" ht="15" thickBot="1">
      <c r="B2912" s="241"/>
      <c r="C2912" s="805"/>
      <c r="D2912" s="791"/>
      <c r="E2912" s="791"/>
      <c r="F2912" s="791"/>
      <c r="G2912" s="806"/>
      <c r="H2912" s="807"/>
      <c r="I2912" s="806"/>
      <c r="J2912" s="779"/>
      <c r="K2912" s="780"/>
      <c r="L2912" s="393"/>
      <c r="M2912" s="808"/>
      <c r="N2912" s="809"/>
      <c r="O2912" s="286"/>
      <c r="P2912" s="287"/>
    </row>
    <row r="2913" spans="2:16" ht="15" thickBot="1">
      <c r="B2913" s="241"/>
      <c r="C2913" s="751" t="s">
        <v>258</v>
      </c>
      <c r="D2913" s="752"/>
      <c r="E2913" s="752"/>
      <c r="F2913" s="752"/>
      <c r="G2913" s="752"/>
      <c r="H2913" s="752"/>
      <c r="I2913" s="752"/>
      <c r="J2913" s="752"/>
      <c r="K2913" s="752"/>
      <c r="L2913" s="752"/>
      <c r="M2913" s="752"/>
      <c r="N2913" s="753"/>
      <c r="O2913" s="295">
        <f>SUM(O2910:O2912)</f>
        <v>2812.1025233333344</v>
      </c>
      <c r="P2913" s="296"/>
    </row>
    <row r="2914" spans="2:16">
      <c r="B2914" s="241"/>
      <c r="C2914" s="760" t="s">
        <v>259</v>
      </c>
      <c r="D2914" s="761"/>
      <c r="E2914" s="761"/>
      <c r="F2914" s="761"/>
      <c r="G2914" s="761"/>
      <c r="H2914" s="761"/>
      <c r="I2914" s="761"/>
      <c r="J2914" s="761"/>
      <c r="K2914" s="761"/>
      <c r="L2914" s="761"/>
      <c r="M2914" s="761"/>
      <c r="N2914" s="761"/>
      <c r="O2914" s="762"/>
      <c r="P2914" s="281"/>
    </row>
    <row r="2915" spans="2:16">
      <c r="B2915" s="241"/>
      <c r="C2915" s="763"/>
      <c r="D2915" s="764"/>
      <c r="E2915" s="764"/>
      <c r="F2915" s="764"/>
      <c r="G2915" s="764"/>
      <c r="H2915" s="764"/>
      <c r="I2915" s="764"/>
      <c r="J2915" s="764"/>
      <c r="K2915" s="764"/>
      <c r="L2915" s="764"/>
      <c r="M2915" s="764"/>
      <c r="N2915" s="764"/>
      <c r="O2915" s="765"/>
      <c r="P2915" s="281"/>
    </row>
    <row r="2916" spans="2:16" ht="15" thickBot="1">
      <c r="B2916" s="241"/>
      <c r="C2916" s="766"/>
      <c r="D2916" s="767"/>
      <c r="E2916" s="767"/>
      <c r="F2916" s="767"/>
      <c r="G2916" s="767"/>
      <c r="H2916" s="767"/>
      <c r="I2916" s="767"/>
      <c r="J2916" s="767"/>
      <c r="K2916" s="767"/>
      <c r="L2916" s="767"/>
      <c r="M2916" s="767"/>
      <c r="N2916" s="767"/>
      <c r="O2916" s="768"/>
      <c r="P2916" s="281"/>
    </row>
    <row r="2917" spans="2:16">
      <c r="B2917" s="241"/>
      <c r="C2917" s="769" t="s">
        <v>9</v>
      </c>
      <c r="D2917" s="770"/>
      <c r="E2917" s="770"/>
      <c r="F2917" s="770"/>
      <c r="G2917" s="770"/>
      <c r="H2917" s="770"/>
      <c r="I2917" s="770"/>
      <c r="J2917" s="786"/>
      <c r="K2917" s="297" t="s">
        <v>249</v>
      </c>
      <c r="L2917" s="298" t="s">
        <v>11</v>
      </c>
      <c r="M2917" s="785" t="s">
        <v>260</v>
      </c>
      <c r="N2917" s="786"/>
      <c r="O2917" s="283" t="s">
        <v>255</v>
      </c>
      <c r="P2917" s="284"/>
    </row>
    <row r="2918" spans="2:16">
      <c r="B2918" s="241"/>
      <c r="C2918" s="802" t="s">
        <v>405</v>
      </c>
      <c r="D2918" s="803"/>
      <c r="E2918" s="803"/>
      <c r="F2918" s="803"/>
      <c r="G2918" s="803"/>
      <c r="H2918" s="803"/>
      <c r="I2918" s="803"/>
      <c r="J2918" s="804"/>
      <c r="K2918" s="395" t="s">
        <v>333</v>
      </c>
      <c r="L2918" s="417">
        <v>1.1000000000000001</v>
      </c>
      <c r="M2918" s="795">
        <v>75000</v>
      </c>
      <c r="N2918" s="796"/>
      <c r="O2918" s="397">
        <f>L2918*M2918</f>
        <v>82500</v>
      </c>
      <c r="P2918" s="284"/>
    </row>
    <row r="2919" spans="2:16">
      <c r="B2919" s="241"/>
      <c r="C2919" s="792"/>
      <c r="D2919" s="793"/>
      <c r="E2919" s="793"/>
      <c r="F2919" s="793"/>
      <c r="G2919" s="793"/>
      <c r="H2919" s="793"/>
      <c r="I2919" s="793"/>
      <c r="J2919" s="794"/>
      <c r="K2919" s="398"/>
      <c r="L2919" s="399"/>
      <c r="M2919" s="795"/>
      <c r="N2919" s="796"/>
      <c r="O2919" s="397"/>
      <c r="P2919" s="287"/>
    </row>
    <row r="2920" spans="2:16">
      <c r="B2920" s="241"/>
      <c r="C2920" s="792"/>
      <c r="D2920" s="793"/>
      <c r="E2920" s="793"/>
      <c r="F2920" s="793"/>
      <c r="G2920" s="793"/>
      <c r="H2920" s="793"/>
      <c r="I2920" s="793"/>
      <c r="J2920" s="794"/>
      <c r="K2920" s="398"/>
      <c r="L2920" s="421"/>
      <c r="M2920" s="795"/>
      <c r="N2920" s="796"/>
      <c r="O2920" s="397"/>
      <c r="P2920" s="287"/>
    </row>
    <row r="2921" spans="2:16">
      <c r="B2921" s="241"/>
      <c r="C2921" s="792"/>
      <c r="D2921" s="793"/>
      <c r="E2921" s="793"/>
      <c r="F2921" s="793"/>
      <c r="G2921" s="793"/>
      <c r="H2921" s="793"/>
      <c r="I2921" s="793"/>
      <c r="J2921" s="794"/>
      <c r="K2921" s="398"/>
      <c r="L2921" s="402"/>
      <c r="M2921" s="795"/>
      <c r="N2921" s="796"/>
      <c r="O2921" s="397"/>
      <c r="P2921" s="287"/>
    </row>
    <row r="2922" spans="2:16">
      <c r="B2922" s="241"/>
      <c r="C2922" s="792"/>
      <c r="D2922" s="793"/>
      <c r="E2922" s="793"/>
      <c r="F2922" s="793"/>
      <c r="G2922" s="793"/>
      <c r="H2922" s="793"/>
      <c r="I2922" s="793"/>
      <c r="J2922" s="794"/>
      <c r="K2922" s="401"/>
      <c r="L2922" s="421"/>
      <c r="M2922" s="795"/>
      <c r="N2922" s="796"/>
      <c r="O2922" s="397"/>
      <c r="P2922" s="287"/>
    </row>
    <row r="2923" spans="2:16">
      <c r="B2923" s="241"/>
      <c r="C2923" s="792"/>
      <c r="D2923" s="793"/>
      <c r="E2923" s="793"/>
      <c r="F2923" s="793"/>
      <c r="G2923" s="793"/>
      <c r="H2923" s="793"/>
      <c r="I2923" s="793"/>
      <c r="J2923" s="794"/>
      <c r="K2923" s="401"/>
      <c r="L2923" s="402"/>
      <c r="M2923" s="795"/>
      <c r="N2923" s="796"/>
      <c r="O2923" s="397"/>
      <c r="P2923" s="287"/>
    </row>
    <row r="2924" spans="2:16" ht="15" thickBot="1">
      <c r="B2924" s="241"/>
      <c r="C2924" s="790"/>
      <c r="D2924" s="797"/>
      <c r="E2924" s="797"/>
      <c r="F2924" s="797"/>
      <c r="G2924" s="797"/>
      <c r="H2924" s="797"/>
      <c r="I2924" s="797"/>
      <c r="J2924" s="798"/>
      <c r="K2924" s="401"/>
      <c r="L2924" s="422"/>
      <c r="M2924" s="799"/>
      <c r="N2924" s="800"/>
      <c r="O2924" s="397"/>
      <c r="P2924" s="287"/>
    </row>
    <row r="2925" spans="2:16" ht="15" thickBot="1">
      <c r="B2925" s="241"/>
      <c r="C2925" s="751" t="s">
        <v>258</v>
      </c>
      <c r="D2925" s="752"/>
      <c r="E2925" s="752"/>
      <c r="F2925" s="752"/>
      <c r="G2925" s="752"/>
      <c r="H2925" s="752"/>
      <c r="I2925" s="752"/>
      <c r="J2925" s="752"/>
      <c r="K2925" s="752"/>
      <c r="L2925" s="752"/>
      <c r="M2925" s="752"/>
      <c r="N2925" s="753"/>
      <c r="O2925" s="295">
        <f>SUM(O2918:O2924)</f>
        <v>82500</v>
      </c>
      <c r="P2925" s="287"/>
    </row>
    <row r="2926" spans="2:16">
      <c r="B2926" s="241"/>
      <c r="C2926" s="801" t="s">
        <v>263</v>
      </c>
      <c r="D2926" s="761"/>
      <c r="E2926" s="761"/>
      <c r="F2926" s="761"/>
      <c r="G2926" s="761"/>
      <c r="H2926" s="761"/>
      <c r="I2926" s="761"/>
      <c r="J2926" s="761"/>
      <c r="K2926" s="761"/>
      <c r="L2926" s="761"/>
      <c r="M2926" s="761"/>
      <c r="N2926" s="761"/>
      <c r="O2926" s="762"/>
      <c r="P2926" s="281"/>
    </row>
    <row r="2927" spans="2:16">
      <c r="B2927" s="241"/>
      <c r="C2927" s="763"/>
      <c r="D2927" s="764"/>
      <c r="E2927" s="764"/>
      <c r="F2927" s="764"/>
      <c r="G2927" s="764"/>
      <c r="H2927" s="764"/>
      <c r="I2927" s="764"/>
      <c r="J2927" s="764"/>
      <c r="K2927" s="764"/>
      <c r="L2927" s="764"/>
      <c r="M2927" s="764"/>
      <c r="N2927" s="764"/>
      <c r="O2927" s="765"/>
      <c r="P2927" s="281"/>
    </row>
    <row r="2928" spans="2:16" ht="15" thickBot="1">
      <c r="B2928" s="241"/>
      <c r="C2928" s="766"/>
      <c r="D2928" s="767"/>
      <c r="E2928" s="767"/>
      <c r="F2928" s="767"/>
      <c r="G2928" s="767"/>
      <c r="H2928" s="767"/>
      <c r="I2928" s="767"/>
      <c r="J2928" s="767"/>
      <c r="K2928" s="767"/>
      <c r="L2928" s="767"/>
      <c r="M2928" s="767"/>
      <c r="N2928" s="767"/>
      <c r="O2928" s="768"/>
      <c r="P2928" s="281"/>
    </row>
    <row r="2929" spans="2:18" ht="15.75">
      <c r="B2929" s="241"/>
      <c r="C2929" s="769" t="s">
        <v>264</v>
      </c>
      <c r="D2929" s="770"/>
      <c r="E2929" s="770"/>
      <c r="F2929" s="770"/>
      <c r="G2929" s="770"/>
      <c r="H2929" s="770"/>
      <c r="I2929" s="770"/>
      <c r="J2929" s="303" t="s">
        <v>265</v>
      </c>
      <c r="K2929" s="304" t="s">
        <v>266</v>
      </c>
      <c r="L2929" s="305" t="s">
        <v>267</v>
      </c>
      <c r="M2929" s="785" t="s">
        <v>268</v>
      </c>
      <c r="N2929" s="786"/>
      <c r="O2929" s="283" t="s">
        <v>255</v>
      </c>
      <c r="P2929" s="284"/>
    </row>
    <row r="2930" spans="2:18">
      <c r="B2930" s="241"/>
      <c r="C2930" s="787" t="s">
        <v>301</v>
      </c>
      <c r="D2930" s="774"/>
      <c r="E2930" s="774"/>
      <c r="F2930" s="774"/>
      <c r="G2930" s="774"/>
      <c r="H2930" s="774"/>
      <c r="I2930" s="774"/>
      <c r="J2930" s="375">
        <v>1</v>
      </c>
      <c r="K2930" s="374">
        <v>1.5</v>
      </c>
      <c r="L2930" s="375">
        <v>1</v>
      </c>
      <c r="M2930" s="788">
        <v>7500</v>
      </c>
      <c r="N2930" s="789"/>
      <c r="O2930" s="294">
        <f>M2930*L2930</f>
        <v>7500</v>
      </c>
      <c r="P2930" s="287"/>
    </row>
    <row r="2931" spans="2:18" ht="15" thickBot="1">
      <c r="B2931" s="241"/>
      <c r="C2931" s="790"/>
      <c r="D2931" s="791"/>
      <c r="E2931" s="791"/>
      <c r="F2931" s="791"/>
      <c r="G2931" s="791"/>
      <c r="H2931" s="791"/>
      <c r="I2931" s="791"/>
      <c r="J2931" s="375"/>
      <c r="K2931" s="376"/>
      <c r="L2931" s="377"/>
      <c r="M2931" s="788"/>
      <c r="N2931" s="789"/>
      <c r="O2931" s="294"/>
      <c r="P2931" s="287"/>
      <c r="R2931" s="337">
        <f>O2932*O2905</f>
        <v>69900</v>
      </c>
    </row>
    <row r="2932" spans="2:18" ht="15" thickBot="1">
      <c r="B2932" s="241"/>
      <c r="C2932" s="751" t="s">
        <v>258</v>
      </c>
      <c r="D2932" s="752"/>
      <c r="E2932" s="752"/>
      <c r="F2932" s="752"/>
      <c r="G2932" s="752"/>
      <c r="H2932" s="752"/>
      <c r="I2932" s="752"/>
      <c r="J2932" s="752"/>
      <c r="K2932" s="752"/>
      <c r="L2932" s="752"/>
      <c r="M2932" s="752"/>
      <c r="N2932" s="753"/>
      <c r="O2932" s="295">
        <f>SUM(O2930:O2931)</f>
        <v>7500</v>
      </c>
      <c r="P2932" s="296"/>
    </row>
    <row r="2933" spans="2:18">
      <c r="B2933" s="241"/>
      <c r="C2933" s="760" t="s">
        <v>269</v>
      </c>
      <c r="D2933" s="761"/>
      <c r="E2933" s="761"/>
      <c r="F2933" s="761"/>
      <c r="G2933" s="761"/>
      <c r="H2933" s="761"/>
      <c r="I2933" s="761"/>
      <c r="J2933" s="761"/>
      <c r="K2933" s="761"/>
      <c r="L2933" s="761"/>
      <c r="M2933" s="761"/>
      <c r="N2933" s="761"/>
      <c r="O2933" s="762"/>
      <c r="P2933" s="281"/>
    </row>
    <row r="2934" spans="2:18">
      <c r="B2934" s="241"/>
      <c r="C2934" s="763"/>
      <c r="D2934" s="764"/>
      <c r="E2934" s="764"/>
      <c r="F2934" s="764"/>
      <c r="G2934" s="764"/>
      <c r="H2934" s="764"/>
      <c r="I2934" s="764"/>
      <c r="J2934" s="764"/>
      <c r="K2934" s="764"/>
      <c r="L2934" s="764"/>
      <c r="M2934" s="764"/>
      <c r="N2934" s="764"/>
      <c r="O2934" s="765"/>
      <c r="P2934" s="281"/>
    </row>
    <row r="2935" spans="2:18" ht="15" thickBot="1">
      <c r="B2935" s="241"/>
      <c r="C2935" s="766"/>
      <c r="D2935" s="767"/>
      <c r="E2935" s="767"/>
      <c r="F2935" s="767"/>
      <c r="G2935" s="767"/>
      <c r="H2935" s="767"/>
      <c r="I2935" s="764"/>
      <c r="J2935" s="767"/>
      <c r="K2935" s="767"/>
      <c r="L2935" s="767"/>
      <c r="M2935" s="767"/>
      <c r="N2935" s="767"/>
      <c r="O2935" s="768"/>
      <c r="P2935" s="281"/>
    </row>
    <row r="2936" spans="2:18" ht="28.5">
      <c r="B2936" s="241"/>
      <c r="C2936" s="769" t="s">
        <v>270</v>
      </c>
      <c r="D2936" s="770"/>
      <c r="E2936" s="770"/>
      <c r="F2936" s="770"/>
      <c r="G2936" s="770"/>
      <c r="H2936" s="770"/>
      <c r="I2936" s="378" t="s">
        <v>11</v>
      </c>
      <c r="J2936" s="298" t="s">
        <v>271</v>
      </c>
      <c r="K2936" s="304" t="s">
        <v>272</v>
      </c>
      <c r="L2936" s="303" t="s">
        <v>273</v>
      </c>
      <c r="M2936" s="771" t="s">
        <v>254</v>
      </c>
      <c r="N2936" s="772"/>
      <c r="O2936" s="312" t="s">
        <v>255</v>
      </c>
      <c r="P2936" s="313"/>
    </row>
    <row r="2937" spans="2:18">
      <c r="B2937" s="241"/>
      <c r="C2937" s="775" t="s">
        <v>324</v>
      </c>
      <c r="D2937" s="782"/>
      <c r="E2937" s="782"/>
      <c r="F2937" s="782"/>
      <c r="G2937" s="782"/>
      <c r="H2937" s="782"/>
      <c r="I2937" s="379">
        <v>1</v>
      </c>
      <c r="J2937" s="315">
        <v>76666.666666666701</v>
      </c>
      <c r="K2937" s="316">
        <f>J2937*65.91%</f>
        <v>50531.000000000022</v>
      </c>
      <c r="L2937" s="317">
        <f>J2937+K2937</f>
        <v>127197.66666666672</v>
      </c>
      <c r="M2937" s="777">
        <v>0.25</v>
      </c>
      <c r="N2937" s="778"/>
      <c r="O2937" s="318">
        <f>L2937*M2937*I2937</f>
        <v>31799.416666666679</v>
      </c>
      <c r="P2937" s="319"/>
    </row>
    <row r="2938" spans="2:18">
      <c r="B2938" s="241"/>
      <c r="C2938" s="775" t="s">
        <v>274</v>
      </c>
      <c r="D2938" s="758"/>
      <c r="E2938" s="758"/>
      <c r="F2938" s="758"/>
      <c r="G2938" s="758"/>
      <c r="H2938" s="776"/>
      <c r="I2938" s="379">
        <v>1</v>
      </c>
      <c r="J2938" s="315">
        <v>58363.5</v>
      </c>
      <c r="K2938" s="316">
        <f>J2938*67.52%</f>
        <v>39407.035199999998</v>
      </c>
      <c r="L2938" s="317">
        <f>J2938+K2938</f>
        <v>97770.535199999998</v>
      </c>
      <c r="M2938" s="777">
        <v>0.25</v>
      </c>
      <c r="N2938" s="778"/>
      <c r="O2938" s="318">
        <f>L2938*M2938*I2938</f>
        <v>24442.6338</v>
      </c>
      <c r="P2938" s="319"/>
    </row>
    <row r="2939" spans="2:18">
      <c r="B2939" s="241"/>
      <c r="C2939" s="757"/>
      <c r="D2939" s="758"/>
      <c r="E2939" s="758"/>
      <c r="F2939" s="758"/>
      <c r="G2939" s="758"/>
      <c r="H2939" s="776"/>
      <c r="I2939" s="379"/>
      <c r="J2939" s="323"/>
      <c r="K2939" s="316"/>
      <c r="L2939" s="317"/>
      <c r="M2939" s="777"/>
      <c r="N2939" s="778"/>
      <c r="O2939" s="318"/>
      <c r="P2939" s="319"/>
    </row>
    <row r="2940" spans="2:18" ht="15" thickBot="1">
      <c r="B2940" s="241"/>
      <c r="C2940" s="267"/>
      <c r="D2940" s="268"/>
      <c r="E2940" s="268"/>
      <c r="F2940" s="268"/>
      <c r="G2940" s="268"/>
      <c r="H2940" s="268"/>
      <c r="I2940" s="326"/>
      <c r="J2940" s="308"/>
      <c r="K2940" s="309"/>
      <c r="L2940" s="308"/>
      <c r="M2940" s="779"/>
      <c r="N2940" s="780"/>
      <c r="O2940" s="310"/>
      <c r="P2940" s="287"/>
    </row>
    <row r="2941" spans="2:18" ht="15" thickBot="1">
      <c r="B2941" s="241"/>
      <c r="C2941" s="751" t="s">
        <v>258</v>
      </c>
      <c r="D2941" s="752"/>
      <c r="E2941" s="752"/>
      <c r="F2941" s="752"/>
      <c r="G2941" s="752"/>
      <c r="H2941" s="752"/>
      <c r="I2941" s="781"/>
      <c r="J2941" s="752"/>
      <c r="K2941" s="752"/>
      <c r="L2941" s="752"/>
      <c r="M2941" s="752"/>
      <c r="N2941" s="753"/>
      <c r="O2941" s="295">
        <f>SUM(O2937:O2939)</f>
        <v>56242.050466666682</v>
      </c>
      <c r="P2941" s="287"/>
    </row>
    <row r="2942" spans="2:18" ht="15" thickBot="1">
      <c r="B2942" s="241"/>
      <c r="C2942" s="274"/>
      <c r="O2942" s="275"/>
      <c r="P2942" s="243"/>
    </row>
    <row r="2943" spans="2:18" ht="15" thickBot="1">
      <c r="B2943" s="241"/>
      <c r="C2943" s="754" t="s">
        <v>275</v>
      </c>
      <c r="D2943" s="755"/>
      <c r="E2943" s="755"/>
      <c r="F2943" s="755"/>
      <c r="G2943" s="755"/>
      <c r="H2943" s="755"/>
      <c r="I2943" s="755"/>
      <c r="J2943" s="755"/>
      <c r="K2943" s="755"/>
      <c r="L2943" s="755"/>
      <c r="M2943" s="755"/>
      <c r="N2943" s="756"/>
      <c r="O2943" s="327">
        <f>SUM(O2913+O2925+O2932+O2941)</f>
        <v>149054.15299000003</v>
      </c>
      <c r="P2943" s="328"/>
    </row>
    <row r="2944" spans="2:18">
      <c r="B2944" s="241"/>
      <c r="C2944" s="760" t="s">
        <v>276</v>
      </c>
      <c r="D2944" s="761"/>
      <c r="E2944" s="761"/>
      <c r="F2944" s="761"/>
      <c r="G2944" s="761"/>
      <c r="H2944" s="761"/>
      <c r="I2944" s="761"/>
      <c r="J2944" s="761"/>
      <c r="K2944" s="761"/>
      <c r="L2944" s="761"/>
      <c r="M2944" s="761"/>
      <c r="N2944" s="761"/>
      <c r="O2944" s="762"/>
      <c r="P2944" s="281"/>
    </row>
    <row r="2945" spans="2:19">
      <c r="B2945" s="241"/>
      <c r="C2945" s="763"/>
      <c r="D2945" s="764"/>
      <c r="E2945" s="764"/>
      <c r="F2945" s="764"/>
      <c r="G2945" s="764"/>
      <c r="H2945" s="764"/>
      <c r="I2945" s="764"/>
      <c r="J2945" s="764"/>
      <c r="K2945" s="764"/>
      <c r="L2945" s="764"/>
      <c r="M2945" s="764"/>
      <c r="N2945" s="764"/>
      <c r="O2945" s="765"/>
      <c r="P2945" s="281"/>
    </row>
    <row r="2946" spans="2:19" ht="15" thickBot="1">
      <c r="B2946" s="241"/>
      <c r="C2946" s="766"/>
      <c r="D2946" s="767"/>
      <c r="E2946" s="767"/>
      <c r="F2946" s="767"/>
      <c r="G2946" s="767"/>
      <c r="H2946" s="767"/>
      <c r="I2946" s="767"/>
      <c r="J2946" s="767"/>
      <c r="K2946" s="767"/>
      <c r="L2946" s="767"/>
      <c r="M2946" s="767"/>
      <c r="N2946" s="767"/>
      <c r="O2946" s="768"/>
      <c r="P2946" s="281"/>
    </row>
    <row r="2947" spans="2:19">
      <c r="B2947" s="241"/>
      <c r="C2947" s="769" t="s">
        <v>277</v>
      </c>
      <c r="D2947" s="770"/>
      <c r="E2947" s="770"/>
      <c r="F2947" s="770"/>
      <c r="G2947" s="770"/>
      <c r="H2947" s="770"/>
      <c r="I2947" s="770"/>
      <c r="J2947" s="329"/>
      <c r="K2947" s="330"/>
      <c r="L2947" s="303" t="s">
        <v>278</v>
      </c>
      <c r="M2947" s="771" t="s">
        <v>279</v>
      </c>
      <c r="N2947" s="772"/>
      <c r="O2947" s="331"/>
      <c r="P2947" s="313"/>
    </row>
    <row r="2948" spans="2:19">
      <c r="B2948" s="241"/>
      <c r="C2948" s="773" t="s">
        <v>280</v>
      </c>
      <c r="D2948" s="774"/>
      <c r="E2948" s="774"/>
      <c r="F2948" s="774"/>
      <c r="G2948" s="774"/>
      <c r="H2948" s="774"/>
      <c r="I2948" s="774"/>
      <c r="J2948" s="332"/>
      <c r="K2948" s="333"/>
      <c r="L2948" s="334">
        <v>0.22</v>
      </c>
      <c r="M2948" s="747"/>
      <c r="N2948" s="748"/>
      <c r="O2948" s="335">
        <f>O2943*L2948</f>
        <v>32791.913657800011</v>
      </c>
      <c r="P2948" s="336"/>
    </row>
    <row r="2949" spans="2:19">
      <c r="B2949" s="241"/>
      <c r="C2949" s="338" t="s">
        <v>281</v>
      </c>
      <c r="D2949" s="289"/>
      <c r="E2949" s="289"/>
      <c r="F2949" s="289"/>
      <c r="G2949" s="289"/>
      <c r="H2949" s="289"/>
      <c r="I2949" s="289"/>
      <c r="J2949" s="332"/>
      <c r="K2949" s="333"/>
      <c r="L2949" s="334">
        <v>0.01</v>
      </c>
      <c r="M2949" s="747"/>
      <c r="N2949" s="748"/>
      <c r="O2949" s="335">
        <f>O2943*L2949</f>
        <v>1490.5415299000003</v>
      </c>
      <c r="P2949" s="336"/>
    </row>
    <row r="2950" spans="2:19" ht="15" thickBot="1">
      <c r="B2950" s="241"/>
      <c r="C2950" s="267" t="s">
        <v>282</v>
      </c>
      <c r="D2950" s="268"/>
      <c r="E2950" s="268"/>
      <c r="F2950" s="268"/>
      <c r="G2950" s="268"/>
      <c r="H2950" s="268"/>
      <c r="I2950" s="268"/>
      <c r="J2950" s="339"/>
      <c r="K2950" s="340"/>
      <c r="L2950" s="334">
        <v>0.03</v>
      </c>
      <c r="M2950" s="749"/>
      <c r="N2950" s="750"/>
      <c r="O2950" s="335">
        <f>O2943*L2950</f>
        <v>4471.6245897000008</v>
      </c>
      <c r="P2950" s="336"/>
    </row>
    <row r="2951" spans="2:19" ht="15" thickBot="1">
      <c r="B2951" s="241"/>
      <c r="C2951" s="751" t="s">
        <v>258</v>
      </c>
      <c r="D2951" s="752"/>
      <c r="E2951" s="752"/>
      <c r="F2951" s="752"/>
      <c r="G2951" s="752"/>
      <c r="H2951" s="752"/>
      <c r="I2951" s="752"/>
      <c r="J2951" s="752"/>
      <c r="K2951" s="752"/>
      <c r="L2951" s="752"/>
      <c r="M2951" s="752"/>
      <c r="N2951" s="753"/>
      <c r="O2951" s="341">
        <f>SUM(O2948:O2950)</f>
        <v>38754.079777400009</v>
      </c>
      <c r="P2951" s="342"/>
      <c r="S2951" s="337"/>
    </row>
    <row r="2952" spans="2:19" ht="15" thickBot="1">
      <c r="B2952" s="241"/>
      <c r="C2952" s="274"/>
      <c r="O2952" s="275"/>
      <c r="P2952" s="243"/>
      <c r="S2952" s="337"/>
    </row>
    <row r="2953" spans="2:19" ht="15" thickBot="1">
      <c r="B2953" s="241"/>
      <c r="C2953" s="754" t="s">
        <v>283</v>
      </c>
      <c r="D2953" s="755"/>
      <c r="E2953" s="755"/>
      <c r="F2953" s="755"/>
      <c r="G2953" s="755"/>
      <c r="H2953" s="755"/>
      <c r="I2953" s="755"/>
      <c r="J2953" s="755"/>
      <c r="K2953" s="755"/>
      <c r="L2953" s="755"/>
      <c r="M2953" s="755"/>
      <c r="N2953" s="756"/>
      <c r="O2953" s="343">
        <f>ROUND(O2943+O2951,0)</f>
        <v>187808</v>
      </c>
      <c r="P2953" s="342"/>
    </row>
    <row r="2954" spans="2:19">
      <c r="B2954" s="241"/>
      <c r="C2954" s="270"/>
      <c r="D2954" s="271"/>
      <c r="E2954" s="271"/>
      <c r="F2954" s="271"/>
      <c r="G2954" s="271"/>
      <c r="H2954" s="271"/>
      <c r="I2954" s="271"/>
      <c r="J2954" s="271"/>
      <c r="K2954" s="271"/>
      <c r="L2954" s="271"/>
      <c r="M2954" s="271"/>
      <c r="N2954" s="271"/>
      <c r="O2954" s="272"/>
      <c r="P2954" s="243"/>
    </row>
    <row r="2955" spans="2:19">
      <c r="B2955" s="241"/>
      <c r="C2955" s="274"/>
      <c r="O2955" s="275"/>
      <c r="P2955" s="243"/>
    </row>
    <row r="2956" spans="2:19">
      <c r="B2956" s="241"/>
      <c r="C2956" s="274"/>
      <c r="O2956" s="275"/>
      <c r="P2956" s="243"/>
    </row>
    <row r="2957" spans="2:19">
      <c r="B2957" s="241"/>
      <c r="C2957" s="274"/>
      <c r="H2957" s="344" t="s">
        <v>284</v>
      </c>
      <c r="I2957" s="344"/>
      <c r="J2957" s="344"/>
      <c r="K2957" s="344"/>
      <c r="O2957" s="275"/>
      <c r="P2957" s="243"/>
    </row>
    <row r="2958" spans="2:19">
      <c r="B2958" s="241"/>
      <c r="C2958" s="274"/>
      <c r="H2958" s="344" t="s">
        <v>285</v>
      </c>
      <c r="O2958" s="275"/>
      <c r="P2958" s="243"/>
    </row>
    <row r="2959" spans="2:19">
      <c r="B2959" s="241"/>
      <c r="C2959" s="274"/>
      <c r="H2959" s="344" t="s">
        <v>286</v>
      </c>
      <c r="O2959" s="275"/>
      <c r="P2959" s="243"/>
    </row>
    <row r="2960" spans="2:19">
      <c r="B2960" s="241"/>
      <c r="C2960" s="256"/>
      <c r="D2960" s="345"/>
      <c r="E2960" s="345"/>
      <c r="F2960" s="345"/>
      <c r="G2960" s="345"/>
      <c r="H2960" s="344" t="s">
        <v>287</v>
      </c>
      <c r="I2960" s="345"/>
      <c r="J2960" s="345"/>
      <c r="K2960" s="345"/>
      <c r="L2960" s="345"/>
      <c r="M2960" s="345"/>
      <c r="N2960" s="345"/>
      <c r="O2960" s="346"/>
      <c r="P2960" s="266"/>
    </row>
    <row r="2961" spans="2:16">
      <c r="B2961" s="241"/>
      <c r="C2961" s="274"/>
      <c r="H2961" s="236" t="s">
        <v>288</v>
      </c>
      <c r="O2961" s="275"/>
      <c r="P2961" s="243"/>
    </row>
    <row r="2962" spans="2:16">
      <c r="B2962" s="241"/>
      <c r="C2962" s="347" t="s">
        <v>289</v>
      </c>
      <c r="D2962" s="348"/>
      <c r="E2962" s="348"/>
      <c r="F2962" s="348"/>
      <c r="G2962" s="348"/>
      <c r="H2962" s="348"/>
      <c r="I2962" s="348"/>
      <c r="J2962" s="348"/>
      <c r="K2962" s="348"/>
      <c r="L2962" s="348"/>
      <c r="M2962" s="348"/>
      <c r="N2962" s="348"/>
      <c r="O2962" s="349"/>
      <c r="P2962" s="243"/>
    </row>
    <row r="2963" spans="2:16">
      <c r="B2963" s="241"/>
      <c r="C2963" s="757"/>
      <c r="D2963" s="758"/>
      <c r="E2963" s="758"/>
      <c r="F2963" s="758"/>
      <c r="G2963" s="758"/>
      <c r="H2963" s="758"/>
      <c r="I2963" s="758"/>
      <c r="J2963" s="758"/>
      <c r="K2963" s="758"/>
      <c r="L2963" s="758"/>
      <c r="M2963" s="758"/>
      <c r="N2963" s="758"/>
      <c r="O2963" s="759"/>
      <c r="P2963" s="266"/>
    </row>
    <row r="2964" spans="2:16">
      <c r="B2964" s="241"/>
      <c r="C2964" s="757"/>
      <c r="D2964" s="758"/>
      <c r="E2964" s="758"/>
      <c r="F2964" s="758"/>
      <c r="G2964" s="758"/>
      <c r="H2964" s="758"/>
      <c r="I2964" s="758"/>
      <c r="J2964" s="758"/>
      <c r="K2964" s="758"/>
      <c r="L2964" s="758"/>
      <c r="M2964" s="758"/>
      <c r="N2964" s="758"/>
      <c r="O2964" s="759"/>
      <c r="P2964" s="266"/>
    </row>
    <row r="2965" spans="2:16">
      <c r="B2965" s="241"/>
      <c r="C2965" s="256"/>
      <c r="D2965" s="345"/>
      <c r="E2965" s="345"/>
      <c r="F2965" s="345"/>
      <c r="G2965" s="345"/>
      <c r="H2965" s="345"/>
      <c r="I2965" s="345"/>
      <c r="J2965" s="345"/>
      <c r="K2965" s="345"/>
      <c r="L2965" s="345"/>
      <c r="M2965" s="345"/>
      <c r="N2965" s="345"/>
      <c r="O2965" s="346"/>
      <c r="P2965" s="266"/>
    </row>
    <row r="2966" spans="2:16">
      <c r="B2966" s="241"/>
      <c r="C2966" s="350" t="s">
        <v>290</v>
      </c>
      <c r="D2966" s="345"/>
      <c r="E2966" s="345"/>
      <c r="F2966" s="345"/>
      <c r="G2966" s="345"/>
      <c r="H2966" s="345"/>
      <c r="I2966" s="345"/>
      <c r="J2966" s="345"/>
      <c r="K2966" s="345"/>
      <c r="L2966" s="345"/>
      <c r="M2966" s="345"/>
      <c r="N2966" s="345"/>
      <c r="O2966" s="346"/>
      <c r="P2966" s="266"/>
    </row>
    <row r="2967" spans="2:16">
      <c r="B2967" s="241"/>
      <c r="C2967" s="735" t="s">
        <v>291</v>
      </c>
      <c r="D2967" s="736"/>
      <c r="E2967" s="736"/>
      <c r="F2967" s="736"/>
      <c r="G2967" s="736"/>
      <c r="H2967" s="736"/>
      <c r="I2967" s="736"/>
      <c r="J2967" s="736"/>
      <c r="K2967" s="736"/>
      <c r="L2967" s="736"/>
      <c r="M2967" s="736"/>
      <c r="N2967" s="736"/>
      <c r="O2967" s="737"/>
      <c r="P2967" s="351"/>
    </row>
    <row r="2968" spans="2:16">
      <c r="B2968" s="241"/>
      <c r="C2968" s="735"/>
      <c r="D2968" s="736"/>
      <c r="E2968" s="736"/>
      <c r="F2968" s="736"/>
      <c r="G2968" s="736"/>
      <c r="H2968" s="736"/>
      <c r="I2968" s="736"/>
      <c r="J2968" s="736"/>
      <c r="K2968" s="736"/>
      <c r="L2968" s="736"/>
      <c r="M2968" s="736"/>
      <c r="N2968" s="736"/>
      <c r="O2968" s="737"/>
      <c r="P2968" s="351"/>
    </row>
    <row r="2969" spans="2:16">
      <c r="B2969" s="241"/>
      <c r="C2969" s="738" t="s">
        <v>292</v>
      </c>
      <c r="D2969" s="739"/>
      <c r="E2969" s="739"/>
      <c r="F2969" s="739"/>
      <c r="G2969" s="739"/>
      <c r="H2969" s="739"/>
      <c r="I2969" s="739"/>
      <c r="J2969" s="739"/>
      <c r="K2969" s="739"/>
      <c r="L2969" s="739"/>
      <c r="M2969" s="739"/>
      <c r="N2969" s="739"/>
      <c r="O2969" s="740"/>
      <c r="P2969" s="351"/>
    </row>
    <row r="2970" spans="2:16">
      <c r="B2970" s="241"/>
      <c r="C2970" s="738"/>
      <c r="D2970" s="739"/>
      <c r="E2970" s="739"/>
      <c r="F2970" s="739"/>
      <c r="G2970" s="739"/>
      <c r="H2970" s="739"/>
      <c r="I2970" s="739"/>
      <c r="J2970" s="739"/>
      <c r="K2970" s="739"/>
      <c r="L2970" s="739"/>
      <c r="M2970" s="739"/>
      <c r="N2970" s="739"/>
      <c r="O2970" s="740"/>
      <c r="P2970" s="351"/>
    </row>
    <row r="2971" spans="2:16">
      <c r="B2971" s="241"/>
      <c r="C2971" s="256"/>
      <c r="D2971" s="345"/>
      <c r="E2971" s="345"/>
      <c r="F2971" s="345"/>
      <c r="G2971" s="345"/>
      <c r="H2971" s="345"/>
      <c r="I2971" s="345"/>
      <c r="J2971" s="345"/>
      <c r="K2971" s="345"/>
      <c r="L2971" s="345"/>
      <c r="M2971" s="345"/>
      <c r="N2971" s="345"/>
      <c r="O2971" s="346"/>
      <c r="P2971" s="266"/>
    </row>
    <row r="2972" spans="2:16">
      <c r="B2972" s="241"/>
      <c r="C2972" s="274"/>
      <c r="H2972" s="344" t="s">
        <v>284</v>
      </c>
      <c r="O2972" s="275"/>
      <c r="P2972" s="243"/>
    </row>
    <row r="2973" spans="2:16">
      <c r="B2973" s="241"/>
      <c r="C2973" s="274"/>
      <c r="H2973" s="236" t="s">
        <v>285</v>
      </c>
      <c r="I2973" s="289"/>
      <c r="J2973" s="289"/>
      <c r="K2973" s="289"/>
      <c r="O2973" s="275"/>
      <c r="P2973" s="243"/>
    </row>
    <row r="2974" spans="2:16">
      <c r="B2974" s="241"/>
      <c r="C2974" s="274"/>
      <c r="H2974" s="236" t="s">
        <v>293</v>
      </c>
      <c r="I2974" s="352"/>
      <c r="J2974" s="352"/>
      <c r="K2974" s="352"/>
      <c r="O2974" s="275"/>
      <c r="P2974" s="243"/>
    </row>
    <row r="2975" spans="2:16">
      <c r="B2975" s="241"/>
      <c r="C2975" s="353"/>
      <c r="D2975" s="345"/>
      <c r="E2975" s="345"/>
      <c r="F2975" s="345"/>
      <c r="G2975" s="345"/>
      <c r="H2975" s="236" t="s">
        <v>287</v>
      </c>
      <c r="L2975" s="345"/>
      <c r="M2975" s="345"/>
      <c r="N2975" s="345"/>
      <c r="O2975" s="346"/>
      <c r="P2975" s="266"/>
    </row>
    <row r="2976" spans="2:16">
      <c r="B2976" s="241"/>
      <c r="C2976" s="353"/>
      <c r="D2976" s="352"/>
      <c r="E2976" s="352"/>
      <c r="K2976" s="741"/>
      <c r="L2976" s="741"/>
      <c r="M2976" s="741"/>
      <c r="N2976" s="741"/>
      <c r="O2976" s="742"/>
      <c r="P2976" s="354"/>
    </row>
    <row r="2977" spans="2:16" ht="15" thickBot="1">
      <c r="B2977" s="241"/>
      <c r="C2977" s="745"/>
      <c r="D2977" s="746"/>
      <c r="E2977" s="746"/>
      <c r="F2977" s="309"/>
      <c r="G2977" s="309"/>
      <c r="H2977" s="309"/>
      <c r="I2977" s="309"/>
      <c r="J2977" s="309"/>
      <c r="K2977" s="743"/>
      <c r="L2977" s="743"/>
      <c r="M2977" s="743"/>
      <c r="N2977" s="743"/>
      <c r="O2977" s="744"/>
      <c r="P2977" s="354"/>
    </row>
    <row r="2978" spans="2:16" ht="15" thickBot="1">
      <c r="B2978" s="355"/>
      <c r="C2978" s="356"/>
      <c r="D2978" s="356"/>
      <c r="E2978" s="356"/>
      <c r="F2978" s="356"/>
      <c r="G2978" s="356"/>
      <c r="H2978" s="356"/>
      <c r="I2978" s="356"/>
      <c r="J2978" s="356"/>
      <c r="K2978" s="356"/>
      <c r="L2978" s="356"/>
      <c r="M2978" s="356"/>
      <c r="N2978" s="356"/>
      <c r="O2978" s="356"/>
      <c r="P2978" s="357"/>
    </row>
    <row r="2979" spans="2:16" ht="15" thickTop="1"/>
    <row r="2983" spans="2:16" ht="15" thickBot="1"/>
    <row r="2984" spans="2:16">
      <c r="B2984" s="241"/>
      <c r="C2984" s="251"/>
      <c r="D2984" s="252"/>
      <c r="E2984" s="252"/>
      <c r="F2984" s="252"/>
      <c r="G2984" s="252"/>
      <c r="H2984" s="252"/>
      <c r="I2984" s="252"/>
      <c r="J2984" s="252"/>
      <c r="K2984" s="252"/>
      <c r="L2984" s="253" t="s">
        <v>241</v>
      </c>
      <c r="M2984" s="254" t="s">
        <v>242</v>
      </c>
      <c r="N2984" s="254" t="s">
        <v>243</v>
      </c>
      <c r="O2984" s="255" t="s">
        <v>244</v>
      </c>
      <c r="P2984" s="245"/>
    </row>
    <row r="2985" spans="2:16">
      <c r="B2985" s="241"/>
      <c r="C2985" s="256"/>
      <c r="D2985" s="257"/>
      <c r="E2985" s="257"/>
      <c r="F2985" s="257"/>
      <c r="G2985" s="257"/>
      <c r="H2985" s="257"/>
      <c r="I2985" s="257"/>
      <c r="J2985" s="257"/>
      <c r="K2985" s="257"/>
      <c r="L2985" s="258"/>
      <c r="M2985" s="259"/>
      <c r="N2985" s="259"/>
      <c r="O2985" s="260"/>
      <c r="P2985" s="261"/>
    </row>
    <row r="2986" spans="2:16">
      <c r="B2986" s="241"/>
      <c r="C2986" s="826" t="s">
        <v>245</v>
      </c>
      <c r="D2986" s="827"/>
      <c r="E2986" s="827"/>
      <c r="F2986" s="827"/>
      <c r="G2986" s="257"/>
      <c r="H2986" s="257"/>
      <c r="I2986" s="257" t="s">
        <v>246</v>
      </c>
      <c r="K2986" s="257"/>
      <c r="L2986" s="258"/>
      <c r="O2986" s="262"/>
      <c r="P2986" s="261"/>
    </row>
    <row r="2987" spans="2:16">
      <c r="B2987" s="241"/>
      <c r="C2987" s="263"/>
      <c r="D2987" s="264"/>
      <c r="E2987" s="264"/>
      <c r="F2987" s="264"/>
      <c r="G2987" s="264"/>
      <c r="H2987" s="264"/>
      <c r="I2987" s="264"/>
      <c r="J2987" s="264"/>
      <c r="K2987" s="264"/>
      <c r="L2987" s="264"/>
      <c r="M2987" s="264"/>
      <c r="N2987" s="264"/>
      <c r="O2987" s="265"/>
      <c r="P2987" s="266"/>
    </row>
    <row r="2988" spans="2:16" ht="15" thickBot="1">
      <c r="B2988" s="241"/>
      <c r="C2988" s="267"/>
      <c r="D2988" s="268"/>
      <c r="E2988" s="268"/>
      <c r="F2988" s="268"/>
      <c r="G2988" s="268"/>
      <c r="H2988" s="268"/>
      <c r="I2988" s="268"/>
      <c r="J2988" s="268"/>
      <c r="K2988" s="268"/>
      <c r="L2988" s="268"/>
      <c r="M2988" s="268"/>
      <c r="N2988" s="268"/>
      <c r="O2988" s="269"/>
      <c r="P2988" s="243"/>
    </row>
    <row r="2989" spans="2:16" ht="15" thickBot="1">
      <c r="B2989" s="241"/>
      <c r="C2989" s="270"/>
      <c r="D2989" s="271"/>
      <c r="E2989" s="271"/>
      <c r="F2989" s="271"/>
      <c r="G2989" s="271"/>
      <c r="H2989" s="271"/>
      <c r="K2989" s="271"/>
      <c r="L2989" s="271"/>
      <c r="M2989" s="271"/>
      <c r="N2989" s="271"/>
      <c r="O2989" s="272"/>
      <c r="P2989" s="243"/>
    </row>
    <row r="2990" spans="2:16">
      <c r="B2990" s="241"/>
      <c r="C2990" s="828" t="s">
        <v>247</v>
      </c>
      <c r="D2990" s="829"/>
      <c r="E2990" s="829"/>
      <c r="F2990" s="829"/>
      <c r="G2990" s="829"/>
      <c r="H2990" s="829"/>
      <c r="I2990" s="829"/>
      <c r="J2990" s="829"/>
      <c r="K2990" s="829"/>
      <c r="L2990" s="829"/>
      <c r="M2990" s="829"/>
      <c r="N2990" s="829"/>
      <c r="O2990" s="830"/>
      <c r="P2990" s="273"/>
    </row>
    <row r="2991" spans="2:16" ht="15" thickBot="1">
      <c r="B2991" s="241"/>
      <c r="C2991" s="274"/>
      <c r="O2991" s="275"/>
      <c r="P2991" s="243"/>
    </row>
    <row r="2992" spans="2:16">
      <c r="B2992" s="241"/>
      <c r="C2992" s="276" t="s">
        <v>248</v>
      </c>
      <c r="D2992" s="814" t="s">
        <v>9</v>
      </c>
      <c r="E2992" s="815"/>
      <c r="F2992" s="815"/>
      <c r="G2992" s="815"/>
      <c r="H2992" s="815"/>
      <c r="I2992" s="815"/>
      <c r="J2992" s="815"/>
      <c r="K2992" s="815"/>
      <c r="L2992" s="816"/>
      <c r="M2992" s="817" t="s">
        <v>249</v>
      </c>
      <c r="N2992" s="818"/>
      <c r="O2992" s="276" t="s">
        <v>11</v>
      </c>
      <c r="P2992" s="277"/>
    </row>
    <row r="2993" spans="2:20" ht="15" thickBot="1">
      <c r="B2993" s="241"/>
      <c r="C2993" s="278">
        <v>13.3</v>
      </c>
      <c r="D2993" s="819" t="str">
        <f>'PRESUPUESTO OFICIAL (Entidad)'!G73</f>
        <v>Suministro e instalación de geotextil NT 1600S</v>
      </c>
      <c r="E2993" s="820"/>
      <c r="F2993" s="820"/>
      <c r="G2993" s="820"/>
      <c r="H2993" s="820"/>
      <c r="I2993" s="820"/>
      <c r="J2993" s="820"/>
      <c r="K2993" s="820"/>
      <c r="L2993" s="821"/>
      <c r="M2993" s="819" t="s">
        <v>329</v>
      </c>
      <c r="N2993" s="821"/>
      <c r="O2993" s="279">
        <f>'[23]PRESUPUESTO OFICIAL (Entidad)'!I72</f>
        <v>59.36</v>
      </c>
      <c r="P2993" s="280"/>
    </row>
    <row r="2994" spans="2:20">
      <c r="B2994" s="241"/>
      <c r="C2994" s="801" t="s">
        <v>250</v>
      </c>
      <c r="D2994" s="761"/>
      <c r="E2994" s="761"/>
      <c r="F2994" s="761"/>
      <c r="G2994" s="761"/>
      <c r="H2994" s="761"/>
      <c r="I2994" s="761"/>
      <c r="J2994" s="761"/>
      <c r="K2994" s="761"/>
      <c r="L2994" s="761"/>
      <c r="M2994" s="761"/>
      <c r="N2994" s="761"/>
      <c r="O2994" s="762"/>
      <c r="P2994" s="281"/>
    </row>
    <row r="2995" spans="2:20">
      <c r="B2995" s="241"/>
      <c r="C2995" s="763"/>
      <c r="D2995" s="764"/>
      <c r="E2995" s="764"/>
      <c r="F2995" s="764"/>
      <c r="G2995" s="764"/>
      <c r="H2995" s="764"/>
      <c r="I2995" s="764"/>
      <c r="J2995" s="764"/>
      <c r="K2995" s="764"/>
      <c r="L2995" s="764"/>
      <c r="M2995" s="764"/>
      <c r="N2995" s="764"/>
      <c r="O2995" s="765"/>
      <c r="P2995" s="281"/>
    </row>
    <row r="2996" spans="2:20" ht="15" thickBot="1">
      <c r="B2996" s="241"/>
      <c r="C2996" s="766"/>
      <c r="D2996" s="767"/>
      <c r="E2996" s="767"/>
      <c r="F2996" s="767"/>
      <c r="G2996" s="767"/>
      <c r="H2996" s="767"/>
      <c r="I2996" s="767"/>
      <c r="J2996" s="767"/>
      <c r="K2996" s="767"/>
      <c r="L2996" s="767"/>
      <c r="M2996" s="767"/>
      <c r="N2996" s="767"/>
      <c r="O2996" s="768"/>
      <c r="P2996" s="281"/>
    </row>
    <row r="2997" spans="2:20">
      <c r="B2997" s="241"/>
      <c r="C2997" s="769" t="s">
        <v>9</v>
      </c>
      <c r="D2997" s="822"/>
      <c r="E2997" s="822"/>
      <c r="F2997" s="822"/>
      <c r="G2997" s="823"/>
      <c r="H2997" s="785" t="s">
        <v>251</v>
      </c>
      <c r="I2997" s="822"/>
      <c r="J2997" s="824" t="s">
        <v>252</v>
      </c>
      <c r="K2997" s="825"/>
      <c r="L2997" s="282" t="s">
        <v>253</v>
      </c>
      <c r="M2997" s="785" t="s">
        <v>254</v>
      </c>
      <c r="N2997" s="786"/>
      <c r="O2997" s="283" t="s">
        <v>255</v>
      </c>
      <c r="P2997" s="284"/>
    </row>
    <row r="2998" spans="2:20">
      <c r="B2998" s="241"/>
      <c r="C2998" s="787" t="s">
        <v>257</v>
      </c>
      <c r="D2998" s="774"/>
      <c r="E2998" s="774"/>
      <c r="F2998" s="774"/>
      <c r="G2998" s="810"/>
      <c r="H2998" s="811"/>
      <c r="I2998" s="810"/>
      <c r="J2998" s="812" t="s">
        <v>20</v>
      </c>
      <c r="K2998" s="776"/>
      <c r="L2998" s="315">
        <f>O3029*0.05</f>
        <v>337.4523028000001</v>
      </c>
      <c r="M2998" s="812">
        <v>1</v>
      </c>
      <c r="N2998" s="776"/>
      <c r="O2998" s="286">
        <f>L2998*M2998</f>
        <v>337.4523028000001</v>
      </c>
      <c r="P2998" s="287"/>
    </row>
    <row r="2999" spans="2:20">
      <c r="B2999" s="241"/>
      <c r="C2999" s="792"/>
      <c r="D2999" s="793"/>
      <c r="E2999" s="793"/>
      <c r="F2999" s="793"/>
      <c r="G2999" s="794"/>
      <c r="H2999" s="291"/>
      <c r="I2999" s="290"/>
      <c r="J2999" s="813"/>
      <c r="K2999" s="776"/>
      <c r="L2999" s="292"/>
      <c r="M2999" s="812"/>
      <c r="N2999" s="776"/>
      <c r="O2999" s="286"/>
      <c r="P2999" s="287"/>
    </row>
    <row r="3000" spans="2:20" ht="15" thickBot="1">
      <c r="B3000" s="241"/>
      <c r="C3000" s="805"/>
      <c r="D3000" s="791"/>
      <c r="E3000" s="791"/>
      <c r="F3000" s="791"/>
      <c r="G3000" s="806"/>
      <c r="H3000" s="807"/>
      <c r="I3000" s="806"/>
      <c r="J3000" s="779"/>
      <c r="K3000" s="780"/>
      <c r="L3000" s="393"/>
      <c r="M3000" s="808"/>
      <c r="N3000" s="809"/>
      <c r="O3000" s="286"/>
      <c r="P3000" s="287"/>
    </row>
    <row r="3001" spans="2:20" ht="15" thickBot="1">
      <c r="B3001" s="241"/>
      <c r="C3001" s="751" t="s">
        <v>258</v>
      </c>
      <c r="D3001" s="752"/>
      <c r="E3001" s="752"/>
      <c r="F3001" s="752"/>
      <c r="G3001" s="752"/>
      <c r="H3001" s="752"/>
      <c r="I3001" s="752"/>
      <c r="J3001" s="752"/>
      <c r="K3001" s="752"/>
      <c r="L3001" s="752"/>
      <c r="M3001" s="752"/>
      <c r="N3001" s="753"/>
      <c r="O3001" s="295">
        <f>SUM(O2998:O3000)</f>
        <v>337.4523028000001</v>
      </c>
      <c r="P3001" s="296"/>
    </row>
    <row r="3002" spans="2:20">
      <c r="B3002" s="241"/>
      <c r="C3002" s="760" t="s">
        <v>259</v>
      </c>
      <c r="D3002" s="761"/>
      <c r="E3002" s="761"/>
      <c r="F3002" s="761"/>
      <c r="G3002" s="761"/>
      <c r="H3002" s="761"/>
      <c r="I3002" s="761"/>
      <c r="J3002" s="761"/>
      <c r="K3002" s="761"/>
      <c r="L3002" s="761"/>
      <c r="M3002" s="761"/>
      <c r="N3002" s="761"/>
      <c r="O3002" s="762"/>
      <c r="P3002" s="281"/>
    </row>
    <row r="3003" spans="2:20">
      <c r="B3003" s="241"/>
      <c r="C3003" s="763"/>
      <c r="D3003" s="764"/>
      <c r="E3003" s="764"/>
      <c r="F3003" s="764"/>
      <c r="G3003" s="764"/>
      <c r="H3003" s="764"/>
      <c r="I3003" s="764"/>
      <c r="J3003" s="764"/>
      <c r="K3003" s="764"/>
      <c r="L3003" s="764"/>
      <c r="M3003" s="764"/>
      <c r="N3003" s="764"/>
      <c r="O3003" s="765"/>
      <c r="P3003" s="281"/>
    </row>
    <row r="3004" spans="2:20" ht="15.75" thickBot="1">
      <c r="B3004" s="241"/>
      <c r="C3004" s="766"/>
      <c r="D3004" s="767"/>
      <c r="E3004" s="767"/>
      <c r="F3004" s="767"/>
      <c r="G3004" s="767"/>
      <c r="H3004" s="767"/>
      <c r="I3004" s="767"/>
      <c r="J3004" s="767"/>
      <c r="K3004" s="767"/>
      <c r="L3004" s="767"/>
      <c r="M3004" s="767"/>
      <c r="N3004" s="767"/>
      <c r="O3004" s="768"/>
      <c r="P3004" s="281"/>
      <c r="R3004" s="132"/>
      <c r="S3004" s="132" t="s">
        <v>249</v>
      </c>
      <c r="T3004" s="415">
        <v>12900</v>
      </c>
    </row>
    <row r="3005" spans="2:20" ht="15">
      <c r="B3005" s="241"/>
      <c r="C3005" s="769" t="s">
        <v>9</v>
      </c>
      <c r="D3005" s="770"/>
      <c r="E3005" s="770"/>
      <c r="F3005" s="770"/>
      <c r="G3005" s="770"/>
      <c r="H3005" s="770"/>
      <c r="I3005" s="770"/>
      <c r="J3005" s="786"/>
      <c r="K3005" s="297" t="s">
        <v>249</v>
      </c>
      <c r="L3005" s="298" t="s">
        <v>11</v>
      </c>
      <c r="M3005" s="785" t="s">
        <v>260</v>
      </c>
      <c r="N3005" s="786"/>
      <c r="O3005" s="283" t="s">
        <v>255</v>
      </c>
      <c r="P3005" s="284"/>
      <c r="R3005" s="132"/>
      <c r="S3005" s="132" t="s">
        <v>362</v>
      </c>
      <c r="T3005" s="415">
        <f>T3004/3.5</f>
        <v>3685.7142857142858</v>
      </c>
    </row>
    <row r="3006" spans="2:20" ht="15">
      <c r="B3006" s="241"/>
      <c r="C3006" s="802" t="s">
        <v>393</v>
      </c>
      <c r="D3006" s="803"/>
      <c r="E3006" s="803"/>
      <c r="F3006" s="803"/>
      <c r="G3006" s="803"/>
      <c r="H3006" s="803"/>
      <c r="I3006" s="803"/>
      <c r="J3006" s="804"/>
      <c r="K3006" s="395" t="s">
        <v>329</v>
      </c>
      <c r="L3006" s="420">
        <v>1.05</v>
      </c>
      <c r="M3006" s="795">
        <f>T3005</f>
        <v>3685.7142857142858</v>
      </c>
      <c r="N3006" s="796"/>
      <c r="O3006" s="397">
        <f>L3006*M3006</f>
        <v>3870.0000000000005</v>
      </c>
      <c r="P3006" s="284"/>
      <c r="R3006" s="132"/>
      <c r="S3006" s="132"/>
      <c r="T3006" s="415"/>
    </row>
    <row r="3007" spans="2:20" ht="15">
      <c r="B3007" s="241"/>
      <c r="C3007" s="792"/>
      <c r="D3007" s="793"/>
      <c r="E3007" s="793"/>
      <c r="F3007" s="793"/>
      <c r="G3007" s="793"/>
      <c r="H3007" s="793"/>
      <c r="I3007" s="793"/>
      <c r="J3007" s="794"/>
      <c r="K3007" s="398"/>
      <c r="L3007" s="399"/>
      <c r="M3007" s="795"/>
      <c r="N3007" s="796"/>
      <c r="O3007" s="397"/>
      <c r="P3007" s="287"/>
      <c r="R3007" s="132"/>
      <c r="S3007" s="132"/>
      <c r="T3007" s="415"/>
    </row>
    <row r="3008" spans="2:20">
      <c r="B3008" s="241"/>
      <c r="C3008" s="792"/>
      <c r="D3008" s="793"/>
      <c r="E3008" s="793"/>
      <c r="F3008" s="793"/>
      <c r="G3008" s="793"/>
      <c r="H3008" s="793"/>
      <c r="I3008" s="793"/>
      <c r="J3008" s="794"/>
      <c r="K3008" s="398"/>
      <c r="L3008" s="421"/>
      <c r="M3008" s="795"/>
      <c r="N3008" s="796"/>
      <c r="O3008" s="397"/>
      <c r="P3008" s="287"/>
    </row>
    <row r="3009" spans="2:18">
      <c r="B3009" s="241"/>
      <c r="C3009" s="792"/>
      <c r="D3009" s="793"/>
      <c r="E3009" s="793"/>
      <c r="F3009" s="793"/>
      <c r="G3009" s="793"/>
      <c r="H3009" s="793"/>
      <c r="I3009" s="793"/>
      <c r="J3009" s="794"/>
      <c r="K3009" s="398"/>
      <c r="L3009" s="402"/>
      <c r="M3009" s="795"/>
      <c r="N3009" s="796"/>
      <c r="O3009" s="397"/>
      <c r="P3009" s="287"/>
    </row>
    <row r="3010" spans="2:18">
      <c r="B3010" s="241"/>
      <c r="C3010" s="792"/>
      <c r="D3010" s="793"/>
      <c r="E3010" s="793"/>
      <c r="F3010" s="793"/>
      <c r="G3010" s="793"/>
      <c r="H3010" s="793"/>
      <c r="I3010" s="793"/>
      <c r="J3010" s="794"/>
      <c r="K3010" s="401"/>
      <c r="L3010" s="421"/>
      <c r="M3010" s="795"/>
      <c r="N3010" s="796"/>
      <c r="O3010" s="397"/>
      <c r="P3010" s="287"/>
    </row>
    <row r="3011" spans="2:18">
      <c r="B3011" s="241"/>
      <c r="C3011" s="792"/>
      <c r="D3011" s="793"/>
      <c r="E3011" s="793"/>
      <c r="F3011" s="793"/>
      <c r="G3011" s="793"/>
      <c r="H3011" s="793"/>
      <c r="I3011" s="793"/>
      <c r="J3011" s="794"/>
      <c r="K3011" s="401"/>
      <c r="L3011" s="402"/>
      <c r="M3011" s="795"/>
      <c r="N3011" s="796"/>
      <c r="O3011" s="397"/>
      <c r="P3011" s="287"/>
    </row>
    <row r="3012" spans="2:18" ht="15" thickBot="1">
      <c r="B3012" s="241"/>
      <c r="C3012" s="790"/>
      <c r="D3012" s="797"/>
      <c r="E3012" s="797"/>
      <c r="F3012" s="797"/>
      <c r="G3012" s="797"/>
      <c r="H3012" s="797"/>
      <c r="I3012" s="797"/>
      <c r="J3012" s="798"/>
      <c r="K3012" s="401"/>
      <c r="L3012" s="422"/>
      <c r="M3012" s="799"/>
      <c r="N3012" s="800"/>
      <c r="O3012" s="397"/>
      <c r="P3012" s="287"/>
    </row>
    <row r="3013" spans="2:18" ht="15" thickBot="1">
      <c r="B3013" s="241"/>
      <c r="C3013" s="751" t="s">
        <v>258</v>
      </c>
      <c r="D3013" s="752"/>
      <c r="E3013" s="752"/>
      <c r="F3013" s="752"/>
      <c r="G3013" s="752"/>
      <c r="H3013" s="752"/>
      <c r="I3013" s="752"/>
      <c r="J3013" s="752"/>
      <c r="K3013" s="752"/>
      <c r="L3013" s="752"/>
      <c r="M3013" s="752"/>
      <c r="N3013" s="753"/>
      <c r="O3013" s="295">
        <f>SUM(O3006:O3012)</f>
        <v>3870.0000000000005</v>
      </c>
      <c r="P3013" s="287"/>
    </row>
    <row r="3014" spans="2:18">
      <c r="B3014" s="241"/>
      <c r="C3014" s="801" t="s">
        <v>263</v>
      </c>
      <c r="D3014" s="761"/>
      <c r="E3014" s="761"/>
      <c r="F3014" s="761"/>
      <c r="G3014" s="761"/>
      <c r="H3014" s="761"/>
      <c r="I3014" s="761"/>
      <c r="J3014" s="761"/>
      <c r="K3014" s="761"/>
      <c r="L3014" s="761"/>
      <c r="M3014" s="761"/>
      <c r="N3014" s="761"/>
      <c r="O3014" s="762"/>
      <c r="P3014" s="281"/>
    </row>
    <row r="3015" spans="2:18">
      <c r="B3015" s="241"/>
      <c r="C3015" s="763"/>
      <c r="D3015" s="764"/>
      <c r="E3015" s="764"/>
      <c r="F3015" s="764"/>
      <c r="G3015" s="764"/>
      <c r="H3015" s="764"/>
      <c r="I3015" s="764"/>
      <c r="J3015" s="764"/>
      <c r="K3015" s="764"/>
      <c r="L3015" s="764"/>
      <c r="M3015" s="764"/>
      <c r="N3015" s="764"/>
      <c r="O3015" s="765"/>
      <c r="P3015" s="281"/>
    </row>
    <row r="3016" spans="2:18" ht="15" thickBot="1">
      <c r="B3016" s="241"/>
      <c r="C3016" s="766"/>
      <c r="D3016" s="767"/>
      <c r="E3016" s="767"/>
      <c r="F3016" s="767"/>
      <c r="G3016" s="767"/>
      <c r="H3016" s="767"/>
      <c r="I3016" s="767"/>
      <c r="J3016" s="767"/>
      <c r="K3016" s="767"/>
      <c r="L3016" s="767"/>
      <c r="M3016" s="767"/>
      <c r="N3016" s="767"/>
      <c r="O3016" s="768"/>
      <c r="P3016" s="281"/>
    </row>
    <row r="3017" spans="2:18" ht="15.75">
      <c r="B3017" s="241"/>
      <c r="C3017" s="769" t="s">
        <v>264</v>
      </c>
      <c r="D3017" s="770"/>
      <c r="E3017" s="770"/>
      <c r="F3017" s="770"/>
      <c r="G3017" s="770"/>
      <c r="H3017" s="770"/>
      <c r="I3017" s="770"/>
      <c r="J3017" s="303" t="s">
        <v>265</v>
      </c>
      <c r="K3017" s="304" t="s">
        <v>266</v>
      </c>
      <c r="L3017" s="305" t="s">
        <v>267</v>
      </c>
      <c r="M3017" s="785" t="s">
        <v>268</v>
      </c>
      <c r="N3017" s="786"/>
      <c r="O3017" s="283" t="s">
        <v>255</v>
      </c>
      <c r="P3017" s="284"/>
    </row>
    <row r="3018" spans="2:18">
      <c r="B3018" s="241"/>
      <c r="C3018" s="787" t="s">
        <v>363</v>
      </c>
      <c r="D3018" s="774"/>
      <c r="E3018" s="774"/>
      <c r="F3018" s="774"/>
      <c r="G3018" s="774"/>
      <c r="H3018" s="774"/>
      <c r="I3018" s="774"/>
      <c r="J3018" s="375">
        <v>1</v>
      </c>
      <c r="K3018" s="374">
        <v>1.5</v>
      </c>
      <c r="L3018" s="375">
        <v>1</v>
      </c>
      <c r="M3018" s="788">
        <v>2100</v>
      </c>
      <c r="N3018" s="789"/>
      <c r="O3018" s="294">
        <f>L3018*M3018</f>
        <v>2100</v>
      </c>
      <c r="P3018" s="287"/>
    </row>
    <row r="3019" spans="2:18" ht="15" thickBot="1">
      <c r="B3019" s="241"/>
      <c r="C3019" s="790"/>
      <c r="D3019" s="791"/>
      <c r="E3019" s="791"/>
      <c r="F3019" s="791"/>
      <c r="G3019" s="791"/>
      <c r="H3019" s="791"/>
      <c r="I3019" s="791"/>
      <c r="J3019" s="375"/>
      <c r="K3019" s="376"/>
      <c r="L3019" s="377"/>
      <c r="M3019" s="788"/>
      <c r="N3019" s="789"/>
      <c r="O3019" s="294"/>
      <c r="P3019" s="287"/>
      <c r="R3019" s="337">
        <f>O3020*O2993</f>
        <v>124656</v>
      </c>
    </row>
    <row r="3020" spans="2:18" ht="15" thickBot="1">
      <c r="B3020" s="241"/>
      <c r="C3020" s="751" t="s">
        <v>258</v>
      </c>
      <c r="D3020" s="752"/>
      <c r="E3020" s="752"/>
      <c r="F3020" s="752"/>
      <c r="G3020" s="752"/>
      <c r="H3020" s="752"/>
      <c r="I3020" s="752"/>
      <c r="J3020" s="752"/>
      <c r="K3020" s="752"/>
      <c r="L3020" s="752"/>
      <c r="M3020" s="752"/>
      <c r="N3020" s="753"/>
      <c r="O3020" s="295">
        <f>SUM(O3018:O3019)</f>
        <v>2100</v>
      </c>
      <c r="P3020" s="296"/>
    </row>
    <row r="3021" spans="2:18">
      <c r="B3021" s="241"/>
      <c r="C3021" s="760" t="s">
        <v>269</v>
      </c>
      <c r="D3021" s="761"/>
      <c r="E3021" s="761"/>
      <c r="F3021" s="761"/>
      <c r="G3021" s="761"/>
      <c r="H3021" s="761"/>
      <c r="I3021" s="761"/>
      <c r="J3021" s="761"/>
      <c r="K3021" s="761"/>
      <c r="L3021" s="761"/>
      <c r="M3021" s="761"/>
      <c r="N3021" s="761"/>
      <c r="O3021" s="762"/>
      <c r="P3021" s="281"/>
    </row>
    <row r="3022" spans="2:18">
      <c r="B3022" s="241"/>
      <c r="C3022" s="763"/>
      <c r="D3022" s="764"/>
      <c r="E3022" s="764"/>
      <c r="F3022" s="764"/>
      <c r="G3022" s="764"/>
      <c r="H3022" s="764"/>
      <c r="I3022" s="764"/>
      <c r="J3022" s="764"/>
      <c r="K3022" s="764"/>
      <c r="L3022" s="764"/>
      <c r="M3022" s="764"/>
      <c r="N3022" s="764"/>
      <c r="O3022" s="765"/>
      <c r="P3022" s="281"/>
    </row>
    <row r="3023" spans="2:18" ht="15" thickBot="1">
      <c r="B3023" s="241"/>
      <c r="C3023" s="766"/>
      <c r="D3023" s="767"/>
      <c r="E3023" s="767"/>
      <c r="F3023" s="767"/>
      <c r="G3023" s="767"/>
      <c r="H3023" s="767"/>
      <c r="I3023" s="764"/>
      <c r="J3023" s="767"/>
      <c r="K3023" s="767"/>
      <c r="L3023" s="767"/>
      <c r="M3023" s="767"/>
      <c r="N3023" s="767"/>
      <c r="O3023" s="768"/>
      <c r="P3023" s="281"/>
    </row>
    <row r="3024" spans="2:18" ht="28.5">
      <c r="B3024" s="241"/>
      <c r="C3024" s="769" t="s">
        <v>270</v>
      </c>
      <c r="D3024" s="770"/>
      <c r="E3024" s="770"/>
      <c r="F3024" s="770"/>
      <c r="G3024" s="770"/>
      <c r="H3024" s="770"/>
      <c r="I3024" s="378" t="s">
        <v>11</v>
      </c>
      <c r="J3024" s="298" t="s">
        <v>271</v>
      </c>
      <c r="K3024" s="304" t="s">
        <v>272</v>
      </c>
      <c r="L3024" s="303" t="s">
        <v>273</v>
      </c>
      <c r="M3024" s="771" t="s">
        <v>254</v>
      </c>
      <c r="N3024" s="772"/>
      <c r="O3024" s="312" t="s">
        <v>255</v>
      </c>
      <c r="P3024" s="313"/>
    </row>
    <row r="3025" spans="2:18">
      <c r="B3025" s="241"/>
      <c r="C3025" s="775" t="s">
        <v>324</v>
      </c>
      <c r="D3025" s="782"/>
      <c r="E3025" s="782"/>
      <c r="F3025" s="782"/>
      <c r="G3025" s="782"/>
      <c r="H3025" s="782"/>
      <c r="I3025" s="379">
        <v>1</v>
      </c>
      <c r="J3025" s="315">
        <v>76666.666666666701</v>
      </c>
      <c r="K3025" s="316">
        <f>J3025*65.91%</f>
        <v>50531.000000000022</v>
      </c>
      <c r="L3025" s="317">
        <f>J3025+K3025</f>
        <v>127197.66666666672</v>
      </c>
      <c r="M3025" s="777">
        <v>0.03</v>
      </c>
      <c r="N3025" s="778"/>
      <c r="O3025" s="318">
        <f>L3025*M3025*I3025</f>
        <v>3815.9300000000012</v>
      </c>
      <c r="P3025" s="319"/>
    </row>
    <row r="3026" spans="2:18">
      <c r="B3026" s="241"/>
      <c r="C3026" s="775" t="s">
        <v>274</v>
      </c>
      <c r="D3026" s="758"/>
      <c r="E3026" s="758"/>
      <c r="F3026" s="758"/>
      <c r="G3026" s="758"/>
      <c r="H3026" s="776"/>
      <c r="I3026" s="379">
        <v>1</v>
      </c>
      <c r="J3026" s="315">
        <v>58363.5</v>
      </c>
      <c r="K3026" s="316">
        <f>J3026*67.52%</f>
        <v>39407.035199999998</v>
      </c>
      <c r="L3026" s="317">
        <f>J3026+K3026</f>
        <v>97770.535199999998</v>
      </c>
      <c r="M3026" s="777">
        <v>0.03</v>
      </c>
      <c r="N3026" s="778"/>
      <c r="O3026" s="318">
        <f>L3026*M3026*I3026</f>
        <v>2933.1160559999998</v>
      </c>
      <c r="P3026" s="319"/>
      <c r="R3026" s="337"/>
    </row>
    <row r="3027" spans="2:18">
      <c r="B3027" s="241"/>
      <c r="C3027" s="757"/>
      <c r="D3027" s="758"/>
      <c r="E3027" s="758"/>
      <c r="F3027" s="758"/>
      <c r="G3027" s="758"/>
      <c r="H3027" s="776"/>
      <c r="I3027" s="379"/>
      <c r="J3027" s="323"/>
      <c r="K3027" s="316"/>
      <c r="L3027" s="317"/>
      <c r="M3027" s="777"/>
      <c r="N3027" s="778"/>
      <c r="O3027" s="318"/>
      <c r="P3027" s="319"/>
      <c r="R3027" s="337"/>
    </row>
    <row r="3028" spans="2:18" ht="15" thickBot="1">
      <c r="B3028" s="241"/>
      <c r="C3028" s="267"/>
      <c r="D3028" s="268"/>
      <c r="E3028" s="268"/>
      <c r="F3028" s="268"/>
      <c r="G3028" s="268"/>
      <c r="H3028" s="268"/>
      <c r="I3028" s="326"/>
      <c r="J3028" s="308"/>
      <c r="K3028" s="309"/>
      <c r="L3028" s="308"/>
      <c r="M3028" s="779"/>
      <c r="N3028" s="780"/>
      <c r="O3028" s="310"/>
      <c r="P3028" s="287"/>
    </row>
    <row r="3029" spans="2:18" ht="15" thickBot="1">
      <c r="B3029" s="241"/>
      <c r="C3029" s="751" t="s">
        <v>258</v>
      </c>
      <c r="D3029" s="752"/>
      <c r="E3029" s="752"/>
      <c r="F3029" s="752"/>
      <c r="G3029" s="752"/>
      <c r="H3029" s="752"/>
      <c r="I3029" s="781"/>
      <c r="J3029" s="752"/>
      <c r="K3029" s="752"/>
      <c r="L3029" s="752"/>
      <c r="M3029" s="752"/>
      <c r="N3029" s="753"/>
      <c r="O3029" s="295">
        <f>SUM(O3025:O3027)</f>
        <v>6749.046056000001</v>
      </c>
      <c r="P3029" s="287"/>
    </row>
    <row r="3030" spans="2:18" ht="15" thickBot="1">
      <c r="B3030" s="241"/>
      <c r="C3030" s="274"/>
      <c r="O3030" s="275"/>
      <c r="P3030" s="243"/>
    </row>
    <row r="3031" spans="2:18" ht="15" thickBot="1">
      <c r="B3031" s="241"/>
      <c r="C3031" s="754" t="s">
        <v>275</v>
      </c>
      <c r="D3031" s="755"/>
      <c r="E3031" s="755"/>
      <c r="F3031" s="755"/>
      <c r="G3031" s="755"/>
      <c r="H3031" s="755"/>
      <c r="I3031" s="755"/>
      <c r="J3031" s="755"/>
      <c r="K3031" s="755"/>
      <c r="L3031" s="755"/>
      <c r="M3031" s="755"/>
      <c r="N3031" s="756"/>
      <c r="O3031" s="327">
        <f>SUM(O3001+O3013+O3020+O3029)</f>
        <v>13056.498358800001</v>
      </c>
      <c r="P3031" s="328"/>
    </row>
    <row r="3032" spans="2:18">
      <c r="B3032" s="241"/>
      <c r="C3032" s="760" t="s">
        <v>276</v>
      </c>
      <c r="D3032" s="761"/>
      <c r="E3032" s="761"/>
      <c r="F3032" s="761"/>
      <c r="G3032" s="761"/>
      <c r="H3032" s="761"/>
      <c r="I3032" s="761"/>
      <c r="J3032" s="761"/>
      <c r="K3032" s="761"/>
      <c r="L3032" s="761"/>
      <c r="M3032" s="761"/>
      <c r="N3032" s="761"/>
      <c r="O3032" s="762"/>
      <c r="P3032" s="281"/>
    </row>
    <row r="3033" spans="2:18">
      <c r="B3033" s="241"/>
      <c r="C3033" s="763"/>
      <c r="D3033" s="764"/>
      <c r="E3033" s="764"/>
      <c r="F3033" s="764"/>
      <c r="G3033" s="764"/>
      <c r="H3033" s="764"/>
      <c r="I3033" s="764"/>
      <c r="J3033" s="764"/>
      <c r="K3033" s="764"/>
      <c r="L3033" s="764"/>
      <c r="M3033" s="764"/>
      <c r="N3033" s="764"/>
      <c r="O3033" s="765"/>
      <c r="P3033" s="281"/>
    </row>
    <row r="3034" spans="2:18" ht="15" thickBot="1">
      <c r="B3034" s="241"/>
      <c r="C3034" s="766"/>
      <c r="D3034" s="767"/>
      <c r="E3034" s="767"/>
      <c r="F3034" s="767"/>
      <c r="G3034" s="767"/>
      <c r="H3034" s="767"/>
      <c r="I3034" s="767"/>
      <c r="J3034" s="767"/>
      <c r="K3034" s="767"/>
      <c r="L3034" s="767"/>
      <c r="M3034" s="767"/>
      <c r="N3034" s="767"/>
      <c r="O3034" s="768"/>
      <c r="P3034" s="281"/>
    </row>
    <row r="3035" spans="2:18">
      <c r="B3035" s="241"/>
      <c r="C3035" s="769" t="s">
        <v>277</v>
      </c>
      <c r="D3035" s="770"/>
      <c r="E3035" s="770"/>
      <c r="F3035" s="770"/>
      <c r="G3035" s="770"/>
      <c r="H3035" s="770"/>
      <c r="I3035" s="770"/>
      <c r="J3035" s="329"/>
      <c r="K3035" s="330"/>
      <c r="L3035" s="303" t="s">
        <v>278</v>
      </c>
      <c r="M3035" s="771" t="s">
        <v>279</v>
      </c>
      <c r="N3035" s="772"/>
      <c r="O3035" s="331"/>
      <c r="P3035" s="313"/>
    </row>
    <row r="3036" spans="2:18">
      <c r="B3036" s="241"/>
      <c r="C3036" s="773" t="s">
        <v>280</v>
      </c>
      <c r="D3036" s="774"/>
      <c r="E3036" s="774"/>
      <c r="F3036" s="774"/>
      <c r="G3036" s="774"/>
      <c r="H3036" s="774"/>
      <c r="I3036" s="774"/>
      <c r="J3036" s="332"/>
      <c r="K3036" s="333"/>
      <c r="L3036" s="334">
        <v>0.22</v>
      </c>
      <c r="M3036" s="747"/>
      <c r="N3036" s="748"/>
      <c r="O3036" s="335">
        <f>O3031*L3036</f>
        <v>2872.4296389360002</v>
      </c>
      <c r="P3036" s="336"/>
    </row>
    <row r="3037" spans="2:18">
      <c r="B3037" s="241"/>
      <c r="C3037" s="338" t="s">
        <v>281</v>
      </c>
      <c r="D3037" s="289"/>
      <c r="E3037" s="289"/>
      <c r="F3037" s="289"/>
      <c r="G3037" s="289"/>
      <c r="H3037" s="289"/>
      <c r="I3037" s="289"/>
      <c r="J3037" s="332"/>
      <c r="K3037" s="333"/>
      <c r="L3037" s="334">
        <v>0.01</v>
      </c>
      <c r="M3037" s="747"/>
      <c r="N3037" s="748"/>
      <c r="O3037" s="335">
        <f>O3031*L3037</f>
        <v>130.56498358800002</v>
      </c>
      <c r="P3037" s="336"/>
    </row>
    <row r="3038" spans="2:18" ht="15" thickBot="1">
      <c r="B3038" s="241"/>
      <c r="C3038" s="267" t="s">
        <v>282</v>
      </c>
      <c r="D3038" s="268"/>
      <c r="E3038" s="268"/>
      <c r="F3038" s="268"/>
      <c r="G3038" s="268"/>
      <c r="H3038" s="268"/>
      <c r="I3038" s="268"/>
      <c r="J3038" s="339"/>
      <c r="K3038" s="340"/>
      <c r="L3038" s="334">
        <v>0.03</v>
      </c>
      <c r="M3038" s="749"/>
      <c r="N3038" s="750"/>
      <c r="O3038" s="335">
        <f>O3031*L3038</f>
        <v>391.69495076400005</v>
      </c>
      <c r="P3038" s="336"/>
    </row>
    <row r="3039" spans="2:18" ht="15" thickBot="1">
      <c r="B3039" s="241"/>
      <c r="C3039" s="751" t="s">
        <v>258</v>
      </c>
      <c r="D3039" s="752"/>
      <c r="E3039" s="752"/>
      <c r="F3039" s="752"/>
      <c r="G3039" s="752"/>
      <c r="H3039" s="752"/>
      <c r="I3039" s="752"/>
      <c r="J3039" s="752"/>
      <c r="K3039" s="752"/>
      <c r="L3039" s="752"/>
      <c r="M3039" s="752"/>
      <c r="N3039" s="753"/>
      <c r="O3039" s="341">
        <f>SUM(O3036:O3038)</f>
        <v>3394.6895732880002</v>
      </c>
      <c r="P3039" s="342"/>
    </row>
    <row r="3040" spans="2:18" ht="15" thickBot="1">
      <c r="B3040" s="241"/>
      <c r="C3040" s="274"/>
      <c r="O3040" s="275"/>
      <c r="P3040" s="243"/>
    </row>
    <row r="3041" spans="2:16" ht="15" thickBot="1">
      <c r="B3041" s="241"/>
      <c r="C3041" s="754" t="s">
        <v>283</v>
      </c>
      <c r="D3041" s="755"/>
      <c r="E3041" s="755"/>
      <c r="F3041" s="755"/>
      <c r="G3041" s="755"/>
      <c r="H3041" s="755"/>
      <c r="I3041" s="755"/>
      <c r="J3041" s="755"/>
      <c r="K3041" s="755"/>
      <c r="L3041" s="755"/>
      <c r="M3041" s="755"/>
      <c r="N3041" s="756"/>
      <c r="O3041" s="343">
        <f>ROUND(O3031+O3039,0)</f>
        <v>16451</v>
      </c>
      <c r="P3041" s="342"/>
    </row>
    <row r="3042" spans="2:16">
      <c r="B3042" s="241"/>
      <c r="C3042" s="270"/>
      <c r="D3042" s="271"/>
      <c r="E3042" s="271"/>
      <c r="F3042" s="271"/>
      <c r="G3042" s="271"/>
      <c r="H3042" s="271"/>
      <c r="I3042" s="271"/>
      <c r="J3042" s="271"/>
      <c r="K3042" s="271"/>
      <c r="L3042" s="271"/>
      <c r="M3042" s="271"/>
      <c r="N3042" s="271"/>
      <c r="O3042" s="272"/>
      <c r="P3042" s="243"/>
    </row>
    <row r="3043" spans="2:16">
      <c r="B3043" s="241"/>
      <c r="C3043" s="274"/>
      <c r="O3043" s="275"/>
      <c r="P3043" s="243"/>
    </row>
    <row r="3044" spans="2:16">
      <c r="B3044" s="241"/>
      <c r="C3044" s="274"/>
      <c r="O3044" s="275"/>
      <c r="P3044" s="243"/>
    </row>
    <row r="3045" spans="2:16">
      <c r="B3045" s="241"/>
      <c r="C3045" s="274"/>
      <c r="H3045" s="344" t="s">
        <v>284</v>
      </c>
      <c r="I3045" s="344"/>
      <c r="J3045" s="344"/>
      <c r="K3045" s="344"/>
      <c r="O3045" s="275"/>
      <c r="P3045" s="243"/>
    </row>
    <row r="3046" spans="2:16">
      <c r="B3046" s="241"/>
      <c r="C3046" s="274"/>
      <c r="H3046" s="344" t="s">
        <v>285</v>
      </c>
      <c r="O3046" s="275"/>
      <c r="P3046" s="243"/>
    </row>
    <row r="3047" spans="2:16">
      <c r="B3047" s="241"/>
      <c r="C3047" s="274"/>
      <c r="H3047" s="344" t="s">
        <v>286</v>
      </c>
      <c r="O3047" s="275"/>
      <c r="P3047" s="243"/>
    </row>
    <row r="3048" spans="2:16">
      <c r="B3048" s="241"/>
      <c r="C3048" s="256"/>
      <c r="D3048" s="345"/>
      <c r="E3048" s="345"/>
      <c r="F3048" s="345"/>
      <c r="G3048" s="345"/>
      <c r="H3048" s="344" t="s">
        <v>287</v>
      </c>
      <c r="I3048" s="345"/>
      <c r="J3048" s="345"/>
      <c r="K3048" s="345"/>
      <c r="L3048" s="345"/>
      <c r="M3048" s="345"/>
      <c r="N3048" s="345"/>
      <c r="O3048" s="346"/>
      <c r="P3048" s="266"/>
    </row>
    <row r="3049" spans="2:16">
      <c r="B3049" s="241"/>
      <c r="C3049" s="274"/>
      <c r="H3049" s="236" t="s">
        <v>288</v>
      </c>
      <c r="O3049" s="275"/>
      <c r="P3049" s="243"/>
    </row>
    <row r="3050" spans="2:16">
      <c r="B3050" s="241"/>
      <c r="C3050" s="347" t="s">
        <v>289</v>
      </c>
      <c r="D3050" s="348"/>
      <c r="E3050" s="348"/>
      <c r="F3050" s="348"/>
      <c r="G3050" s="348"/>
      <c r="H3050" s="348"/>
      <c r="I3050" s="348"/>
      <c r="J3050" s="348"/>
      <c r="K3050" s="348"/>
      <c r="L3050" s="348"/>
      <c r="M3050" s="348"/>
      <c r="N3050" s="348"/>
      <c r="O3050" s="349"/>
      <c r="P3050" s="243"/>
    </row>
    <row r="3051" spans="2:16">
      <c r="B3051" s="241"/>
      <c r="C3051" s="757"/>
      <c r="D3051" s="758"/>
      <c r="E3051" s="758"/>
      <c r="F3051" s="758"/>
      <c r="G3051" s="758"/>
      <c r="H3051" s="758"/>
      <c r="I3051" s="758"/>
      <c r="J3051" s="758"/>
      <c r="K3051" s="758"/>
      <c r="L3051" s="758"/>
      <c r="M3051" s="758"/>
      <c r="N3051" s="758"/>
      <c r="O3051" s="759"/>
      <c r="P3051" s="266"/>
    </row>
    <row r="3052" spans="2:16">
      <c r="B3052" s="241"/>
      <c r="C3052" s="757"/>
      <c r="D3052" s="758"/>
      <c r="E3052" s="758"/>
      <c r="F3052" s="758"/>
      <c r="G3052" s="758"/>
      <c r="H3052" s="758"/>
      <c r="I3052" s="758"/>
      <c r="J3052" s="758"/>
      <c r="K3052" s="758"/>
      <c r="L3052" s="758"/>
      <c r="M3052" s="758"/>
      <c r="N3052" s="758"/>
      <c r="O3052" s="759"/>
      <c r="P3052" s="266"/>
    </row>
    <row r="3053" spans="2:16">
      <c r="B3053" s="241"/>
      <c r="C3053" s="256"/>
      <c r="D3053" s="345"/>
      <c r="E3053" s="345"/>
      <c r="F3053" s="345"/>
      <c r="G3053" s="345"/>
      <c r="H3053" s="345"/>
      <c r="I3053" s="345"/>
      <c r="J3053" s="345"/>
      <c r="K3053" s="345"/>
      <c r="L3053" s="345"/>
      <c r="M3053" s="345"/>
      <c r="N3053" s="345"/>
      <c r="O3053" s="346"/>
      <c r="P3053" s="266"/>
    </row>
    <row r="3054" spans="2:16">
      <c r="B3054" s="241"/>
      <c r="C3054" s="350" t="s">
        <v>290</v>
      </c>
      <c r="D3054" s="345"/>
      <c r="E3054" s="345"/>
      <c r="F3054" s="345"/>
      <c r="G3054" s="345"/>
      <c r="H3054" s="345"/>
      <c r="I3054" s="345"/>
      <c r="J3054" s="345"/>
      <c r="K3054" s="345"/>
      <c r="L3054" s="345"/>
      <c r="M3054" s="345"/>
      <c r="N3054" s="345"/>
      <c r="O3054" s="346"/>
      <c r="P3054" s="266"/>
    </row>
    <row r="3055" spans="2:16">
      <c r="B3055" s="241"/>
      <c r="C3055" s="735" t="s">
        <v>291</v>
      </c>
      <c r="D3055" s="736"/>
      <c r="E3055" s="736"/>
      <c r="F3055" s="736"/>
      <c r="G3055" s="736"/>
      <c r="H3055" s="736"/>
      <c r="I3055" s="736"/>
      <c r="J3055" s="736"/>
      <c r="K3055" s="736"/>
      <c r="L3055" s="736"/>
      <c r="M3055" s="736"/>
      <c r="N3055" s="736"/>
      <c r="O3055" s="737"/>
      <c r="P3055" s="351"/>
    </row>
    <row r="3056" spans="2:16">
      <c r="B3056" s="241"/>
      <c r="C3056" s="735"/>
      <c r="D3056" s="736"/>
      <c r="E3056" s="736"/>
      <c r="F3056" s="736"/>
      <c r="G3056" s="736"/>
      <c r="H3056" s="736"/>
      <c r="I3056" s="736"/>
      <c r="J3056" s="736"/>
      <c r="K3056" s="736"/>
      <c r="L3056" s="736"/>
      <c r="M3056" s="736"/>
      <c r="N3056" s="736"/>
      <c r="O3056" s="737"/>
      <c r="P3056" s="351"/>
    </row>
    <row r="3057" spans="2:16">
      <c r="B3057" s="241"/>
      <c r="C3057" s="738" t="s">
        <v>292</v>
      </c>
      <c r="D3057" s="739"/>
      <c r="E3057" s="739"/>
      <c r="F3057" s="739"/>
      <c r="G3057" s="739"/>
      <c r="H3057" s="739"/>
      <c r="I3057" s="739"/>
      <c r="J3057" s="739"/>
      <c r="K3057" s="739"/>
      <c r="L3057" s="739"/>
      <c r="M3057" s="739"/>
      <c r="N3057" s="739"/>
      <c r="O3057" s="740"/>
      <c r="P3057" s="351"/>
    </row>
    <row r="3058" spans="2:16">
      <c r="B3058" s="241"/>
      <c r="C3058" s="738"/>
      <c r="D3058" s="739"/>
      <c r="E3058" s="739"/>
      <c r="F3058" s="739"/>
      <c r="G3058" s="739"/>
      <c r="H3058" s="739"/>
      <c r="I3058" s="739"/>
      <c r="J3058" s="739"/>
      <c r="K3058" s="739"/>
      <c r="L3058" s="739"/>
      <c r="M3058" s="739"/>
      <c r="N3058" s="739"/>
      <c r="O3058" s="740"/>
      <c r="P3058" s="351"/>
    </row>
    <row r="3059" spans="2:16">
      <c r="B3059" s="241"/>
      <c r="C3059" s="256"/>
      <c r="D3059" s="345"/>
      <c r="E3059" s="345"/>
      <c r="F3059" s="345"/>
      <c r="G3059" s="345"/>
      <c r="H3059" s="345"/>
      <c r="I3059" s="345"/>
      <c r="J3059" s="345"/>
      <c r="K3059" s="345"/>
      <c r="L3059" s="345"/>
      <c r="M3059" s="345"/>
      <c r="N3059" s="345"/>
      <c r="O3059" s="346"/>
      <c r="P3059" s="266"/>
    </row>
    <row r="3060" spans="2:16">
      <c r="B3060" s="241"/>
      <c r="C3060" s="274"/>
      <c r="H3060" s="344" t="s">
        <v>284</v>
      </c>
      <c r="O3060" s="275"/>
      <c r="P3060" s="243"/>
    </row>
    <row r="3061" spans="2:16">
      <c r="B3061" s="241"/>
      <c r="C3061" s="274"/>
      <c r="H3061" s="236" t="s">
        <v>285</v>
      </c>
      <c r="I3061" s="289"/>
      <c r="J3061" s="289"/>
      <c r="K3061" s="289"/>
      <c r="O3061" s="275"/>
      <c r="P3061" s="243"/>
    </row>
    <row r="3062" spans="2:16">
      <c r="B3062" s="241"/>
      <c r="C3062" s="274"/>
      <c r="H3062" s="236" t="s">
        <v>293</v>
      </c>
      <c r="I3062" s="352"/>
      <c r="J3062" s="352"/>
      <c r="K3062" s="352"/>
      <c r="O3062" s="275"/>
      <c r="P3062" s="243"/>
    </row>
    <row r="3063" spans="2:16">
      <c r="B3063" s="241"/>
      <c r="C3063" s="353"/>
      <c r="D3063" s="345"/>
      <c r="E3063" s="345"/>
      <c r="F3063" s="345"/>
      <c r="G3063" s="345"/>
      <c r="H3063" s="236" t="s">
        <v>287</v>
      </c>
      <c r="L3063" s="345"/>
      <c r="M3063" s="345"/>
      <c r="N3063" s="345"/>
      <c r="O3063" s="346"/>
      <c r="P3063" s="266"/>
    </row>
    <row r="3064" spans="2:16">
      <c r="B3064" s="241"/>
      <c r="C3064" s="353"/>
      <c r="D3064" s="352"/>
      <c r="E3064" s="352"/>
      <c r="K3064" s="741"/>
      <c r="L3064" s="741"/>
      <c r="M3064" s="741"/>
      <c r="N3064" s="741"/>
      <c r="O3064" s="742"/>
      <c r="P3064" s="354"/>
    </row>
    <row r="3065" spans="2:16" ht="15" thickBot="1">
      <c r="B3065" s="241"/>
      <c r="C3065" s="745"/>
      <c r="D3065" s="746"/>
      <c r="E3065" s="746"/>
      <c r="F3065" s="309"/>
      <c r="G3065" s="309"/>
      <c r="H3065" s="309"/>
      <c r="I3065" s="309"/>
      <c r="J3065" s="309"/>
      <c r="K3065" s="743"/>
      <c r="L3065" s="743"/>
      <c r="M3065" s="743"/>
      <c r="N3065" s="743"/>
      <c r="O3065" s="744"/>
      <c r="P3065" s="354"/>
    </row>
    <row r="3066" spans="2:16" ht="15" thickBot="1">
      <c r="B3066" s="355"/>
      <c r="C3066" s="356"/>
      <c r="D3066" s="356"/>
      <c r="E3066" s="356"/>
      <c r="F3066" s="356"/>
      <c r="G3066" s="356"/>
      <c r="H3066" s="356"/>
      <c r="I3066" s="356"/>
      <c r="J3066" s="356"/>
      <c r="K3066" s="356"/>
      <c r="L3066" s="356"/>
      <c r="M3066" s="356"/>
      <c r="N3066" s="356"/>
      <c r="O3066" s="356"/>
      <c r="P3066" s="357"/>
    </row>
    <row r="3067" spans="2:16" ht="15" thickTop="1"/>
    <row r="3071" spans="2:16" ht="15" thickBot="1"/>
    <row r="3072" spans="2:16">
      <c r="B3072" s="241"/>
      <c r="C3072" s="251"/>
      <c r="D3072" s="252"/>
      <c r="E3072" s="252"/>
      <c r="F3072" s="252"/>
      <c r="G3072" s="252"/>
      <c r="H3072" s="252"/>
      <c r="I3072" s="252"/>
      <c r="J3072" s="252"/>
      <c r="K3072" s="252"/>
      <c r="L3072" s="253" t="s">
        <v>241</v>
      </c>
      <c r="M3072" s="254" t="s">
        <v>242</v>
      </c>
      <c r="N3072" s="254" t="s">
        <v>243</v>
      </c>
      <c r="O3072" s="255" t="s">
        <v>244</v>
      </c>
      <c r="P3072" s="245"/>
    </row>
    <row r="3073" spans="2:16">
      <c r="B3073" s="241"/>
      <c r="C3073" s="256"/>
      <c r="D3073" s="257"/>
      <c r="E3073" s="257"/>
      <c r="F3073" s="257"/>
      <c r="G3073" s="257"/>
      <c r="H3073" s="257"/>
      <c r="I3073" s="257"/>
      <c r="J3073" s="257"/>
      <c r="K3073" s="257"/>
      <c r="L3073" s="258"/>
      <c r="M3073" s="259"/>
      <c r="N3073" s="259"/>
      <c r="O3073" s="260"/>
      <c r="P3073" s="261"/>
    </row>
    <row r="3074" spans="2:16">
      <c r="B3074" s="241"/>
      <c r="C3074" s="826" t="s">
        <v>245</v>
      </c>
      <c r="D3074" s="827"/>
      <c r="E3074" s="827"/>
      <c r="F3074" s="827"/>
      <c r="G3074" s="257"/>
      <c r="H3074" s="257"/>
      <c r="I3074" s="257" t="s">
        <v>246</v>
      </c>
      <c r="K3074" s="257"/>
      <c r="L3074" s="258"/>
      <c r="O3074" s="262"/>
      <c r="P3074" s="261"/>
    </row>
    <row r="3075" spans="2:16">
      <c r="B3075" s="241"/>
      <c r="C3075" s="263"/>
      <c r="D3075" s="264"/>
      <c r="E3075" s="264"/>
      <c r="F3075" s="264"/>
      <c r="G3075" s="264"/>
      <c r="H3075" s="264"/>
      <c r="I3075" s="264"/>
      <c r="J3075" s="264"/>
      <c r="K3075" s="264"/>
      <c r="L3075" s="264"/>
      <c r="M3075" s="264"/>
      <c r="N3075" s="264"/>
      <c r="O3075" s="265"/>
      <c r="P3075" s="266"/>
    </row>
    <row r="3076" spans="2:16" ht="15" thickBot="1">
      <c r="B3076" s="241"/>
      <c r="C3076" s="267"/>
      <c r="D3076" s="268"/>
      <c r="E3076" s="268"/>
      <c r="F3076" s="268"/>
      <c r="G3076" s="268"/>
      <c r="H3076" s="268"/>
      <c r="I3076" s="268"/>
      <c r="J3076" s="268"/>
      <c r="K3076" s="268"/>
      <c r="L3076" s="268"/>
      <c r="M3076" s="268"/>
      <c r="N3076" s="268"/>
      <c r="O3076" s="269"/>
      <c r="P3076" s="243"/>
    </row>
    <row r="3077" spans="2:16" ht="15" thickBot="1">
      <c r="B3077" s="241"/>
      <c r="C3077" s="270"/>
      <c r="D3077" s="271"/>
      <c r="E3077" s="271"/>
      <c r="F3077" s="271"/>
      <c r="G3077" s="271"/>
      <c r="H3077" s="271"/>
      <c r="K3077" s="271"/>
      <c r="L3077" s="271"/>
      <c r="M3077" s="271"/>
      <c r="N3077" s="271"/>
      <c r="O3077" s="272"/>
      <c r="P3077" s="243"/>
    </row>
    <row r="3078" spans="2:16">
      <c r="B3078" s="241"/>
      <c r="C3078" s="828" t="s">
        <v>247</v>
      </c>
      <c r="D3078" s="829"/>
      <c r="E3078" s="829"/>
      <c r="F3078" s="829"/>
      <c r="G3078" s="829"/>
      <c r="H3078" s="829"/>
      <c r="I3078" s="829"/>
      <c r="J3078" s="829"/>
      <c r="K3078" s="829"/>
      <c r="L3078" s="829"/>
      <c r="M3078" s="829"/>
      <c r="N3078" s="829"/>
      <c r="O3078" s="830"/>
      <c r="P3078" s="273"/>
    </row>
    <row r="3079" spans="2:16" ht="15" thickBot="1">
      <c r="B3079" s="241"/>
      <c r="C3079" s="274"/>
      <c r="O3079" s="275"/>
      <c r="P3079" s="243"/>
    </row>
    <row r="3080" spans="2:16">
      <c r="B3080" s="241"/>
      <c r="C3080" s="276" t="s">
        <v>248</v>
      </c>
      <c r="D3080" s="814" t="s">
        <v>9</v>
      </c>
      <c r="E3080" s="815"/>
      <c r="F3080" s="815"/>
      <c r="G3080" s="815"/>
      <c r="H3080" s="815"/>
      <c r="I3080" s="815"/>
      <c r="J3080" s="815"/>
      <c r="K3080" s="815"/>
      <c r="L3080" s="816"/>
      <c r="M3080" s="817" t="s">
        <v>249</v>
      </c>
      <c r="N3080" s="818"/>
      <c r="O3080" s="276" t="s">
        <v>11</v>
      </c>
      <c r="P3080" s="277"/>
    </row>
    <row r="3081" spans="2:16" ht="15" thickBot="1">
      <c r="B3081" s="241"/>
      <c r="C3081" s="278">
        <v>13.4</v>
      </c>
      <c r="D3081" s="819" t="s">
        <v>56</v>
      </c>
      <c r="E3081" s="820"/>
      <c r="F3081" s="820"/>
      <c r="G3081" s="820"/>
      <c r="H3081" s="820"/>
      <c r="I3081" s="820"/>
      <c r="J3081" s="820"/>
      <c r="K3081" s="820"/>
      <c r="L3081" s="821"/>
      <c r="M3081" s="819" t="s">
        <v>333</v>
      </c>
      <c r="N3081" s="821"/>
      <c r="O3081" s="279">
        <f>'[23]PRESUPUESTO OFICIAL (Entidad)'!I73</f>
        <v>4.09</v>
      </c>
      <c r="P3081" s="280"/>
    </row>
    <row r="3082" spans="2:16">
      <c r="B3082" s="241"/>
      <c r="C3082" s="801" t="s">
        <v>250</v>
      </c>
      <c r="D3082" s="761"/>
      <c r="E3082" s="761"/>
      <c r="F3082" s="761"/>
      <c r="G3082" s="761"/>
      <c r="H3082" s="761"/>
      <c r="I3082" s="761"/>
      <c r="J3082" s="761"/>
      <c r="K3082" s="761"/>
      <c r="L3082" s="761"/>
      <c r="M3082" s="761"/>
      <c r="N3082" s="761"/>
      <c r="O3082" s="762"/>
      <c r="P3082" s="281"/>
    </row>
    <row r="3083" spans="2:16">
      <c r="B3083" s="241"/>
      <c r="C3083" s="763"/>
      <c r="D3083" s="764"/>
      <c r="E3083" s="764"/>
      <c r="F3083" s="764"/>
      <c r="G3083" s="764"/>
      <c r="H3083" s="764"/>
      <c r="I3083" s="764"/>
      <c r="J3083" s="764"/>
      <c r="K3083" s="764"/>
      <c r="L3083" s="764"/>
      <c r="M3083" s="764"/>
      <c r="N3083" s="764"/>
      <c r="O3083" s="765"/>
      <c r="P3083" s="281"/>
    </row>
    <row r="3084" spans="2:16" ht="15" thickBot="1">
      <c r="B3084" s="241"/>
      <c r="C3084" s="766"/>
      <c r="D3084" s="767"/>
      <c r="E3084" s="767"/>
      <c r="F3084" s="767"/>
      <c r="G3084" s="767"/>
      <c r="H3084" s="767"/>
      <c r="I3084" s="767"/>
      <c r="J3084" s="767"/>
      <c r="K3084" s="767"/>
      <c r="L3084" s="767"/>
      <c r="M3084" s="767"/>
      <c r="N3084" s="767"/>
      <c r="O3084" s="768"/>
      <c r="P3084" s="281"/>
    </row>
    <row r="3085" spans="2:16">
      <c r="B3085" s="241"/>
      <c r="C3085" s="769" t="s">
        <v>9</v>
      </c>
      <c r="D3085" s="822"/>
      <c r="E3085" s="822"/>
      <c r="F3085" s="822"/>
      <c r="G3085" s="823"/>
      <c r="H3085" s="785" t="s">
        <v>251</v>
      </c>
      <c r="I3085" s="822"/>
      <c r="J3085" s="824" t="s">
        <v>252</v>
      </c>
      <c r="K3085" s="825"/>
      <c r="L3085" s="282" t="s">
        <v>253</v>
      </c>
      <c r="M3085" s="785" t="s">
        <v>254</v>
      </c>
      <c r="N3085" s="786"/>
      <c r="O3085" s="283" t="s">
        <v>255</v>
      </c>
      <c r="P3085" s="284"/>
    </row>
    <row r="3086" spans="2:16">
      <c r="B3086" s="241"/>
      <c r="C3086" s="787" t="s">
        <v>257</v>
      </c>
      <c r="D3086" s="774"/>
      <c r="E3086" s="774"/>
      <c r="F3086" s="774"/>
      <c r="G3086" s="810"/>
      <c r="H3086" s="811"/>
      <c r="I3086" s="810"/>
      <c r="J3086" s="812" t="s">
        <v>20</v>
      </c>
      <c r="K3086" s="776"/>
      <c r="L3086" s="315">
        <f>O3117*0.05</f>
        <v>1799.7456149333339</v>
      </c>
      <c r="M3086" s="812">
        <v>1</v>
      </c>
      <c r="N3086" s="776"/>
      <c r="O3086" s="286">
        <f>L3086*M3086</f>
        <v>1799.7456149333339</v>
      </c>
      <c r="P3086" s="287"/>
    </row>
    <row r="3087" spans="2:16">
      <c r="B3087" s="241"/>
      <c r="C3087" s="792" t="s">
        <v>391</v>
      </c>
      <c r="D3087" s="793"/>
      <c r="E3087" s="793"/>
      <c r="F3087" s="793"/>
      <c r="G3087" s="794"/>
      <c r="H3087" s="291"/>
      <c r="I3087" s="290"/>
      <c r="J3087" s="813"/>
      <c r="K3087" s="776"/>
      <c r="L3087" s="292">
        <v>80000</v>
      </c>
      <c r="M3087" s="812">
        <v>0.1</v>
      </c>
      <c r="N3087" s="776"/>
      <c r="O3087" s="286">
        <f>L3087*M3087</f>
        <v>8000</v>
      </c>
      <c r="P3087" s="287"/>
    </row>
    <row r="3088" spans="2:16" ht="15" thickBot="1">
      <c r="B3088" s="241"/>
      <c r="C3088" s="805"/>
      <c r="D3088" s="791"/>
      <c r="E3088" s="791"/>
      <c r="F3088" s="791"/>
      <c r="G3088" s="806"/>
      <c r="H3088" s="807"/>
      <c r="I3088" s="806"/>
      <c r="J3088" s="779"/>
      <c r="K3088" s="780"/>
      <c r="L3088" s="393"/>
      <c r="M3088" s="808"/>
      <c r="N3088" s="809"/>
      <c r="O3088" s="286"/>
      <c r="P3088" s="287"/>
    </row>
    <row r="3089" spans="2:16" ht="15" thickBot="1">
      <c r="B3089" s="241"/>
      <c r="C3089" s="751" t="s">
        <v>258</v>
      </c>
      <c r="D3089" s="752"/>
      <c r="E3089" s="752"/>
      <c r="F3089" s="752"/>
      <c r="G3089" s="752"/>
      <c r="H3089" s="752"/>
      <c r="I3089" s="752"/>
      <c r="J3089" s="752"/>
      <c r="K3089" s="752"/>
      <c r="L3089" s="752"/>
      <c r="M3089" s="752"/>
      <c r="N3089" s="753"/>
      <c r="O3089" s="295">
        <f>SUM(O3086:O3088)</f>
        <v>9799.7456149333339</v>
      </c>
      <c r="P3089" s="296"/>
    </row>
    <row r="3090" spans="2:16">
      <c r="B3090" s="241"/>
      <c r="C3090" s="760" t="s">
        <v>259</v>
      </c>
      <c r="D3090" s="761"/>
      <c r="E3090" s="761"/>
      <c r="F3090" s="761"/>
      <c r="G3090" s="761"/>
      <c r="H3090" s="761"/>
      <c r="I3090" s="761"/>
      <c r="J3090" s="761"/>
      <c r="K3090" s="761"/>
      <c r="L3090" s="761"/>
      <c r="M3090" s="761"/>
      <c r="N3090" s="761"/>
      <c r="O3090" s="762"/>
      <c r="P3090" s="281"/>
    </row>
    <row r="3091" spans="2:16">
      <c r="B3091" s="241"/>
      <c r="C3091" s="763"/>
      <c r="D3091" s="764"/>
      <c r="E3091" s="764"/>
      <c r="F3091" s="764"/>
      <c r="G3091" s="764"/>
      <c r="H3091" s="764"/>
      <c r="I3091" s="764"/>
      <c r="J3091" s="764"/>
      <c r="K3091" s="764"/>
      <c r="L3091" s="764"/>
      <c r="M3091" s="764"/>
      <c r="N3091" s="764"/>
      <c r="O3091" s="765"/>
      <c r="P3091" s="281"/>
    </row>
    <row r="3092" spans="2:16" ht="15" thickBot="1">
      <c r="B3092" s="241"/>
      <c r="C3092" s="766"/>
      <c r="D3092" s="767"/>
      <c r="E3092" s="767"/>
      <c r="F3092" s="767"/>
      <c r="G3092" s="767"/>
      <c r="H3092" s="767"/>
      <c r="I3092" s="767"/>
      <c r="J3092" s="767"/>
      <c r="K3092" s="767"/>
      <c r="L3092" s="767"/>
      <c r="M3092" s="767"/>
      <c r="N3092" s="767"/>
      <c r="O3092" s="768"/>
      <c r="P3092" s="281"/>
    </row>
    <row r="3093" spans="2:16">
      <c r="B3093" s="241"/>
      <c r="C3093" s="769" t="s">
        <v>9</v>
      </c>
      <c r="D3093" s="770"/>
      <c r="E3093" s="770"/>
      <c r="F3093" s="770"/>
      <c r="G3093" s="770"/>
      <c r="H3093" s="770"/>
      <c r="I3093" s="770"/>
      <c r="J3093" s="786"/>
      <c r="K3093" s="297" t="s">
        <v>249</v>
      </c>
      <c r="L3093" s="298" t="s">
        <v>11</v>
      </c>
      <c r="M3093" s="785" t="s">
        <v>260</v>
      </c>
      <c r="N3093" s="786"/>
      <c r="O3093" s="283" t="s">
        <v>255</v>
      </c>
      <c r="P3093" s="284"/>
    </row>
    <row r="3094" spans="2:16">
      <c r="B3094" s="241"/>
      <c r="C3094" s="802" t="s">
        <v>406</v>
      </c>
      <c r="D3094" s="803"/>
      <c r="E3094" s="803"/>
      <c r="F3094" s="803"/>
      <c r="G3094" s="803"/>
      <c r="H3094" s="803"/>
      <c r="I3094" s="803"/>
      <c r="J3094" s="804"/>
      <c r="K3094" s="395" t="s">
        <v>333</v>
      </c>
      <c r="L3094" s="420">
        <v>1.05</v>
      </c>
      <c r="M3094" s="795">
        <v>40000</v>
      </c>
      <c r="N3094" s="796"/>
      <c r="O3094" s="397">
        <f>L3094*M3094</f>
        <v>42000</v>
      </c>
      <c r="P3094" s="284"/>
    </row>
    <row r="3095" spans="2:16">
      <c r="B3095" s="241"/>
      <c r="C3095" s="792"/>
      <c r="D3095" s="793"/>
      <c r="E3095" s="793"/>
      <c r="F3095" s="793"/>
      <c r="G3095" s="793"/>
      <c r="H3095" s="793"/>
      <c r="I3095" s="793"/>
      <c r="J3095" s="794"/>
      <c r="K3095" s="398"/>
      <c r="L3095" s="399"/>
      <c r="M3095" s="795"/>
      <c r="N3095" s="796"/>
      <c r="O3095" s="397"/>
      <c r="P3095" s="287"/>
    </row>
    <row r="3096" spans="2:16">
      <c r="B3096" s="241"/>
      <c r="C3096" s="792"/>
      <c r="D3096" s="793"/>
      <c r="E3096" s="793"/>
      <c r="F3096" s="793"/>
      <c r="G3096" s="793"/>
      <c r="H3096" s="793"/>
      <c r="I3096" s="793"/>
      <c r="J3096" s="794"/>
      <c r="K3096" s="398"/>
      <c r="L3096" s="421"/>
      <c r="M3096" s="795"/>
      <c r="N3096" s="796"/>
      <c r="O3096" s="397"/>
      <c r="P3096" s="287"/>
    </row>
    <row r="3097" spans="2:16">
      <c r="B3097" s="241"/>
      <c r="C3097" s="792"/>
      <c r="D3097" s="793"/>
      <c r="E3097" s="793"/>
      <c r="F3097" s="793"/>
      <c r="G3097" s="793"/>
      <c r="H3097" s="793"/>
      <c r="I3097" s="793"/>
      <c r="J3097" s="794"/>
      <c r="K3097" s="398"/>
      <c r="L3097" s="402"/>
      <c r="M3097" s="795"/>
      <c r="N3097" s="796"/>
      <c r="O3097" s="397"/>
      <c r="P3097" s="287"/>
    </row>
    <row r="3098" spans="2:16">
      <c r="B3098" s="241"/>
      <c r="C3098" s="792"/>
      <c r="D3098" s="793"/>
      <c r="E3098" s="793"/>
      <c r="F3098" s="793"/>
      <c r="G3098" s="793"/>
      <c r="H3098" s="793"/>
      <c r="I3098" s="793"/>
      <c r="J3098" s="794"/>
      <c r="K3098" s="401"/>
      <c r="L3098" s="421"/>
      <c r="M3098" s="795"/>
      <c r="N3098" s="796"/>
      <c r="O3098" s="397"/>
      <c r="P3098" s="287"/>
    </row>
    <row r="3099" spans="2:16">
      <c r="B3099" s="241"/>
      <c r="C3099" s="792"/>
      <c r="D3099" s="793"/>
      <c r="E3099" s="793"/>
      <c r="F3099" s="793"/>
      <c r="G3099" s="793"/>
      <c r="H3099" s="793"/>
      <c r="I3099" s="793"/>
      <c r="J3099" s="794"/>
      <c r="K3099" s="401"/>
      <c r="L3099" s="402"/>
      <c r="M3099" s="795"/>
      <c r="N3099" s="796"/>
      <c r="O3099" s="397"/>
      <c r="P3099" s="287"/>
    </row>
    <row r="3100" spans="2:16" ht="15" thickBot="1">
      <c r="B3100" s="241"/>
      <c r="C3100" s="790"/>
      <c r="D3100" s="797"/>
      <c r="E3100" s="797"/>
      <c r="F3100" s="797"/>
      <c r="G3100" s="797"/>
      <c r="H3100" s="797"/>
      <c r="I3100" s="797"/>
      <c r="J3100" s="798"/>
      <c r="K3100" s="401"/>
      <c r="L3100" s="422"/>
      <c r="M3100" s="799"/>
      <c r="N3100" s="800"/>
      <c r="O3100" s="397"/>
      <c r="P3100" s="287"/>
    </row>
    <row r="3101" spans="2:16" ht="15" thickBot="1">
      <c r="B3101" s="241"/>
      <c r="C3101" s="751" t="s">
        <v>258</v>
      </c>
      <c r="D3101" s="752"/>
      <c r="E3101" s="752"/>
      <c r="F3101" s="752"/>
      <c r="G3101" s="752"/>
      <c r="H3101" s="752"/>
      <c r="I3101" s="752"/>
      <c r="J3101" s="752"/>
      <c r="K3101" s="752"/>
      <c r="L3101" s="752"/>
      <c r="M3101" s="752"/>
      <c r="N3101" s="753"/>
      <c r="O3101" s="295">
        <f>SUM(O3094:O3100)</f>
        <v>42000</v>
      </c>
      <c r="P3101" s="287"/>
    </row>
    <row r="3102" spans="2:16">
      <c r="B3102" s="241"/>
      <c r="C3102" s="801" t="s">
        <v>263</v>
      </c>
      <c r="D3102" s="761"/>
      <c r="E3102" s="761"/>
      <c r="F3102" s="761"/>
      <c r="G3102" s="761"/>
      <c r="H3102" s="761"/>
      <c r="I3102" s="761"/>
      <c r="J3102" s="761"/>
      <c r="K3102" s="761"/>
      <c r="L3102" s="761"/>
      <c r="M3102" s="761"/>
      <c r="N3102" s="761"/>
      <c r="O3102" s="762"/>
      <c r="P3102" s="281"/>
    </row>
    <row r="3103" spans="2:16">
      <c r="B3103" s="241"/>
      <c r="C3103" s="763"/>
      <c r="D3103" s="764"/>
      <c r="E3103" s="764"/>
      <c r="F3103" s="764"/>
      <c r="G3103" s="764"/>
      <c r="H3103" s="764"/>
      <c r="I3103" s="764"/>
      <c r="J3103" s="764"/>
      <c r="K3103" s="764"/>
      <c r="L3103" s="764"/>
      <c r="M3103" s="764"/>
      <c r="N3103" s="764"/>
      <c r="O3103" s="765"/>
      <c r="P3103" s="281"/>
    </row>
    <row r="3104" spans="2:16" ht="15" thickBot="1">
      <c r="B3104" s="241"/>
      <c r="C3104" s="766"/>
      <c r="D3104" s="767"/>
      <c r="E3104" s="767"/>
      <c r="F3104" s="767"/>
      <c r="G3104" s="767"/>
      <c r="H3104" s="767"/>
      <c r="I3104" s="767"/>
      <c r="J3104" s="767"/>
      <c r="K3104" s="767"/>
      <c r="L3104" s="767"/>
      <c r="M3104" s="767"/>
      <c r="N3104" s="767"/>
      <c r="O3104" s="768"/>
      <c r="P3104" s="281"/>
    </row>
    <row r="3105" spans="2:18" ht="15.75">
      <c r="B3105" s="241"/>
      <c r="C3105" s="769" t="s">
        <v>264</v>
      </c>
      <c r="D3105" s="770"/>
      <c r="E3105" s="770"/>
      <c r="F3105" s="770"/>
      <c r="G3105" s="770"/>
      <c r="H3105" s="770"/>
      <c r="I3105" s="770"/>
      <c r="J3105" s="303" t="s">
        <v>265</v>
      </c>
      <c r="K3105" s="304" t="s">
        <v>266</v>
      </c>
      <c r="L3105" s="305" t="s">
        <v>267</v>
      </c>
      <c r="M3105" s="785" t="s">
        <v>268</v>
      </c>
      <c r="N3105" s="786"/>
      <c r="O3105" s="283" t="s">
        <v>255</v>
      </c>
      <c r="P3105" s="284"/>
    </row>
    <row r="3106" spans="2:18">
      <c r="B3106" s="241"/>
      <c r="C3106" s="787"/>
      <c r="D3106" s="774"/>
      <c r="E3106" s="774"/>
      <c r="F3106" s="774"/>
      <c r="G3106" s="774"/>
      <c r="H3106" s="774"/>
      <c r="I3106" s="774"/>
      <c r="J3106" s="375"/>
      <c r="K3106" s="374"/>
      <c r="L3106" s="375"/>
      <c r="M3106" s="788"/>
      <c r="N3106" s="789"/>
      <c r="O3106" s="294"/>
      <c r="P3106" s="287"/>
    </row>
    <row r="3107" spans="2:18" ht="15" thickBot="1">
      <c r="B3107" s="241"/>
      <c r="C3107" s="790"/>
      <c r="D3107" s="791"/>
      <c r="E3107" s="791"/>
      <c r="F3107" s="791"/>
      <c r="G3107" s="791"/>
      <c r="H3107" s="791"/>
      <c r="I3107" s="791"/>
      <c r="J3107" s="375"/>
      <c r="K3107" s="376"/>
      <c r="L3107" s="377"/>
      <c r="M3107" s="788"/>
      <c r="N3107" s="789"/>
      <c r="O3107" s="294"/>
      <c r="P3107" s="287"/>
    </row>
    <row r="3108" spans="2:18" ht="15" thickBot="1">
      <c r="B3108" s="241"/>
      <c r="C3108" s="751" t="s">
        <v>258</v>
      </c>
      <c r="D3108" s="752"/>
      <c r="E3108" s="752"/>
      <c r="F3108" s="752"/>
      <c r="G3108" s="752"/>
      <c r="H3108" s="752"/>
      <c r="I3108" s="752"/>
      <c r="J3108" s="752"/>
      <c r="K3108" s="752"/>
      <c r="L3108" s="752"/>
      <c r="M3108" s="752"/>
      <c r="N3108" s="753"/>
      <c r="O3108" s="295">
        <f>SUM(O3106:O3107)</f>
        <v>0</v>
      </c>
      <c r="P3108" s="296"/>
    </row>
    <row r="3109" spans="2:18">
      <c r="B3109" s="241"/>
      <c r="C3109" s="760" t="s">
        <v>269</v>
      </c>
      <c r="D3109" s="761"/>
      <c r="E3109" s="761"/>
      <c r="F3109" s="761"/>
      <c r="G3109" s="761"/>
      <c r="H3109" s="761"/>
      <c r="I3109" s="761"/>
      <c r="J3109" s="761"/>
      <c r="K3109" s="761"/>
      <c r="L3109" s="761"/>
      <c r="M3109" s="761"/>
      <c r="N3109" s="761"/>
      <c r="O3109" s="762"/>
      <c r="P3109" s="281"/>
    </row>
    <row r="3110" spans="2:18">
      <c r="B3110" s="241"/>
      <c r="C3110" s="763"/>
      <c r="D3110" s="764"/>
      <c r="E3110" s="764"/>
      <c r="F3110" s="764"/>
      <c r="G3110" s="764"/>
      <c r="H3110" s="764"/>
      <c r="I3110" s="764"/>
      <c r="J3110" s="764"/>
      <c r="K3110" s="764"/>
      <c r="L3110" s="764"/>
      <c r="M3110" s="764"/>
      <c r="N3110" s="764"/>
      <c r="O3110" s="765"/>
      <c r="P3110" s="281"/>
    </row>
    <row r="3111" spans="2:18" ht="15" thickBot="1">
      <c r="B3111" s="241"/>
      <c r="C3111" s="766"/>
      <c r="D3111" s="767"/>
      <c r="E3111" s="767"/>
      <c r="F3111" s="767"/>
      <c r="G3111" s="767"/>
      <c r="H3111" s="767"/>
      <c r="I3111" s="764"/>
      <c r="J3111" s="767"/>
      <c r="K3111" s="767"/>
      <c r="L3111" s="767"/>
      <c r="M3111" s="767"/>
      <c r="N3111" s="767"/>
      <c r="O3111" s="768"/>
      <c r="P3111" s="281"/>
    </row>
    <row r="3112" spans="2:18" ht="28.5">
      <c r="B3112" s="241"/>
      <c r="C3112" s="769" t="s">
        <v>270</v>
      </c>
      <c r="D3112" s="770"/>
      <c r="E3112" s="770"/>
      <c r="F3112" s="770"/>
      <c r="G3112" s="770"/>
      <c r="H3112" s="770"/>
      <c r="I3112" s="378" t="s">
        <v>11</v>
      </c>
      <c r="J3112" s="298" t="s">
        <v>271</v>
      </c>
      <c r="K3112" s="304" t="s">
        <v>272</v>
      </c>
      <c r="L3112" s="303" t="s">
        <v>273</v>
      </c>
      <c r="M3112" s="771" t="s">
        <v>254</v>
      </c>
      <c r="N3112" s="772"/>
      <c r="O3112" s="312" t="s">
        <v>255</v>
      </c>
      <c r="P3112" s="313"/>
    </row>
    <row r="3113" spans="2:18">
      <c r="B3113" s="241"/>
      <c r="C3113" s="775" t="s">
        <v>324</v>
      </c>
      <c r="D3113" s="782"/>
      <c r="E3113" s="782"/>
      <c r="F3113" s="782"/>
      <c r="G3113" s="782"/>
      <c r="H3113" s="782"/>
      <c r="I3113" s="379">
        <v>1</v>
      </c>
      <c r="J3113" s="315">
        <v>76666.666666666701</v>
      </c>
      <c r="K3113" s="316">
        <f>J3113*65.91%</f>
        <v>50531.000000000022</v>
      </c>
      <c r="L3113" s="317">
        <f>J3113+K3113</f>
        <v>127197.66666666672</v>
      </c>
      <c r="M3113" s="777">
        <v>0.16</v>
      </c>
      <c r="N3113" s="778"/>
      <c r="O3113" s="318">
        <f>L3113*M3113*I3113</f>
        <v>20351.626666666674</v>
      </c>
      <c r="P3113" s="319"/>
    </row>
    <row r="3114" spans="2:18">
      <c r="B3114" s="241"/>
      <c r="C3114" s="775" t="s">
        <v>274</v>
      </c>
      <c r="D3114" s="758"/>
      <c r="E3114" s="758"/>
      <c r="F3114" s="758"/>
      <c r="G3114" s="758"/>
      <c r="H3114" s="776"/>
      <c r="I3114" s="379">
        <v>1</v>
      </c>
      <c r="J3114" s="315">
        <v>58363.5</v>
      </c>
      <c r="K3114" s="316">
        <f>J3114*67.52%</f>
        <v>39407.035199999998</v>
      </c>
      <c r="L3114" s="317">
        <f>J3114+K3114</f>
        <v>97770.535199999998</v>
      </c>
      <c r="M3114" s="777">
        <v>0.16</v>
      </c>
      <c r="N3114" s="778"/>
      <c r="O3114" s="318">
        <f>L3114*M3114*I3114</f>
        <v>15643.285631999999</v>
      </c>
      <c r="P3114" s="319"/>
    </row>
    <row r="3115" spans="2:18">
      <c r="B3115" s="241"/>
      <c r="C3115" s="757"/>
      <c r="D3115" s="758"/>
      <c r="E3115" s="758"/>
      <c r="F3115" s="758"/>
      <c r="G3115" s="758"/>
      <c r="H3115" s="776"/>
      <c r="I3115" s="379"/>
      <c r="J3115" s="323"/>
      <c r="K3115" s="316"/>
      <c r="L3115" s="317"/>
      <c r="M3115" s="777"/>
      <c r="N3115" s="778"/>
      <c r="O3115" s="318"/>
      <c r="P3115" s="319"/>
    </row>
    <row r="3116" spans="2:18" ht="15" thickBot="1">
      <c r="B3116" s="241"/>
      <c r="C3116" s="267"/>
      <c r="D3116" s="268"/>
      <c r="E3116" s="268"/>
      <c r="F3116" s="268"/>
      <c r="G3116" s="268"/>
      <c r="H3116" s="268"/>
      <c r="I3116" s="326"/>
      <c r="J3116" s="308"/>
      <c r="K3116" s="309"/>
      <c r="L3116" s="308"/>
      <c r="M3116" s="779"/>
      <c r="N3116" s="780"/>
      <c r="O3116" s="310"/>
      <c r="P3116" s="287"/>
    </row>
    <row r="3117" spans="2:18" ht="15" thickBot="1">
      <c r="B3117" s="241"/>
      <c r="C3117" s="751" t="s">
        <v>258</v>
      </c>
      <c r="D3117" s="752"/>
      <c r="E3117" s="752"/>
      <c r="F3117" s="752"/>
      <c r="G3117" s="752"/>
      <c r="H3117" s="752"/>
      <c r="I3117" s="781"/>
      <c r="J3117" s="752"/>
      <c r="K3117" s="752"/>
      <c r="L3117" s="752"/>
      <c r="M3117" s="752"/>
      <c r="N3117" s="753"/>
      <c r="O3117" s="295">
        <f>SUM(O3113:O3115)</f>
        <v>35994.912298666677</v>
      </c>
      <c r="P3117" s="287"/>
    </row>
    <row r="3118" spans="2:18" ht="15" thickBot="1">
      <c r="B3118" s="241"/>
      <c r="C3118" s="274"/>
      <c r="O3118" s="275"/>
      <c r="P3118" s="243"/>
    </row>
    <row r="3119" spans="2:18" ht="15" thickBot="1">
      <c r="B3119" s="241"/>
      <c r="C3119" s="754" t="s">
        <v>275</v>
      </c>
      <c r="D3119" s="755"/>
      <c r="E3119" s="755"/>
      <c r="F3119" s="755"/>
      <c r="G3119" s="755"/>
      <c r="H3119" s="755"/>
      <c r="I3119" s="755"/>
      <c r="J3119" s="755"/>
      <c r="K3119" s="755"/>
      <c r="L3119" s="755"/>
      <c r="M3119" s="755"/>
      <c r="N3119" s="756"/>
      <c r="O3119" s="327">
        <f>SUM(O3089+O3101+O3108+O3117)</f>
        <v>87794.657913600007</v>
      </c>
      <c r="P3119" s="328"/>
    </row>
    <row r="3120" spans="2:18">
      <c r="B3120" s="241"/>
      <c r="C3120" s="760" t="s">
        <v>276</v>
      </c>
      <c r="D3120" s="761"/>
      <c r="E3120" s="761"/>
      <c r="F3120" s="761"/>
      <c r="G3120" s="761"/>
      <c r="H3120" s="761"/>
      <c r="I3120" s="761"/>
      <c r="J3120" s="761"/>
      <c r="K3120" s="761"/>
      <c r="L3120" s="761"/>
      <c r="M3120" s="761"/>
      <c r="N3120" s="761"/>
      <c r="O3120" s="762"/>
      <c r="P3120" s="281"/>
      <c r="R3120" s="337"/>
    </row>
    <row r="3121" spans="2:18">
      <c r="B3121" s="241"/>
      <c r="C3121" s="763"/>
      <c r="D3121" s="764"/>
      <c r="E3121" s="764"/>
      <c r="F3121" s="764"/>
      <c r="G3121" s="764"/>
      <c r="H3121" s="764"/>
      <c r="I3121" s="764"/>
      <c r="J3121" s="764"/>
      <c r="K3121" s="764"/>
      <c r="L3121" s="764"/>
      <c r="M3121" s="764"/>
      <c r="N3121" s="764"/>
      <c r="O3121" s="765"/>
      <c r="P3121" s="281"/>
      <c r="R3121" s="337"/>
    </row>
    <row r="3122" spans="2:18" ht="15" thickBot="1">
      <c r="B3122" s="241"/>
      <c r="C3122" s="766"/>
      <c r="D3122" s="767"/>
      <c r="E3122" s="767"/>
      <c r="F3122" s="767"/>
      <c r="G3122" s="767"/>
      <c r="H3122" s="767"/>
      <c r="I3122" s="767"/>
      <c r="J3122" s="767"/>
      <c r="K3122" s="767"/>
      <c r="L3122" s="767"/>
      <c r="M3122" s="767"/>
      <c r="N3122" s="767"/>
      <c r="O3122" s="768"/>
      <c r="P3122" s="281"/>
    </row>
    <row r="3123" spans="2:18">
      <c r="B3123" s="241"/>
      <c r="C3123" s="769" t="s">
        <v>277</v>
      </c>
      <c r="D3123" s="770"/>
      <c r="E3123" s="770"/>
      <c r="F3123" s="770"/>
      <c r="G3123" s="770"/>
      <c r="H3123" s="770"/>
      <c r="I3123" s="770"/>
      <c r="J3123" s="329"/>
      <c r="K3123" s="330"/>
      <c r="L3123" s="303" t="s">
        <v>278</v>
      </c>
      <c r="M3123" s="771" t="s">
        <v>279</v>
      </c>
      <c r="N3123" s="772"/>
      <c r="O3123" s="331"/>
      <c r="P3123" s="313"/>
    </row>
    <row r="3124" spans="2:18">
      <c r="B3124" s="241"/>
      <c r="C3124" s="773" t="s">
        <v>280</v>
      </c>
      <c r="D3124" s="774"/>
      <c r="E3124" s="774"/>
      <c r="F3124" s="774"/>
      <c r="G3124" s="774"/>
      <c r="H3124" s="774"/>
      <c r="I3124" s="774"/>
      <c r="J3124" s="332"/>
      <c r="K3124" s="333"/>
      <c r="L3124" s="334">
        <v>0.22</v>
      </c>
      <c r="M3124" s="747"/>
      <c r="N3124" s="748"/>
      <c r="O3124" s="335">
        <f>O3119*L3124</f>
        <v>19314.824740992</v>
      </c>
      <c r="P3124" s="336"/>
    </row>
    <row r="3125" spans="2:18">
      <c r="B3125" s="241"/>
      <c r="C3125" s="338" t="s">
        <v>281</v>
      </c>
      <c r="D3125" s="289"/>
      <c r="E3125" s="289"/>
      <c r="F3125" s="289"/>
      <c r="G3125" s="289"/>
      <c r="H3125" s="289"/>
      <c r="I3125" s="289"/>
      <c r="J3125" s="332"/>
      <c r="K3125" s="333"/>
      <c r="L3125" s="334">
        <v>0.01</v>
      </c>
      <c r="M3125" s="747"/>
      <c r="N3125" s="748"/>
      <c r="O3125" s="335">
        <f>O3119*L3125</f>
        <v>877.94657913600008</v>
      </c>
      <c r="P3125" s="336"/>
    </row>
    <row r="3126" spans="2:18" ht="15" thickBot="1">
      <c r="B3126" s="241"/>
      <c r="C3126" s="267" t="s">
        <v>282</v>
      </c>
      <c r="D3126" s="268"/>
      <c r="E3126" s="268"/>
      <c r="F3126" s="268"/>
      <c r="G3126" s="268"/>
      <c r="H3126" s="268"/>
      <c r="I3126" s="268"/>
      <c r="J3126" s="339"/>
      <c r="K3126" s="340"/>
      <c r="L3126" s="334">
        <v>0.03</v>
      </c>
      <c r="M3126" s="749"/>
      <c r="N3126" s="750"/>
      <c r="O3126" s="335">
        <f>O3119*L3126</f>
        <v>2633.839737408</v>
      </c>
      <c r="P3126" s="336"/>
    </row>
    <row r="3127" spans="2:18" ht="15" thickBot="1">
      <c r="B3127" s="241"/>
      <c r="C3127" s="751" t="s">
        <v>258</v>
      </c>
      <c r="D3127" s="752"/>
      <c r="E3127" s="752"/>
      <c r="F3127" s="752"/>
      <c r="G3127" s="752"/>
      <c r="H3127" s="752"/>
      <c r="I3127" s="752"/>
      <c r="J3127" s="752"/>
      <c r="K3127" s="752"/>
      <c r="L3127" s="752"/>
      <c r="M3127" s="752"/>
      <c r="N3127" s="753"/>
      <c r="O3127" s="341">
        <f>SUM(O3124:O3126)</f>
        <v>22826.611057536003</v>
      </c>
      <c r="P3127" s="342"/>
    </row>
    <row r="3128" spans="2:18" ht="15" thickBot="1">
      <c r="B3128" s="241"/>
      <c r="C3128" s="274"/>
      <c r="O3128" s="275"/>
      <c r="P3128" s="243"/>
    </row>
    <row r="3129" spans="2:18" ht="15" thickBot="1">
      <c r="B3129" s="241"/>
      <c r="C3129" s="754" t="s">
        <v>283</v>
      </c>
      <c r="D3129" s="755"/>
      <c r="E3129" s="755"/>
      <c r="F3129" s="755"/>
      <c r="G3129" s="755"/>
      <c r="H3129" s="755"/>
      <c r="I3129" s="755"/>
      <c r="J3129" s="755"/>
      <c r="K3129" s="755"/>
      <c r="L3129" s="755"/>
      <c r="M3129" s="755"/>
      <c r="N3129" s="756"/>
      <c r="O3129" s="343">
        <f>ROUND(O3119+O3127,0)</f>
        <v>110621</v>
      </c>
      <c r="P3129" s="342"/>
    </row>
    <row r="3130" spans="2:18">
      <c r="B3130" s="241"/>
      <c r="C3130" s="270"/>
      <c r="D3130" s="271"/>
      <c r="E3130" s="271"/>
      <c r="F3130" s="271"/>
      <c r="G3130" s="271"/>
      <c r="H3130" s="271"/>
      <c r="I3130" s="271"/>
      <c r="J3130" s="271"/>
      <c r="K3130" s="271"/>
      <c r="L3130" s="271"/>
      <c r="M3130" s="271"/>
      <c r="N3130" s="271"/>
      <c r="O3130" s="272"/>
      <c r="P3130" s="243"/>
    </row>
    <row r="3131" spans="2:18">
      <c r="B3131" s="241"/>
      <c r="C3131" s="274"/>
      <c r="O3131" s="275"/>
      <c r="P3131" s="243"/>
    </row>
    <row r="3132" spans="2:18">
      <c r="B3132" s="241"/>
      <c r="C3132" s="274"/>
      <c r="O3132" s="275"/>
      <c r="P3132" s="243"/>
    </row>
    <row r="3133" spans="2:18">
      <c r="B3133" s="241"/>
      <c r="C3133" s="274"/>
      <c r="H3133" s="344" t="s">
        <v>284</v>
      </c>
      <c r="I3133" s="344"/>
      <c r="J3133" s="344"/>
      <c r="K3133" s="344"/>
      <c r="O3133" s="275"/>
      <c r="P3133" s="243"/>
    </row>
    <row r="3134" spans="2:18">
      <c r="B3134" s="241"/>
      <c r="C3134" s="274"/>
      <c r="H3134" s="344" t="s">
        <v>285</v>
      </c>
      <c r="O3134" s="275"/>
      <c r="P3134" s="243"/>
    </row>
    <row r="3135" spans="2:18">
      <c r="B3135" s="241"/>
      <c r="C3135" s="274"/>
      <c r="H3135" s="344" t="s">
        <v>286</v>
      </c>
      <c r="O3135" s="275"/>
      <c r="P3135" s="243"/>
    </row>
    <row r="3136" spans="2:18">
      <c r="B3136" s="241"/>
      <c r="C3136" s="256"/>
      <c r="D3136" s="345"/>
      <c r="E3136" s="345"/>
      <c r="F3136" s="345"/>
      <c r="G3136" s="345"/>
      <c r="H3136" s="344" t="s">
        <v>287</v>
      </c>
      <c r="I3136" s="345"/>
      <c r="J3136" s="345"/>
      <c r="K3136" s="345"/>
      <c r="L3136" s="345"/>
      <c r="M3136" s="345"/>
      <c r="N3136" s="345"/>
      <c r="O3136" s="346"/>
      <c r="P3136" s="266"/>
    </row>
    <row r="3137" spans="2:16">
      <c r="B3137" s="241"/>
      <c r="C3137" s="274"/>
      <c r="H3137" s="236" t="s">
        <v>288</v>
      </c>
      <c r="O3137" s="275"/>
      <c r="P3137" s="243"/>
    </row>
    <row r="3138" spans="2:16">
      <c r="B3138" s="241"/>
      <c r="C3138" s="347" t="s">
        <v>289</v>
      </c>
      <c r="D3138" s="348"/>
      <c r="E3138" s="348"/>
      <c r="F3138" s="348"/>
      <c r="G3138" s="348"/>
      <c r="H3138" s="348"/>
      <c r="I3138" s="348"/>
      <c r="J3138" s="348"/>
      <c r="K3138" s="348"/>
      <c r="L3138" s="348"/>
      <c r="M3138" s="348"/>
      <c r="N3138" s="348"/>
      <c r="O3138" s="349"/>
      <c r="P3138" s="243"/>
    </row>
    <row r="3139" spans="2:16">
      <c r="B3139" s="241"/>
      <c r="C3139" s="757"/>
      <c r="D3139" s="758"/>
      <c r="E3139" s="758"/>
      <c r="F3139" s="758"/>
      <c r="G3139" s="758"/>
      <c r="H3139" s="758"/>
      <c r="I3139" s="758"/>
      <c r="J3139" s="758"/>
      <c r="K3139" s="758"/>
      <c r="L3139" s="758"/>
      <c r="M3139" s="758"/>
      <c r="N3139" s="758"/>
      <c r="O3139" s="759"/>
      <c r="P3139" s="266"/>
    </row>
    <row r="3140" spans="2:16">
      <c r="B3140" s="241"/>
      <c r="C3140" s="757"/>
      <c r="D3140" s="758"/>
      <c r="E3140" s="758"/>
      <c r="F3140" s="758"/>
      <c r="G3140" s="758"/>
      <c r="H3140" s="758"/>
      <c r="I3140" s="758"/>
      <c r="J3140" s="758"/>
      <c r="K3140" s="758"/>
      <c r="L3140" s="758"/>
      <c r="M3140" s="758"/>
      <c r="N3140" s="758"/>
      <c r="O3140" s="759"/>
      <c r="P3140" s="266"/>
    </row>
    <row r="3141" spans="2:16">
      <c r="B3141" s="241"/>
      <c r="C3141" s="256"/>
      <c r="D3141" s="345"/>
      <c r="E3141" s="345"/>
      <c r="F3141" s="345"/>
      <c r="G3141" s="345"/>
      <c r="H3141" s="345"/>
      <c r="I3141" s="345"/>
      <c r="J3141" s="345"/>
      <c r="K3141" s="345"/>
      <c r="L3141" s="345"/>
      <c r="M3141" s="345"/>
      <c r="N3141" s="345"/>
      <c r="O3141" s="346"/>
      <c r="P3141" s="266"/>
    </row>
    <row r="3142" spans="2:16">
      <c r="B3142" s="241"/>
      <c r="C3142" s="350" t="s">
        <v>290</v>
      </c>
      <c r="D3142" s="345"/>
      <c r="E3142" s="345"/>
      <c r="F3142" s="345"/>
      <c r="G3142" s="345"/>
      <c r="H3142" s="345"/>
      <c r="I3142" s="345"/>
      <c r="J3142" s="345"/>
      <c r="K3142" s="345"/>
      <c r="L3142" s="345"/>
      <c r="M3142" s="345"/>
      <c r="N3142" s="345"/>
      <c r="O3142" s="346"/>
      <c r="P3142" s="266"/>
    </row>
    <row r="3143" spans="2:16">
      <c r="B3143" s="241"/>
      <c r="C3143" s="735" t="s">
        <v>291</v>
      </c>
      <c r="D3143" s="736"/>
      <c r="E3143" s="736"/>
      <c r="F3143" s="736"/>
      <c r="G3143" s="736"/>
      <c r="H3143" s="736"/>
      <c r="I3143" s="736"/>
      <c r="J3143" s="736"/>
      <c r="K3143" s="736"/>
      <c r="L3143" s="736"/>
      <c r="M3143" s="736"/>
      <c r="N3143" s="736"/>
      <c r="O3143" s="737"/>
      <c r="P3143" s="351"/>
    </row>
    <row r="3144" spans="2:16">
      <c r="B3144" s="241"/>
      <c r="C3144" s="735"/>
      <c r="D3144" s="736"/>
      <c r="E3144" s="736"/>
      <c r="F3144" s="736"/>
      <c r="G3144" s="736"/>
      <c r="H3144" s="736"/>
      <c r="I3144" s="736"/>
      <c r="J3144" s="736"/>
      <c r="K3144" s="736"/>
      <c r="L3144" s="736"/>
      <c r="M3144" s="736"/>
      <c r="N3144" s="736"/>
      <c r="O3144" s="737"/>
      <c r="P3144" s="351"/>
    </row>
    <row r="3145" spans="2:16">
      <c r="B3145" s="241"/>
      <c r="C3145" s="738" t="s">
        <v>292</v>
      </c>
      <c r="D3145" s="739"/>
      <c r="E3145" s="739"/>
      <c r="F3145" s="739"/>
      <c r="G3145" s="739"/>
      <c r="H3145" s="739"/>
      <c r="I3145" s="739"/>
      <c r="J3145" s="739"/>
      <c r="K3145" s="739"/>
      <c r="L3145" s="739"/>
      <c r="M3145" s="739"/>
      <c r="N3145" s="739"/>
      <c r="O3145" s="740"/>
      <c r="P3145" s="351"/>
    </row>
    <row r="3146" spans="2:16">
      <c r="B3146" s="241"/>
      <c r="C3146" s="738"/>
      <c r="D3146" s="739"/>
      <c r="E3146" s="739"/>
      <c r="F3146" s="739"/>
      <c r="G3146" s="739"/>
      <c r="H3146" s="739"/>
      <c r="I3146" s="739"/>
      <c r="J3146" s="739"/>
      <c r="K3146" s="739"/>
      <c r="L3146" s="739"/>
      <c r="M3146" s="739"/>
      <c r="N3146" s="739"/>
      <c r="O3146" s="740"/>
      <c r="P3146" s="351"/>
    </row>
    <row r="3147" spans="2:16">
      <c r="B3147" s="241"/>
      <c r="C3147" s="256"/>
      <c r="D3147" s="345"/>
      <c r="E3147" s="345"/>
      <c r="F3147" s="345"/>
      <c r="G3147" s="345"/>
      <c r="H3147" s="345"/>
      <c r="I3147" s="345"/>
      <c r="J3147" s="345"/>
      <c r="K3147" s="345"/>
      <c r="L3147" s="345"/>
      <c r="M3147" s="345"/>
      <c r="N3147" s="345"/>
      <c r="O3147" s="346"/>
      <c r="P3147" s="266"/>
    </row>
    <row r="3148" spans="2:16">
      <c r="B3148" s="241"/>
      <c r="C3148" s="274"/>
      <c r="H3148" s="344" t="s">
        <v>284</v>
      </c>
      <c r="O3148" s="275"/>
      <c r="P3148" s="243"/>
    </row>
    <row r="3149" spans="2:16">
      <c r="B3149" s="241"/>
      <c r="C3149" s="274"/>
      <c r="H3149" s="236" t="s">
        <v>285</v>
      </c>
      <c r="I3149" s="289"/>
      <c r="J3149" s="289"/>
      <c r="K3149" s="289"/>
      <c r="O3149" s="275"/>
      <c r="P3149" s="243"/>
    </row>
    <row r="3150" spans="2:16">
      <c r="B3150" s="241"/>
      <c r="C3150" s="274"/>
      <c r="H3150" s="236" t="s">
        <v>293</v>
      </c>
      <c r="I3150" s="352"/>
      <c r="J3150" s="352"/>
      <c r="K3150" s="352"/>
      <c r="O3150" s="275"/>
      <c r="P3150" s="243"/>
    </row>
    <row r="3151" spans="2:16">
      <c r="B3151" s="241"/>
      <c r="C3151" s="353"/>
      <c r="D3151" s="345"/>
      <c r="E3151" s="345"/>
      <c r="F3151" s="345"/>
      <c r="G3151" s="345"/>
      <c r="H3151" s="236" t="s">
        <v>287</v>
      </c>
      <c r="L3151" s="345"/>
      <c r="M3151" s="345"/>
      <c r="N3151" s="345"/>
      <c r="O3151" s="346"/>
      <c r="P3151" s="266"/>
    </row>
    <row r="3152" spans="2:16">
      <c r="B3152" s="241"/>
      <c r="C3152" s="353"/>
      <c r="D3152" s="352"/>
      <c r="E3152" s="352"/>
      <c r="K3152" s="741"/>
      <c r="L3152" s="741"/>
      <c r="M3152" s="741"/>
      <c r="N3152" s="741"/>
      <c r="O3152" s="742"/>
      <c r="P3152" s="354"/>
    </row>
    <row r="3153" spans="2:16" ht="15" thickBot="1">
      <c r="B3153" s="241"/>
      <c r="C3153" s="745"/>
      <c r="D3153" s="746"/>
      <c r="E3153" s="746"/>
      <c r="F3153" s="309"/>
      <c r="G3153" s="309"/>
      <c r="H3153" s="309"/>
      <c r="I3153" s="309"/>
      <c r="J3153" s="309"/>
      <c r="K3153" s="743"/>
      <c r="L3153" s="743"/>
      <c r="M3153" s="743"/>
      <c r="N3153" s="743"/>
      <c r="O3153" s="744"/>
      <c r="P3153" s="354"/>
    </row>
    <row r="3154" spans="2:16" ht="15" thickBot="1">
      <c r="B3154" s="355"/>
      <c r="C3154" s="356"/>
      <c r="D3154" s="356"/>
      <c r="E3154" s="356"/>
      <c r="F3154" s="356"/>
      <c r="G3154" s="356"/>
      <c r="H3154" s="356"/>
      <c r="I3154" s="356"/>
      <c r="J3154" s="356"/>
      <c r="K3154" s="356"/>
      <c r="L3154" s="356"/>
      <c r="M3154" s="356"/>
      <c r="N3154" s="356"/>
      <c r="O3154" s="356"/>
      <c r="P3154" s="357"/>
    </row>
    <row r="3155" spans="2:16" ht="15" thickTop="1"/>
    <row r="3159" spans="2:16" ht="15" thickBot="1"/>
    <row r="3160" spans="2:16">
      <c r="B3160" s="241"/>
      <c r="C3160" s="251"/>
      <c r="D3160" s="252"/>
      <c r="E3160" s="252"/>
      <c r="F3160" s="252"/>
      <c r="G3160" s="252"/>
      <c r="H3160" s="252"/>
      <c r="I3160" s="252"/>
      <c r="J3160" s="252"/>
      <c r="K3160" s="252"/>
      <c r="L3160" s="253" t="s">
        <v>241</v>
      </c>
      <c r="M3160" s="254" t="s">
        <v>242</v>
      </c>
      <c r="N3160" s="254" t="s">
        <v>243</v>
      </c>
      <c r="O3160" s="255" t="s">
        <v>244</v>
      </c>
      <c r="P3160" s="245"/>
    </row>
    <row r="3161" spans="2:16">
      <c r="B3161" s="241"/>
      <c r="C3161" s="256"/>
      <c r="D3161" s="257"/>
      <c r="E3161" s="257"/>
      <c r="F3161" s="257"/>
      <c r="G3161" s="257"/>
      <c r="H3161" s="257"/>
      <c r="I3161" s="257"/>
      <c r="J3161" s="257"/>
      <c r="K3161" s="257"/>
      <c r="L3161" s="258"/>
      <c r="M3161" s="259"/>
      <c r="N3161" s="259"/>
      <c r="O3161" s="260"/>
      <c r="P3161" s="261"/>
    </row>
    <row r="3162" spans="2:16">
      <c r="B3162" s="241"/>
      <c r="C3162" s="826" t="s">
        <v>245</v>
      </c>
      <c r="D3162" s="827"/>
      <c r="E3162" s="827"/>
      <c r="F3162" s="827"/>
      <c r="G3162" s="257"/>
      <c r="H3162" s="257"/>
      <c r="I3162" s="257" t="s">
        <v>246</v>
      </c>
      <c r="K3162" s="257"/>
      <c r="L3162" s="258"/>
      <c r="O3162" s="262"/>
      <c r="P3162" s="261"/>
    </row>
    <row r="3163" spans="2:16">
      <c r="B3163" s="241"/>
      <c r="C3163" s="263"/>
      <c r="D3163" s="264"/>
      <c r="E3163" s="264"/>
      <c r="F3163" s="264"/>
      <c r="G3163" s="264"/>
      <c r="H3163" s="264"/>
      <c r="I3163" s="264"/>
      <c r="J3163" s="264"/>
      <c r="K3163" s="264"/>
      <c r="L3163" s="264"/>
      <c r="M3163" s="264"/>
      <c r="N3163" s="264"/>
      <c r="O3163" s="265"/>
      <c r="P3163" s="266"/>
    </row>
    <row r="3164" spans="2:16" ht="15" thickBot="1">
      <c r="B3164" s="241"/>
      <c r="C3164" s="267"/>
      <c r="D3164" s="268"/>
      <c r="E3164" s="268"/>
      <c r="F3164" s="268"/>
      <c r="G3164" s="268"/>
      <c r="H3164" s="268"/>
      <c r="I3164" s="268"/>
      <c r="J3164" s="268"/>
      <c r="K3164" s="268"/>
      <c r="L3164" s="268"/>
      <c r="M3164" s="268"/>
      <c r="N3164" s="268"/>
      <c r="O3164" s="269"/>
      <c r="P3164" s="243"/>
    </row>
    <row r="3165" spans="2:16" ht="15" thickBot="1">
      <c r="B3165" s="241"/>
      <c r="C3165" s="270"/>
      <c r="D3165" s="271"/>
      <c r="E3165" s="271"/>
      <c r="F3165" s="271"/>
      <c r="G3165" s="271"/>
      <c r="H3165" s="271"/>
      <c r="K3165" s="271"/>
      <c r="L3165" s="271"/>
      <c r="M3165" s="271"/>
      <c r="N3165" s="271"/>
      <c r="O3165" s="272"/>
      <c r="P3165" s="243"/>
    </row>
    <row r="3166" spans="2:16">
      <c r="B3166" s="241"/>
      <c r="C3166" s="828" t="s">
        <v>247</v>
      </c>
      <c r="D3166" s="829"/>
      <c r="E3166" s="829"/>
      <c r="F3166" s="829"/>
      <c r="G3166" s="829"/>
      <c r="H3166" s="829"/>
      <c r="I3166" s="829"/>
      <c r="J3166" s="829"/>
      <c r="K3166" s="829"/>
      <c r="L3166" s="829"/>
      <c r="M3166" s="829"/>
      <c r="N3166" s="829"/>
      <c r="O3166" s="830"/>
      <c r="P3166" s="273"/>
    </row>
    <row r="3167" spans="2:16" ht="15" thickBot="1">
      <c r="B3167" s="241"/>
      <c r="C3167" s="274"/>
      <c r="O3167" s="275"/>
      <c r="P3167" s="243"/>
    </row>
    <row r="3168" spans="2:16">
      <c r="B3168" s="241"/>
      <c r="C3168" s="276" t="s">
        <v>248</v>
      </c>
      <c r="D3168" s="814" t="s">
        <v>9</v>
      </c>
      <c r="E3168" s="815"/>
      <c r="F3168" s="815"/>
      <c r="G3168" s="815"/>
      <c r="H3168" s="815"/>
      <c r="I3168" s="815"/>
      <c r="J3168" s="815"/>
      <c r="K3168" s="815"/>
      <c r="L3168" s="816"/>
      <c r="M3168" s="817" t="s">
        <v>249</v>
      </c>
      <c r="N3168" s="818"/>
      <c r="O3168" s="276" t="s">
        <v>11</v>
      </c>
      <c r="P3168" s="277"/>
    </row>
    <row r="3169" spans="2:16" ht="15" thickBot="1">
      <c r="B3169" s="241"/>
      <c r="C3169" s="278">
        <v>14.1</v>
      </c>
      <c r="D3169" s="819" t="s">
        <v>58</v>
      </c>
      <c r="E3169" s="820"/>
      <c r="F3169" s="820"/>
      <c r="G3169" s="820"/>
      <c r="H3169" s="820"/>
      <c r="I3169" s="820"/>
      <c r="J3169" s="820"/>
      <c r="K3169" s="820"/>
      <c r="L3169" s="821"/>
      <c r="M3169" s="819" t="s">
        <v>329</v>
      </c>
      <c r="N3169" s="821"/>
      <c r="O3169" s="279">
        <f>'[23]PRESUPUESTO OFICIAL (Entidad)'!I76</f>
        <v>652.13</v>
      </c>
      <c r="P3169" s="280"/>
    </row>
    <row r="3170" spans="2:16">
      <c r="B3170" s="241"/>
      <c r="C3170" s="801" t="s">
        <v>250</v>
      </c>
      <c r="D3170" s="761"/>
      <c r="E3170" s="761"/>
      <c r="F3170" s="761"/>
      <c r="G3170" s="761"/>
      <c r="H3170" s="761"/>
      <c r="I3170" s="761"/>
      <c r="J3170" s="761"/>
      <c r="K3170" s="761"/>
      <c r="L3170" s="761"/>
      <c r="M3170" s="761"/>
      <c r="N3170" s="761"/>
      <c r="O3170" s="762"/>
      <c r="P3170" s="281"/>
    </row>
    <row r="3171" spans="2:16">
      <c r="B3171" s="241"/>
      <c r="C3171" s="763"/>
      <c r="D3171" s="764"/>
      <c r="E3171" s="764"/>
      <c r="F3171" s="764"/>
      <c r="G3171" s="764"/>
      <c r="H3171" s="764"/>
      <c r="I3171" s="764"/>
      <c r="J3171" s="764"/>
      <c r="K3171" s="764"/>
      <c r="L3171" s="764"/>
      <c r="M3171" s="764"/>
      <c r="N3171" s="764"/>
      <c r="O3171" s="765"/>
      <c r="P3171" s="281"/>
    </row>
    <row r="3172" spans="2:16" ht="15" thickBot="1">
      <c r="B3172" s="241"/>
      <c r="C3172" s="766"/>
      <c r="D3172" s="767"/>
      <c r="E3172" s="767"/>
      <c r="F3172" s="767"/>
      <c r="G3172" s="767"/>
      <c r="H3172" s="767"/>
      <c r="I3172" s="767"/>
      <c r="J3172" s="767"/>
      <c r="K3172" s="767"/>
      <c r="L3172" s="767"/>
      <c r="M3172" s="767"/>
      <c r="N3172" s="767"/>
      <c r="O3172" s="768"/>
      <c r="P3172" s="281"/>
    </row>
    <row r="3173" spans="2:16">
      <c r="B3173" s="241"/>
      <c r="C3173" s="769" t="s">
        <v>9</v>
      </c>
      <c r="D3173" s="822"/>
      <c r="E3173" s="822"/>
      <c r="F3173" s="822"/>
      <c r="G3173" s="823"/>
      <c r="H3173" s="785" t="s">
        <v>251</v>
      </c>
      <c r="I3173" s="822"/>
      <c r="J3173" s="824" t="s">
        <v>252</v>
      </c>
      <c r="K3173" s="825"/>
      <c r="L3173" s="282" t="s">
        <v>253</v>
      </c>
      <c r="M3173" s="785" t="s">
        <v>254</v>
      </c>
      <c r="N3173" s="786"/>
      <c r="O3173" s="283" t="s">
        <v>255</v>
      </c>
      <c r="P3173" s="284"/>
    </row>
    <row r="3174" spans="2:16">
      <c r="B3174" s="241"/>
      <c r="C3174" s="787" t="s">
        <v>257</v>
      </c>
      <c r="D3174" s="774"/>
      <c r="E3174" s="774"/>
      <c r="F3174" s="774"/>
      <c r="G3174" s="810"/>
      <c r="H3174" s="811"/>
      <c r="I3174" s="810"/>
      <c r="J3174" s="812" t="s">
        <v>20</v>
      </c>
      <c r="K3174" s="776"/>
      <c r="L3174" s="315">
        <f>O3205*0.05</f>
        <v>8.3104954919999994</v>
      </c>
      <c r="M3174" s="812">
        <v>1</v>
      </c>
      <c r="N3174" s="776"/>
      <c r="O3174" s="286">
        <f>L3174*M3174</f>
        <v>8.3104954919999994</v>
      </c>
      <c r="P3174" s="287"/>
    </row>
    <row r="3175" spans="2:16">
      <c r="B3175" s="241"/>
      <c r="C3175" s="792"/>
      <c r="D3175" s="793"/>
      <c r="E3175" s="793"/>
      <c r="F3175" s="793"/>
      <c r="G3175" s="794"/>
      <c r="H3175" s="291"/>
      <c r="I3175" s="290"/>
      <c r="J3175" s="813"/>
      <c r="K3175" s="776"/>
      <c r="L3175" s="292"/>
      <c r="M3175" s="812"/>
      <c r="N3175" s="776"/>
      <c r="O3175" s="286"/>
      <c r="P3175" s="287"/>
    </row>
    <row r="3176" spans="2:16" ht="15" thickBot="1">
      <c r="B3176" s="241"/>
      <c r="C3176" s="805"/>
      <c r="D3176" s="791"/>
      <c r="E3176" s="791"/>
      <c r="F3176" s="791"/>
      <c r="G3176" s="806"/>
      <c r="H3176" s="807"/>
      <c r="I3176" s="806"/>
      <c r="J3176" s="779"/>
      <c r="K3176" s="780"/>
      <c r="L3176" s="393"/>
      <c r="M3176" s="808"/>
      <c r="N3176" s="809"/>
      <c r="O3176" s="286"/>
      <c r="P3176" s="287"/>
    </row>
    <row r="3177" spans="2:16" ht="15" thickBot="1">
      <c r="B3177" s="241"/>
      <c r="C3177" s="751" t="s">
        <v>258</v>
      </c>
      <c r="D3177" s="752"/>
      <c r="E3177" s="752"/>
      <c r="F3177" s="752"/>
      <c r="G3177" s="752"/>
      <c r="H3177" s="752"/>
      <c r="I3177" s="752"/>
      <c r="J3177" s="752"/>
      <c r="K3177" s="752"/>
      <c r="L3177" s="752"/>
      <c r="M3177" s="752"/>
      <c r="N3177" s="753"/>
      <c r="O3177" s="295">
        <f>SUM(O3174:O3176)</f>
        <v>8.3104954919999994</v>
      </c>
      <c r="P3177" s="296"/>
    </row>
    <row r="3178" spans="2:16">
      <c r="B3178" s="241"/>
      <c r="C3178" s="760" t="s">
        <v>259</v>
      </c>
      <c r="D3178" s="761"/>
      <c r="E3178" s="761"/>
      <c r="F3178" s="761"/>
      <c r="G3178" s="761"/>
      <c r="H3178" s="761"/>
      <c r="I3178" s="761"/>
      <c r="J3178" s="761"/>
      <c r="K3178" s="761"/>
      <c r="L3178" s="761"/>
      <c r="M3178" s="761"/>
      <c r="N3178" s="761"/>
      <c r="O3178" s="762"/>
      <c r="P3178" s="281"/>
    </row>
    <row r="3179" spans="2:16">
      <c r="B3179" s="241"/>
      <c r="C3179" s="763"/>
      <c r="D3179" s="764"/>
      <c r="E3179" s="764"/>
      <c r="F3179" s="764"/>
      <c r="G3179" s="764"/>
      <c r="H3179" s="764"/>
      <c r="I3179" s="764"/>
      <c r="J3179" s="764"/>
      <c r="K3179" s="764"/>
      <c r="L3179" s="764"/>
      <c r="M3179" s="764"/>
      <c r="N3179" s="764"/>
      <c r="O3179" s="765"/>
      <c r="P3179" s="281"/>
    </row>
    <row r="3180" spans="2:16" ht="15" thickBot="1">
      <c r="B3180" s="241"/>
      <c r="C3180" s="766"/>
      <c r="D3180" s="767"/>
      <c r="E3180" s="767"/>
      <c r="F3180" s="767"/>
      <c r="G3180" s="767"/>
      <c r="H3180" s="767"/>
      <c r="I3180" s="767"/>
      <c r="J3180" s="767"/>
      <c r="K3180" s="767"/>
      <c r="L3180" s="767"/>
      <c r="M3180" s="767"/>
      <c r="N3180" s="767"/>
      <c r="O3180" s="768"/>
      <c r="P3180" s="281"/>
    </row>
    <row r="3181" spans="2:16">
      <c r="B3181" s="241"/>
      <c r="C3181" s="769" t="s">
        <v>9</v>
      </c>
      <c r="D3181" s="770"/>
      <c r="E3181" s="770"/>
      <c r="F3181" s="770"/>
      <c r="G3181" s="770"/>
      <c r="H3181" s="770"/>
      <c r="I3181" s="770"/>
      <c r="J3181" s="786"/>
      <c r="K3181" s="297" t="s">
        <v>249</v>
      </c>
      <c r="L3181" s="298" t="s">
        <v>11</v>
      </c>
      <c r="M3181" s="785" t="s">
        <v>260</v>
      </c>
      <c r="N3181" s="786"/>
      <c r="O3181" s="283" t="s">
        <v>255</v>
      </c>
      <c r="P3181" s="284"/>
    </row>
    <row r="3182" spans="2:16">
      <c r="B3182" s="241"/>
      <c r="C3182" s="802" t="s">
        <v>407</v>
      </c>
      <c r="D3182" s="803"/>
      <c r="E3182" s="803"/>
      <c r="F3182" s="803"/>
      <c r="G3182" s="803"/>
      <c r="H3182" s="803"/>
      <c r="I3182" s="803"/>
      <c r="J3182" s="804"/>
      <c r="K3182" s="395" t="s">
        <v>43</v>
      </c>
      <c r="L3182" s="426">
        <f>2/O3169</f>
        <v>3.066873169460077E-3</v>
      </c>
      <c r="M3182" s="795">
        <v>8900</v>
      </c>
      <c r="N3182" s="796"/>
      <c r="O3182" s="397">
        <f>L3182*M3182</f>
        <v>27.295171208194684</v>
      </c>
      <c r="P3182" s="284"/>
    </row>
    <row r="3183" spans="2:16">
      <c r="B3183" s="241"/>
      <c r="C3183" s="792" t="s">
        <v>408</v>
      </c>
      <c r="D3183" s="793"/>
      <c r="E3183" s="793"/>
      <c r="F3183" s="793"/>
      <c r="G3183" s="793"/>
      <c r="H3183" s="793"/>
      <c r="I3183" s="793"/>
      <c r="J3183" s="794"/>
      <c r="K3183" s="395" t="s">
        <v>43</v>
      </c>
      <c r="L3183" s="427">
        <f>2/O3169</f>
        <v>3.066873169460077E-3</v>
      </c>
      <c r="M3183" s="795">
        <v>17900</v>
      </c>
      <c r="N3183" s="796"/>
      <c r="O3183" s="397">
        <f t="shared" ref="O3183:O3188" si="16">L3183*M3183</f>
        <v>54.89702973333538</v>
      </c>
      <c r="P3183" s="287"/>
    </row>
    <row r="3184" spans="2:16">
      <c r="B3184" s="241"/>
      <c r="C3184" s="792" t="s">
        <v>409</v>
      </c>
      <c r="D3184" s="793"/>
      <c r="E3184" s="793"/>
      <c r="F3184" s="793"/>
      <c r="G3184" s="793"/>
      <c r="H3184" s="793"/>
      <c r="I3184" s="793"/>
      <c r="J3184" s="794"/>
      <c r="K3184" s="395" t="s">
        <v>43</v>
      </c>
      <c r="L3184" s="428">
        <f>2/O3169</f>
        <v>3.066873169460077E-3</v>
      </c>
      <c r="M3184" s="795">
        <v>10900</v>
      </c>
      <c r="N3184" s="796"/>
      <c r="O3184" s="397">
        <f t="shared" si="16"/>
        <v>33.428917547114835</v>
      </c>
      <c r="P3184" s="287"/>
    </row>
    <row r="3185" spans="2:16">
      <c r="B3185" s="241"/>
      <c r="C3185" s="792" t="s">
        <v>410</v>
      </c>
      <c r="D3185" s="793"/>
      <c r="E3185" s="793"/>
      <c r="F3185" s="793"/>
      <c r="G3185" s="793"/>
      <c r="H3185" s="793"/>
      <c r="I3185" s="793"/>
      <c r="J3185" s="794"/>
      <c r="K3185" s="395" t="s">
        <v>43</v>
      </c>
      <c r="L3185" s="428">
        <f>2/O3169</f>
        <v>3.066873169460077E-3</v>
      </c>
      <c r="M3185" s="795">
        <v>22900</v>
      </c>
      <c r="N3185" s="796"/>
      <c r="O3185" s="397">
        <f t="shared" si="16"/>
        <v>70.231395580635763</v>
      </c>
      <c r="P3185" s="287"/>
    </row>
    <row r="3186" spans="2:16">
      <c r="B3186" s="241"/>
      <c r="C3186" s="792" t="s">
        <v>411</v>
      </c>
      <c r="D3186" s="793"/>
      <c r="E3186" s="793"/>
      <c r="F3186" s="793"/>
      <c r="G3186" s="793"/>
      <c r="H3186" s="793"/>
      <c r="I3186" s="793"/>
      <c r="J3186" s="794"/>
      <c r="K3186" s="395" t="s">
        <v>43</v>
      </c>
      <c r="L3186" s="428">
        <f>2/O3169</f>
        <v>3.066873169460077E-3</v>
      </c>
      <c r="M3186" s="795">
        <v>9900</v>
      </c>
      <c r="N3186" s="796"/>
      <c r="O3186" s="397">
        <f t="shared" si="16"/>
        <v>30.362044377654762</v>
      </c>
      <c r="P3186" s="287"/>
    </row>
    <row r="3187" spans="2:16">
      <c r="B3187" s="241"/>
      <c r="C3187" s="792" t="s">
        <v>412</v>
      </c>
      <c r="D3187" s="793"/>
      <c r="E3187" s="793"/>
      <c r="F3187" s="793"/>
      <c r="G3187" s="793"/>
      <c r="H3187" s="793"/>
      <c r="I3187" s="793"/>
      <c r="J3187" s="794"/>
      <c r="K3187" s="395" t="s">
        <v>43</v>
      </c>
      <c r="L3187" s="428">
        <f>1/O3169</f>
        <v>1.5334365847300385E-3</v>
      </c>
      <c r="M3187" s="795">
        <v>6900</v>
      </c>
      <c r="N3187" s="796"/>
      <c r="O3187" s="397">
        <f t="shared" si="16"/>
        <v>10.580712434637265</v>
      </c>
      <c r="P3187" s="287"/>
    </row>
    <row r="3188" spans="2:16" ht="15" thickBot="1">
      <c r="B3188" s="241"/>
      <c r="C3188" s="790" t="s">
        <v>413</v>
      </c>
      <c r="D3188" s="797"/>
      <c r="E3188" s="797"/>
      <c r="F3188" s="797"/>
      <c r="G3188" s="797"/>
      <c r="H3188" s="797"/>
      <c r="I3188" s="797"/>
      <c r="J3188" s="798"/>
      <c r="K3188" s="395" t="s">
        <v>43</v>
      </c>
      <c r="L3188" s="429">
        <f>3/O3169</f>
        <v>4.6003097541901152E-3</v>
      </c>
      <c r="M3188" s="799">
        <v>9900</v>
      </c>
      <c r="N3188" s="800"/>
      <c r="O3188" s="397">
        <f t="shared" si="16"/>
        <v>45.543066566482139</v>
      </c>
      <c r="P3188" s="287"/>
    </row>
    <row r="3189" spans="2:16" ht="15" thickBot="1">
      <c r="B3189" s="241"/>
      <c r="C3189" s="751" t="s">
        <v>258</v>
      </c>
      <c r="D3189" s="752"/>
      <c r="E3189" s="752"/>
      <c r="F3189" s="752"/>
      <c r="G3189" s="752"/>
      <c r="H3189" s="752"/>
      <c r="I3189" s="752"/>
      <c r="J3189" s="752"/>
      <c r="K3189" s="752"/>
      <c r="L3189" s="752"/>
      <c r="M3189" s="752"/>
      <c r="N3189" s="753"/>
      <c r="O3189" s="295">
        <f>SUM(O3182:O3188)</f>
        <v>272.33833744805486</v>
      </c>
      <c r="P3189" s="287"/>
    </row>
    <row r="3190" spans="2:16">
      <c r="B3190" s="241"/>
      <c r="C3190" s="801" t="s">
        <v>263</v>
      </c>
      <c r="D3190" s="761"/>
      <c r="E3190" s="761"/>
      <c r="F3190" s="761"/>
      <c r="G3190" s="761"/>
      <c r="H3190" s="761"/>
      <c r="I3190" s="761"/>
      <c r="J3190" s="761"/>
      <c r="K3190" s="761"/>
      <c r="L3190" s="761"/>
      <c r="M3190" s="761"/>
      <c r="N3190" s="761"/>
      <c r="O3190" s="762"/>
      <c r="P3190" s="281"/>
    </row>
    <row r="3191" spans="2:16">
      <c r="B3191" s="241"/>
      <c r="C3191" s="763"/>
      <c r="D3191" s="764"/>
      <c r="E3191" s="764"/>
      <c r="F3191" s="764"/>
      <c r="G3191" s="764"/>
      <c r="H3191" s="764"/>
      <c r="I3191" s="764"/>
      <c r="J3191" s="764"/>
      <c r="K3191" s="764"/>
      <c r="L3191" s="764"/>
      <c r="M3191" s="764"/>
      <c r="N3191" s="764"/>
      <c r="O3191" s="765"/>
      <c r="P3191" s="281"/>
    </row>
    <row r="3192" spans="2:16" ht="15" thickBot="1">
      <c r="B3192" s="241"/>
      <c r="C3192" s="766"/>
      <c r="D3192" s="767"/>
      <c r="E3192" s="767"/>
      <c r="F3192" s="767"/>
      <c r="G3192" s="767"/>
      <c r="H3192" s="767"/>
      <c r="I3192" s="767"/>
      <c r="J3192" s="767"/>
      <c r="K3192" s="767"/>
      <c r="L3192" s="767"/>
      <c r="M3192" s="767"/>
      <c r="N3192" s="767"/>
      <c r="O3192" s="768"/>
      <c r="P3192" s="281"/>
    </row>
    <row r="3193" spans="2:16" ht="15.75">
      <c r="B3193" s="241"/>
      <c r="C3193" s="769" t="s">
        <v>264</v>
      </c>
      <c r="D3193" s="770"/>
      <c r="E3193" s="770"/>
      <c r="F3193" s="770"/>
      <c r="G3193" s="770"/>
      <c r="H3193" s="770"/>
      <c r="I3193" s="770"/>
      <c r="J3193" s="303" t="s">
        <v>265</v>
      </c>
      <c r="K3193" s="304" t="s">
        <v>266</v>
      </c>
      <c r="L3193" s="305" t="s">
        <v>267</v>
      </c>
      <c r="M3193" s="785" t="s">
        <v>268</v>
      </c>
      <c r="N3193" s="786"/>
      <c r="O3193" s="283" t="s">
        <v>255</v>
      </c>
      <c r="P3193" s="284"/>
    </row>
    <row r="3194" spans="2:16">
      <c r="B3194" s="241"/>
      <c r="C3194" s="787"/>
      <c r="D3194" s="774"/>
      <c r="E3194" s="774"/>
      <c r="F3194" s="774"/>
      <c r="G3194" s="774"/>
      <c r="H3194" s="774"/>
      <c r="I3194" s="774"/>
      <c r="J3194" s="375"/>
      <c r="K3194" s="374"/>
      <c r="L3194" s="375"/>
      <c r="M3194" s="788"/>
      <c r="N3194" s="789"/>
      <c r="O3194" s="294"/>
      <c r="P3194" s="287"/>
    </row>
    <row r="3195" spans="2:16" ht="15" thickBot="1">
      <c r="B3195" s="241"/>
      <c r="C3195" s="790"/>
      <c r="D3195" s="791"/>
      <c r="E3195" s="791"/>
      <c r="F3195" s="791"/>
      <c r="G3195" s="791"/>
      <c r="H3195" s="791"/>
      <c r="I3195" s="791"/>
      <c r="J3195" s="375"/>
      <c r="K3195" s="376"/>
      <c r="L3195" s="377"/>
      <c r="M3195" s="788"/>
      <c r="N3195" s="789"/>
      <c r="O3195" s="294"/>
      <c r="P3195" s="287"/>
    </row>
    <row r="3196" spans="2:16" ht="15" thickBot="1">
      <c r="B3196" s="241"/>
      <c r="C3196" s="751" t="s">
        <v>258</v>
      </c>
      <c r="D3196" s="752"/>
      <c r="E3196" s="752"/>
      <c r="F3196" s="752"/>
      <c r="G3196" s="752"/>
      <c r="H3196" s="752"/>
      <c r="I3196" s="752"/>
      <c r="J3196" s="752"/>
      <c r="K3196" s="752"/>
      <c r="L3196" s="752"/>
      <c r="M3196" s="752"/>
      <c r="N3196" s="753"/>
      <c r="O3196" s="295">
        <f>SUM(O3194:O3195)</f>
        <v>0</v>
      </c>
      <c r="P3196" s="296"/>
    </row>
    <row r="3197" spans="2:16">
      <c r="B3197" s="241"/>
      <c r="C3197" s="760" t="s">
        <v>269</v>
      </c>
      <c r="D3197" s="761"/>
      <c r="E3197" s="761"/>
      <c r="F3197" s="761"/>
      <c r="G3197" s="761"/>
      <c r="H3197" s="761"/>
      <c r="I3197" s="761"/>
      <c r="J3197" s="761"/>
      <c r="K3197" s="761"/>
      <c r="L3197" s="761"/>
      <c r="M3197" s="761"/>
      <c r="N3197" s="761"/>
      <c r="O3197" s="762"/>
      <c r="P3197" s="281"/>
    </row>
    <row r="3198" spans="2:16">
      <c r="B3198" s="241"/>
      <c r="C3198" s="763"/>
      <c r="D3198" s="764"/>
      <c r="E3198" s="764"/>
      <c r="F3198" s="764"/>
      <c r="G3198" s="764"/>
      <c r="H3198" s="764"/>
      <c r="I3198" s="764"/>
      <c r="J3198" s="764"/>
      <c r="K3198" s="764"/>
      <c r="L3198" s="764"/>
      <c r="M3198" s="764"/>
      <c r="N3198" s="764"/>
      <c r="O3198" s="765"/>
      <c r="P3198" s="281"/>
    </row>
    <row r="3199" spans="2:16" ht="15" thickBot="1">
      <c r="B3199" s="241"/>
      <c r="C3199" s="766"/>
      <c r="D3199" s="767"/>
      <c r="E3199" s="767"/>
      <c r="F3199" s="767"/>
      <c r="G3199" s="767"/>
      <c r="H3199" s="767"/>
      <c r="I3199" s="764"/>
      <c r="J3199" s="767"/>
      <c r="K3199" s="767"/>
      <c r="L3199" s="767"/>
      <c r="M3199" s="767"/>
      <c r="N3199" s="767"/>
      <c r="O3199" s="768"/>
      <c r="P3199" s="281"/>
    </row>
    <row r="3200" spans="2:16" ht="28.5">
      <c r="B3200" s="241"/>
      <c r="C3200" s="769" t="s">
        <v>270</v>
      </c>
      <c r="D3200" s="770"/>
      <c r="E3200" s="770"/>
      <c r="F3200" s="770"/>
      <c r="G3200" s="770"/>
      <c r="H3200" s="770"/>
      <c r="I3200" s="378" t="s">
        <v>11</v>
      </c>
      <c r="J3200" s="298" t="s">
        <v>271</v>
      </c>
      <c r="K3200" s="304" t="s">
        <v>272</v>
      </c>
      <c r="L3200" s="303" t="s">
        <v>273</v>
      </c>
      <c r="M3200" s="771" t="s">
        <v>254</v>
      </c>
      <c r="N3200" s="772"/>
      <c r="O3200" s="312" t="s">
        <v>255</v>
      </c>
      <c r="P3200" s="313"/>
    </row>
    <row r="3201" spans="2:19">
      <c r="B3201" s="241"/>
      <c r="C3201" s="775" t="s">
        <v>274</v>
      </c>
      <c r="D3201" s="782"/>
      <c r="E3201" s="782"/>
      <c r="F3201" s="782"/>
      <c r="G3201" s="782"/>
      <c r="H3201" s="782"/>
      <c r="I3201" s="379">
        <v>1</v>
      </c>
      <c r="J3201" s="315">
        <v>58363.5</v>
      </c>
      <c r="K3201" s="316">
        <f>J3201*67.52%</f>
        <v>39407.035199999998</v>
      </c>
      <c r="L3201" s="317">
        <f>J3201+K3201</f>
        <v>97770.535199999998</v>
      </c>
      <c r="M3201" s="783">
        <v>1.6999999999999999E-3</v>
      </c>
      <c r="N3201" s="784"/>
      <c r="O3201" s="318">
        <f>L3201*M3201*I3201</f>
        <v>166.20990983999999</v>
      </c>
      <c r="P3201" s="319"/>
    </row>
    <row r="3202" spans="2:19">
      <c r="B3202" s="241"/>
      <c r="C3202" s="775"/>
      <c r="D3202" s="758"/>
      <c r="E3202" s="758"/>
      <c r="F3202" s="758"/>
      <c r="G3202" s="758"/>
      <c r="H3202" s="776"/>
      <c r="I3202" s="379"/>
      <c r="J3202" s="315"/>
      <c r="K3202" s="316"/>
      <c r="L3202" s="317"/>
      <c r="M3202" s="777"/>
      <c r="N3202" s="778"/>
      <c r="O3202" s="318"/>
      <c r="P3202" s="319"/>
    </row>
    <row r="3203" spans="2:19">
      <c r="B3203" s="241"/>
      <c r="C3203" s="757"/>
      <c r="D3203" s="758"/>
      <c r="E3203" s="758"/>
      <c r="F3203" s="758"/>
      <c r="G3203" s="758"/>
      <c r="H3203" s="776"/>
      <c r="I3203" s="379"/>
      <c r="J3203" s="323"/>
      <c r="K3203" s="316"/>
      <c r="L3203" s="317"/>
      <c r="M3203" s="777"/>
      <c r="N3203" s="778"/>
      <c r="O3203" s="318"/>
      <c r="P3203" s="319"/>
    </row>
    <row r="3204" spans="2:19" ht="15" thickBot="1">
      <c r="B3204" s="241"/>
      <c r="C3204" s="267"/>
      <c r="D3204" s="268"/>
      <c r="E3204" s="268"/>
      <c r="F3204" s="268"/>
      <c r="G3204" s="268"/>
      <c r="H3204" s="268"/>
      <c r="I3204" s="326"/>
      <c r="J3204" s="308"/>
      <c r="K3204" s="309"/>
      <c r="L3204" s="308"/>
      <c r="M3204" s="779"/>
      <c r="N3204" s="780"/>
      <c r="O3204" s="310"/>
      <c r="P3204" s="287"/>
    </row>
    <row r="3205" spans="2:19" ht="15" thickBot="1">
      <c r="B3205" s="241"/>
      <c r="C3205" s="751" t="s">
        <v>258</v>
      </c>
      <c r="D3205" s="752"/>
      <c r="E3205" s="752"/>
      <c r="F3205" s="752"/>
      <c r="G3205" s="752"/>
      <c r="H3205" s="752"/>
      <c r="I3205" s="781"/>
      <c r="J3205" s="752"/>
      <c r="K3205" s="752"/>
      <c r="L3205" s="752"/>
      <c r="M3205" s="752"/>
      <c r="N3205" s="753"/>
      <c r="O3205" s="295">
        <f>SUM(O3201:O3203)</f>
        <v>166.20990983999999</v>
      </c>
      <c r="P3205" s="287"/>
    </row>
    <row r="3206" spans="2:19" ht="15" thickBot="1">
      <c r="B3206" s="241"/>
      <c r="C3206" s="274"/>
      <c r="O3206" s="275"/>
      <c r="P3206" s="243"/>
    </row>
    <row r="3207" spans="2:19" ht="15" thickBot="1">
      <c r="B3207" s="241"/>
      <c r="C3207" s="754" t="s">
        <v>275</v>
      </c>
      <c r="D3207" s="755"/>
      <c r="E3207" s="755"/>
      <c r="F3207" s="755"/>
      <c r="G3207" s="755"/>
      <c r="H3207" s="755"/>
      <c r="I3207" s="755"/>
      <c r="J3207" s="755"/>
      <c r="K3207" s="755"/>
      <c r="L3207" s="755"/>
      <c r="M3207" s="755"/>
      <c r="N3207" s="756"/>
      <c r="O3207" s="327">
        <f>SUM(O3177+O3189+O3196+O3205)</f>
        <v>446.85874278005485</v>
      </c>
      <c r="P3207" s="328"/>
    </row>
    <row r="3208" spans="2:19">
      <c r="B3208" s="241"/>
      <c r="C3208" s="760" t="s">
        <v>276</v>
      </c>
      <c r="D3208" s="761"/>
      <c r="E3208" s="761"/>
      <c r="F3208" s="761"/>
      <c r="G3208" s="761"/>
      <c r="H3208" s="761"/>
      <c r="I3208" s="761"/>
      <c r="J3208" s="761"/>
      <c r="K3208" s="761"/>
      <c r="L3208" s="761"/>
      <c r="M3208" s="761"/>
      <c r="N3208" s="761"/>
      <c r="O3208" s="762"/>
      <c r="P3208" s="281"/>
    </row>
    <row r="3209" spans="2:19">
      <c r="B3209" s="241"/>
      <c r="C3209" s="763"/>
      <c r="D3209" s="764"/>
      <c r="E3209" s="764"/>
      <c r="F3209" s="764"/>
      <c r="G3209" s="764"/>
      <c r="H3209" s="764"/>
      <c r="I3209" s="764"/>
      <c r="J3209" s="764"/>
      <c r="K3209" s="764"/>
      <c r="L3209" s="764"/>
      <c r="M3209" s="764"/>
      <c r="N3209" s="764"/>
      <c r="O3209" s="765"/>
      <c r="P3209" s="281"/>
    </row>
    <row r="3210" spans="2:19" ht="15" thickBot="1">
      <c r="B3210" s="241"/>
      <c r="C3210" s="766"/>
      <c r="D3210" s="767"/>
      <c r="E3210" s="767"/>
      <c r="F3210" s="767"/>
      <c r="G3210" s="767"/>
      <c r="H3210" s="767"/>
      <c r="I3210" s="767"/>
      <c r="J3210" s="767"/>
      <c r="K3210" s="767"/>
      <c r="L3210" s="767"/>
      <c r="M3210" s="767"/>
      <c r="N3210" s="767"/>
      <c r="O3210" s="768"/>
      <c r="P3210" s="281"/>
    </row>
    <row r="3211" spans="2:19">
      <c r="B3211" s="241"/>
      <c r="C3211" s="769" t="s">
        <v>277</v>
      </c>
      <c r="D3211" s="770"/>
      <c r="E3211" s="770"/>
      <c r="F3211" s="770"/>
      <c r="G3211" s="770"/>
      <c r="H3211" s="770"/>
      <c r="I3211" s="770"/>
      <c r="J3211" s="329"/>
      <c r="K3211" s="330"/>
      <c r="L3211" s="303" t="s">
        <v>278</v>
      </c>
      <c r="M3211" s="771" t="s">
        <v>279</v>
      </c>
      <c r="N3211" s="772"/>
      <c r="O3211" s="331"/>
      <c r="P3211" s="313"/>
    </row>
    <row r="3212" spans="2:19">
      <c r="B3212" s="241"/>
      <c r="C3212" s="773" t="s">
        <v>280</v>
      </c>
      <c r="D3212" s="774"/>
      <c r="E3212" s="774"/>
      <c r="F3212" s="774"/>
      <c r="G3212" s="774"/>
      <c r="H3212" s="774"/>
      <c r="I3212" s="774"/>
      <c r="J3212" s="332"/>
      <c r="K3212" s="333"/>
      <c r="L3212" s="334">
        <v>0.22</v>
      </c>
      <c r="M3212" s="747"/>
      <c r="N3212" s="748"/>
      <c r="O3212" s="335">
        <f>O3207*L3212</f>
        <v>98.308923411612071</v>
      </c>
      <c r="P3212" s="336"/>
    </row>
    <row r="3213" spans="2:19">
      <c r="B3213" s="241"/>
      <c r="C3213" s="338" t="s">
        <v>281</v>
      </c>
      <c r="D3213" s="289"/>
      <c r="E3213" s="289"/>
      <c r="F3213" s="289"/>
      <c r="G3213" s="289"/>
      <c r="H3213" s="289"/>
      <c r="I3213" s="289"/>
      <c r="J3213" s="332"/>
      <c r="K3213" s="333"/>
      <c r="L3213" s="334">
        <v>0.01</v>
      </c>
      <c r="M3213" s="747"/>
      <c r="N3213" s="748"/>
      <c r="O3213" s="335">
        <f>O3207*L3213</f>
        <v>4.4685874278005491</v>
      </c>
      <c r="P3213" s="336"/>
    </row>
    <row r="3214" spans="2:19" ht="15" thickBot="1">
      <c r="B3214" s="241"/>
      <c r="C3214" s="267" t="s">
        <v>282</v>
      </c>
      <c r="D3214" s="268"/>
      <c r="E3214" s="268"/>
      <c r="F3214" s="268"/>
      <c r="G3214" s="268"/>
      <c r="H3214" s="268"/>
      <c r="I3214" s="268"/>
      <c r="J3214" s="339"/>
      <c r="K3214" s="340"/>
      <c r="L3214" s="334">
        <v>0.03</v>
      </c>
      <c r="M3214" s="749"/>
      <c r="N3214" s="750"/>
      <c r="O3214" s="335">
        <f>O3207*L3214</f>
        <v>13.405762283401645</v>
      </c>
      <c r="P3214" s="336"/>
      <c r="S3214" s="337"/>
    </row>
    <row r="3215" spans="2:19" ht="15" thickBot="1">
      <c r="B3215" s="241"/>
      <c r="C3215" s="751" t="s">
        <v>258</v>
      </c>
      <c r="D3215" s="752"/>
      <c r="E3215" s="752"/>
      <c r="F3215" s="752"/>
      <c r="G3215" s="752"/>
      <c r="H3215" s="752"/>
      <c r="I3215" s="752"/>
      <c r="J3215" s="752"/>
      <c r="K3215" s="752"/>
      <c r="L3215" s="752"/>
      <c r="M3215" s="752"/>
      <c r="N3215" s="753"/>
      <c r="O3215" s="341">
        <f>SUM(O3212:O3214)</f>
        <v>116.18327312281426</v>
      </c>
      <c r="P3215" s="342"/>
      <c r="S3215" s="337"/>
    </row>
    <row r="3216" spans="2:19" ht="15" thickBot="1">
      <c r="B3216" s="241"/>
      <c r="C3216" s="274"/>
      <c r="O3216" s="275"/>
      <c r="P3216" s="243"/>
    </row>
    <row r="3217" spans="2:16" ht="15" thickBot="1">
      <c r="B3217" s="241"/>
      <c r="C3217" s="754" t="s">
        <v>283</v>
      </c>
      <c r="D3217" s="755"/>
      <c r="E3217" s="755"/>
      <c r="F3217" s="755"/>
      <c r="G3217" s="755"/>
      <c r="H3217" s="755"/>
      <c r="I3217" s="755"/>
      <c r="J3217" s="755"/>
      <c r="K3217" s="755"/>
      <c r="L3217" s="755"/>
      <c r="M3217" s="755"/>
      <c r="N3217" s="756"/>
      <c r="O3217" s="343">
        <f>ROUND(O3207+O3215,0)</f>
        <v>563</v>
      </c>
      <c r="P3217" s="342"/>
    </row>
    <row r="3218" spans="2:16">
      <c r="B3218" s="241"/>
      <c r="C3218" s="270"/>
      <c r="D3218" s="271"/>
      <c r="E3218" s="271"/>
      <c r="F3218" s="271"/>
      <c r="G3218" s="271"/>
      <c r="H3218" s="271"/>
      <c r="I3218" s="271"/>
      <c r="J3218" s="271"/>
      <c r="K3218" s="271"/>
      <c r="L3218" s="271"/>
      <c r="M3218" s="271"/>
      <c r="N3218" s="271"/>
      <c r="O3218" s="272"/>
      <c r="P3218" s="243"/>
    </row>
    <row r="3219" spans="2:16">
      <c r="B3219" s="241"/>
      <c r="C3219" s="274"/>
      <c r="O3219" s="275"/>
      <c r="P3219" s="243"/>
    </row>
    <row r="3220" spans="2:16">
      <c r="B3220" s="241"/>
      <c r="C3220" s="274"/>
      <c r="O3220" s="275"/>
      <c r="P3220" s="243"/>
    </row>
    <row r="3221" spans="2:16">
      <c r="B3221" s="241"/>
      <c r="C3221" s="274"/>
      <c r="H3221" s="344" t="s">
        <v>284</v>
      </c>
      <c r="I3221" s="344"/>
      <c r="J3221" s="344"/>
      <c r="K3221" s="344"/>
      <c r="O3221" s="275"/>
      <c r="P3221" s="243"/>
    </row>
    <row r="3222" spans="2:16">
      <c r="B3222" s="241"/>
      <c r="C3222" s="274"/>
      <c r="H3222" s="344" t="s">
        <v>285</v>
      </c>
      <c r="O3222" s="275"/>
      <c r="P3222" s="243"/>
    </row>
    <row r="3223" spans="2:16">
      <c r="B3223" s="241"/>
      <c r="C3223" s="274"/>
      <c r="H3223" s="344" t="s">
        <v>286</v>
      </c>
      <c r="O3223" s="275"/>
      <c r="P3223" s="243"/>
    </row>
    <row r="3224" spans="2:16">
      <c r="B3224" s="241"/>
      <c r="C3224" s="256"/>
      <c r="D3224" s="345"/>
      <c r="E3224" s="345"/>
      <c r="F3224" s="345"/>
      <c r="G3224" s="345"/>
      <c r="H3224" s="344" t="s">
        <v>287</v>
      </c>
      <c r="I3224" s="345"/>
      <c r="J3224" s="345"/>
      <c r="K3224" s="345"/>
      <c r="L3224" s="345"/>
      <c r="M3224" s="345"/>
      <c r="N3224" s="345"/>
      <c r="O3224" s="346"/>
      <c r="P3224" s="266"/>
    </row>
    <row r="3225" spans="2:16">
      <c r="B3225" s="241"/>
      <c r="C3225" s="274"/>
      <c r="H3225" s="236" t="s">
        <v>288</v>
      </c>
      <c r="O3225" s="275"/>
      <c r="P3225" s="243"/>
    </row>
    <row r="3226" spans="2:16">
      <c r="B3226" s="241"/>
      <c r="C3226" s="347" t="s">
        <v>289</v>
      </c>
      <c r="D3226" s="348"/>
      <c r="E3226" s="348"/>
      <c r="F3226" s="348"/>
      <c r="G3226" s="348"/>
      <c r="H3226" s="348"/>
      <c r="I3226" s="348"/>
      <c r="J3226" s="348"/>
      <c r="K3226" s="348"/>
      <c r="L3226" s="348"/>
      <c r="M3226" s="348"/>
      <c r="N3226" s="348"/>
      <c r="O3226" s="349"/>
      <c r="P3226" s="243"/>
    </row>
    <row r="3227" spans="2:16">
      <c r="B3227" s="241"/>
      <c r="C3227" s="757"/>
      <c r="D3227" s="758"/>
      <c r="E3227" s="758"/>
      <c r="F3227" s="758"/>
      <c r="G3227" s="758"/>
      <c r="H3227" s="758"/>
      <c r="I3227" s="758"/>
      <c r="J3227" s="758"/>
      <c r="K3227" s="758"/>
      <c r="L3227" s="758"/>
      <c r="M3227" s="758"/>
      <c r="N3227" s="758"/>
      <c r="O3227" s="759"/>
      <c r="P3227" s="266"/>
    </row>
    <row r="3228" spans="2:16">
      <c r="B3228" s="241"/>
      <c r="C3228" s="757"/>
      <c r="D3228" s="758"/>
      <c r="E3228" s="758"/>
      <c r="F3228" s="758"/>
      <c r="G3228" s="758"/>
      <c r="H3228" s="758"/>
      <c r="I3228" s="758"/>
      <c r="J3228" s="758"/>
      <c r="K3228" s="758"/>
      <c r="L3228" s="758"/>
      <c r="M3228" s="758"/>
      <c r="N3228" s="758"/>
      <c r="O3228" s="759"/>
      <c r="P3228" s="266"/>
    </row>
    <row r="3229" spans="2:16">
      <c r="B3229" s="241"/>
      <c r="C3229" s="256"/>
      <c r="D3229" s="345"/>
      <c r="E3229" s="345"/>
      <c r="F3229" s="345"/>
      <c r="G3229" s="345"/>
      <c r="H3229" s="345"/>
      <c r="I3229" s="345"/>
      <c r="J3229" s="345"/>
      <c r="K3229" s="345"/>
      <c r="L3229" s="345"/>
      <c r="M3229" s="345"/>
      <c r="N3229" s="345"/>
      <c r="O3229" s="346"/>
      <c r="P3229" s="266"/>
    </row>
    <row r="3230" spans="2:16">
      <c r="B3230" s="241"/>
      <c r="C3230" s="350" t="s">
        <v>290</v>
      </c>
      <c r="D3230" s="345"/>
      <c r="E3230" s="345"/>
      <c r="F3230" s="345"/>
      <c r="G3230" s="345"/>
      <c r="H3230" s="345"/>
      <c r="I3230" s="345"/>
      <c r="J3230" s="345"/>
      <c r="K3230" s="345"/>
      <c r="L3230" s="345"/>
      <c r="M3230" s="345"/>
      <c r="N3230" s="345"/>
      <c r="O3230" s="346"/>
      <c r="P3230" s="266"/>
    </row>
    <row r="3231" spans="2:16">
      <c r="B3231" s="241"/>
      <c r="C3231" s="735" t="s">
        <v>291</v>
      </c>
      <c r="D3231" s="736"/>
      <c r="E3231" s="736"/>
      <c r="F3231" s="736"/>
      <c r="G3231" s="736"/>
      <c r="H3231" s="736"/>
      <c r="I3231" s="736"/>
      <c r="J3231" s="736"/>
      <c r="K3231" s="736"/>
      <c r="L3231" s="736"/>
      <c r="M3231" s="736"/>
      <c r="N3231" s="736"/>
      <c r="O3231" s="737"/>
      <c r="P3231" s="351"/>
    </row>
    <row r="3232" spans="2:16">
      <c r="B3232" s="241"/>
      <c r="C3232" s="735"/>
      <c r="D3232" s="736"/>
      <c r="E3232" s="736"/>
      <c r="F3232" s="736"/>
      <c r="G3232" s="736"/>
      <c r="H3232" s="736"/>
      <c r="I3232" s="736"/>
      <c r="J3232" s="736"/>
      <c r="K3232" s="736"/>
      <c r="L3232" s="736"/>
      <c r="M3232" s="736"/>
      <c r="N3232" s="736"/>
      <c r="O3232" s="737"/>
      <c r="P3232" s="351"/>
    </row>
    <row r="3233" spans="2:16">
      <c r="B3233" s="241"/>
      <c r="C3233" s="738" t="s">
        <v>292</v>
      </c>
      <c r="D3233" s="739"/>
      <c r="E3233" s="739"/>
      <c r="F3233" s="739"/>
      <c r="G3233" s="739"/>
      <c r="H3233" s="739"/>
      <c r="I3233" s="739"/>
      <c r="J3233" s="739"/>
      <c r="K3233" s="739"/>
      <c r="L3233" s="739"/>
      <c r="M3233" s="739"/>
      <c r="N3233" s="739"/>
      <c r="O3233" s="740"/>
      <c r="P3233" s="351"/>
    </row>
    <row r="3234" spans="2:16">
      <c r="B3234" s="241"/>
      <c r="C3234" s="738"/>
      <c r="D3234" s="739"/>
      <c r="E3234" s="739"/>
      <c r="F3234" s="739"/>
      <c r="G3234" s="739"/>
      <c r="H3234" s="739"/>
      <c r="I3234" s="739"/>
      <c r="J3234" s="739"/>
      <c r="K3234" s="739"/>
      <c r="L3234" s="739"/>
      <c r="M3234" s="739"/>
      <c r="N3234" s="739"/>
      <c r="O3234" s="740"/>
      <c r="P3234" s="351"/>
    </row>
    <row r="3235" spans="2:16">
      <c r="B3235" s="241"/>
      <c r="C3235" s="256"/>
      <c r="D3235" s="345"/>
      <c r="E3235" s="345"/>
      <c r="F3235" s="345"/>
      <c r="G3235" s="345"/>
      <c r="H3235" s="345"/>
      <c r="I3235" s="345"/>
      <c r="J3235" s="345"/>
      <c r="K3235" s="345"/>
      <c r="L3235" s="345"/>
      <c r="M3235" s="345"/>
      <c r="N3235" s="345"/>
      <c r="O3235" s="346"/>
      <c r="P3235" s="266"/>
    </row>
    <row r="3236" spans="2:16">
      <c r="B3236" s="241"/>
      <c r="C3236" s="274"/>
      <c r="H3236" s="344" t="s">
        <v>284</v>
      </c>
      <c r="O3236" s="275"/>
      <c r="P3236" s="243"/>
    </row>
    <row r="3237" spans="2:16">
      <c r="B3237" s="241"/>
      <c r="C3237" s="274"/>
      <c r="H3237" s="236" t="s">
        <v>285</v>
      </c>
      <c r="I3237" s="289"/>
      <c r="J3237" s="289"/>
      <c r="K3237" s="289"/>
      <c r="O3237" s="275"/>
      <c r="P3237" s="243"/>
    </row>
    <row r="3238" spans="2:16">
      <c r="B3238" s="241"/>
      <c r="C3238" s="274"/>
      <c r="H3238" s="236" t="s">
        <v>293</v>
      </c>
      <c r="I3238" s="352"/>
      <c r="J3238" s="352"/>
      <c r="K3238" s="352"/>
      <c r="O3238" s="275"/>
      <c r="P3238" s="243"/>
    </row>
    <row r="3239" spans="2:16">
      <c r="B3239" s="241"/>
      <c r="C3239" s="353"/>
      <c r="D3239" s="345"/>
      <c r="E3239" s="345"/>
      <c r="F3239" s="345"/>
      <c r="G3239" s="345"/>
      <c r="H3239" s="236" t="s">
        <v>287</v>
      </c>
      <c r="L3239" s="345"/>
      <c r="M3239" s="345"/>
      <c r="N3239" s="345"/>
      <c r="O3239" s="346"/>
      <c r="P3239" s="266"/>
    </row>
    <row r="3240" spans="2:16">
      <c r="B3240" s="241"/>
      <c r="C3240" s="353"/>
      <c r="D3240" s="352"/>
      <c r="E3240" s="352"/>
      <c r="K3240" s="741"/>
      <c r="L3240" s="741"/>
      <c r="M3240" s="741"/>
      <c r="N3240" s="741"/>
      <c r="O3240" s="742"/>
      <c r="P3240" s="354"/>
    </row>
    <row r="3241" spans="2:16" ht="15" thickBot="1">
      <c r="B3241" s="241"/>
      <c r="C3241" s="745"/>
      <c r="D3241" s="746"/>
      <c r="E3241" s="746"/>
      <c r="F3241" s="309"/>
      <c r="G3241" s="309"/>
      <c r="H3241" s="309"/>
      <c r="I3241" s="309"/>
      <c r="J3241" s="309"/>
      <c r="K3241" s="743"/>
      <c r="L3241" s="743"/>
      <c r="M3241" s="743"/>
      <c r="N3241" s="743"/>
      <c r="O3241" s="744"/>
      <c r="P3241" s="354"/>
    </row>
    <row r="3242" spans="2:16" ht="15" thickBot="1">
      <c r="B3242" s="355"/>
      <c r="C3242" s="356"/>
      <c r="D3242" s="356"/>
      <c r="E3242" s="356"/>
      <c r="F3242" s="356"/>
      <c r="G3242" s="356"/>
      <c r="H3242" s="356"/>
      <c r="I3242" s="356"/>
      <c r="J3242" s="356"/>
      <c r="K3242" s="356"/>
      <c r="L3242" s="356"/>
      <c r="M3242" s="356"/>
      <c r="N3242" s="356"/>
      <c r="O3242" s="356"/>
      <c r="P3242" s="357"/>
    </row>
    <row r="3243" spans="2:16" ht="15" thickTop="1"/>
  </sheetData>
  <mergeCells count="2821">
    <mergeCell ref="D11:K12"/>
    <mergeCell ref="L11:L13"/>
    <mergeCell ref="M11:M13"/>
    <mergeCell ref="N11:N13"/>
    <mergeCell ref="O11:O13"/>
    <mergeCell ref="D13:K13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M30:N30"/>
    <mergeCell ref="C31:G31"/>
    <mergeCell ref="H31:I31"/>
    <mergeCell ref="J31:K31"/>
    <mergeCell ref="M31:N31"/>
    <mergeCell ref="C32:N32"/>
    <mergeCell ref="C25:O27"/>
    <mergeCell ref="C28:G28"/>
    <mergeCell ref="H28:I28"/>
    <mergeCell ref="J28:K28"/>
    <mergeCell ref="M28:N28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C45:I45"/>
    <mergeCell ref="M45:N45"/>
    <mergeCell ref="C46:N46"/>
    <mergeCell ref="C47:O49"/>
    <mergeCell ref="C50:H50"/>
    <mergeCell ref="M50:N50"/>
    <mergeCell ref="C39:N39"/>
    <mergeCell ref="C40:O42"/>
    <mergeCell ref="C43:I43"/>
    <mergeCell ref="M43:N43"/>
    <mergeCell ref="C44:I44"/>
    <mergeCell ref="M44:N44"/>
    <mergeCell ref="C33:O35"/>
    <mergeCell ref="C36:J36"/>
    <mergeCell ref="M36:N36"/>
    <mergeCell ref="C37:J37"/>
    <mergeCell ref="M37:N37"/>
    <mergeCell ref="C38:J38"/>
    <mergeCell ref="M38:N38"/>
    <mergeCell ref="M63:N63"/>
    <mergeCell ref="M64:N64"/>
    <mergeCell ref="C65:N65"/>
    <mergeCell ref="C67:N67"/>
    <mergeCell ref="C77:O77"/>
    <mergeCell ref="C78:O78"/>
    <mergeCell ref="C57:N57"/>
    <mergeCell ref="C58:O60"/>
    <mergeCell ref="C61:I61"/>
    <mergeCell ref="M61:N61"/>
    <mergeCell ref="C62:I62"/>
    <mergeCell ref="M62:N62"/>
    <mergeCell ref="C51:H51"/>
    <mergeCell ref="M51:N51"/>
    <mergeCell ref="M52:N52"/>
    <mergeCell ref="M53:N53"/>
    <mergeCell ref="M54:N54"/>
    <mergeCell ref="C55:N55"/>
    <mergeCell ref="M105:M107"/>
    <mergeCell ref="N105:N107"/>
    <mergeCell ref="O105:O107"/>
    <mergeCell ref="D107:K107"/>
    <mergeCell ref="C111:F111"/>
    <mergeCell ref="C115:O115"/>
    <mergeCell ref="C101:C107"/>
    <mergeCell ref="D101:K101"/>
    <mergeCell ref="L101:O102"/>
    <mergeCell ref="D102:K102"/>
    <mergeCell ref="D103:K103"/>
    <mergeCell ref="L103:L104"/>
    <mergeCell ref="M103:O104"/>
    <mergeCell ref="D104:K104"/>
    <mergeCell ref="D105:K106"/>
    <mergeCell ref="L105:L107"/>
    <mergeCell ref="C81:O82"/>
    <mergeCell ref="C83:O84"/>
    <mergeCell ref="K90:O91"/>
    <mergeCell ref="C91:E91"/>
    <mergeCell ref="B95:K95"/>
    <mergeCell ref="C99:O99"/>
    <mergeCell ref="C125:G125"/>
    <mergeCell ref="H125:I125"/>
    <mergeCell ref="J125:K125"/>
    <mergeCell ref="M125:N125"/>
    <mergeCell ref="C126:N126"/>
    <mergeCell ref="C127:O129"/>
    <mergeCell ref="C123:G123"/>
    <mergeCell ref="H123:I123"/>
    <mergeCell ref="J123:K123"/>
    <mergeCell ref="M123:N123"/>
    <mergeCell ref="C124:G124"/>
    <mergeCell ref="M124:N124"/>
    <mergeCell ref="D117:L117"/>
    <mergeCell ref="M117:N117"/>
    <mergeCell ref="D118:L118"/>
    <mergeCell ref="M118:N118"/>
    <mergeCell ref="C119:O121"/>
    <mergeCell ref="C122:G122"/>
    <mergeCell ref="H122:I122"/>
    <mergeCell ref="J122:K122"/>
    <mergeCell ref="M122:N122"/>
    <mergeCell ref="C140:N140"/>
    <mergeCell ref="C141:O143"/>
    <mergeCell ref="C144:H144"/>
    <mergeCell ref="M144:N144"/>
    <mergeCell ref="C145:H145"/>
    <mergeCell ref="M145:N145"/>
    <mergeCell ref="C134:O136"/>
    <mergeCell ref="C137:I137"/>
    <mergeCell ref="M137:N137"/>
    <mergeCell ref="C138:I138"/>
    <mergeCell ref="M138:N138"/>
    <mergeCell ref="C139:I139"/>
    <mergeCell ref="M139:N139"/>
    <mergeCell ref="C130:I130"/>
    <mergeCell ref="M130:N130"/>
    <mergeCell ref="M131:N131"/>
    <mergeCell ref="C132:J132"/>
    <mergeCell ref="M132:N132"/>
    <mergeCell ref="C133:N133"/>
    <mergeCell ref="M158:N158"/>
    <mergeCell ref="C159:N159"/>
    <mergeCell ref="C161:N161"/>
    <mergeCell ref="C171:O171"/>
    <mergeCell ref="C172:O172"/>
    <mergeCell ref="C175:O176"/>
    <mergeCell ref="C152:O154"/>
    <mergeCell ref="C155:I155"/>
    <mergeCell ref="M155:N155"/>
    <mergeCell ref="C156:I156"/>
    <mergeCell ref="M156:N156"/>
    <mergeCell ref="M157:N157"/>
    <mergeCell ref="M146:N146"/>
    <mergeCell ref="M147:N147"/>
    <mergeCell ref="C148:I148"/>
    <mergeCell ref="M148:N148"/>
    <mergeCell ref="C149:N149"/>
    <mergeCell ref="C151:N151"/>
    <mergeCell ref="L197:L198"/>
    <mergeCell ref="M197:O198"/>
    <mergeCell ref="D198:K198"/>
    <mergeCell ref="D199:K200"/>
    <mergeCell ref="L199:L201"/>
    <mergeCell ref="M199:M201"/>
    <mergeCell ref="N199:N201"/>
    <mergeCell ref="O199:O201"/>
    <mergeCell ref="D201:K201"/>
    <mergeCell ref="C177:O178"/>
    <mergeCell ref="K184:O185"/>
    <mergeCell ref="C185:E185"/>
    <mergeCell ref="B189:K189"/>
    <mergeCell ref="C193:O193"/>
    <mergeCell ref="C195:C201"/>
    <mergeCell ref="D195:K195"/>
    <mergeCell ref="L195:O196"/>
    <mergeCell ref="D196:K196"/>
    <mergeCell ref="D197:K197"/>
    <mergeCell ref="M218:N218"/>
    <mergeCell ref="C219:G219"/>
    <mergeCell ref="H219:I219"/>
    <mergeCell ref="J219:K219"/>
    <mergeCell ref="M219:N219"/>
    <mergeCell ref="C220:N220"/>
    <mergeCell ref="C213:O215"/>
    <mergeCell ref="C216:G216"/>
    <mergeCell ref="H216:I216"/>
    <mergeCell ref="J216:K216"/>
    <mergeCell ref="M216:N216"/>
    <mergeCell ref="C217:G217"/>
    <mergeCell ref="H217:I217"/>
    <mergeCell ref="J217:K217"/>
    <mergeCell ref="M217:N217"/>
    <mergeCell ref="C205:F205"/>
    <mergeCell ref="C209:O209"/>
    <mergeCell ref="D211:L211"/>
    <mergeCell ref="M211:N211"/>
    <mergeCell ref="D212:L212"/>
    <mergeCell ref="M212:N212"/>
    <mergeCell ref="C234:N234"/>
    <mergeCell ref="C235:O237"/>
    <mergeCell ref="M238:N238"/>
    <mergeCell ref="C239:H239"/>
    <mergeCell ref="M239:N239"/>
    <mergeCell ref="M240:N240"/>
    <mergeCell ref="C228:O230"/>
    <mergeCell ref="C231:I231"/>
    <mergeCell ref="M231:N231"/>
    <mergeCell ref="C232:I232"/>
    <mergeCell ref="M232:N232"/>
    <mergeCell ref="C233:I233"/>
    <mergeCell ref="M233:N233"/>
    <mergeCell ref="C221:O223"/>
    <mergeCell ref="M224:N224"/>
    <mergeCell ref="M225:N225"/>
    <mergeCell ref="C226:J226"/>
    <mergeCell ref="M226:N226"/>
    <mergeCell ref="C227:N227"/>
    <mergeCell ref="C253:N253"/>
    <mergeCell ref="C255:N255"/>
    <mergeCell ref="C265:O265"/>
    <mergeCell ref="C266:O266"/>
    <mergeCell ref="C269:O270"/>
    <mergeCell ref="C271:O272"/>
    <mergeCell ref="C249:I249"/>
    <mergeCell ref="M249:N249"/>
    <mergeCell ref="C250:I250"/>
    <mergeCell ref="M250:N250"/>
    <mergeCell ref="M251:N251"/>
    <mergeCell ref="M252:N252"/>
    <mergeCell ref="M241:N241"/>
    <mergeCell ref="C242:I242"/>
    <mergeCell ref="M242:N242"/>
    <mergeCell ref="C243:N243"/>
    <mergeCell ref="C245:N245"/>
    <mergeCell ref="C246:O248"/>
    <mergeCell ref="M291:O292"/>
    <mergeCell ref="D292:K292"/>
    <mergeCell ref="D293:K294"/>
    <mergeCell ref="L293:L295"/>
    <mergeCell ref="M293:M295"/>
    <mergeCell ref="N293:N295"/>
    <mergeCell ref="O293:O295"/>
    <mergeCell ref="D295:K295"/>
    <mergeCell ref="K278:O279"/>
    <mergeCell ref="C279:E279"/>
    <mergeCell ref="B283:K283"/>
    <mergeCell ref="C287:O287"/>
    <mergeCell ref="C289:C295"/>
    <mergeCell ref="D289:K289"/>
    <mergeCell ref="L289:O290"/>
    <mergeCell ref="D290:K290"/>
    <mergeCell ref="D291:K291"/>
    <mergeCell ref="L291:L292"/>
    <mergeCell ref="M312:N312"/>
    <mergeCell ref="C313:G313"/>
    <mergeCell ref="H313:I313"/>
    <mergeCell ref="J313:K313"/>
    <mergeCell ref="M313:N313"/>
    <mergeCell ref="C314:N314"/>
    <mergeCell ref="C307:O309"/>
    <mergeCell ref="C310:G310"/>
    <mergeCell ref="H310:I310"/>
    <mergeCell ref="J310:K310"/>
    <mergeCell ref="M310:N310"/>
    <mergeCell ref="C311:G311"/>
    <mergeCell ref="H311:I311"/>
    <mergeCell ref="J311:K311"/>
    <mergeCell ref="M311:N311"/>
    <mergeCell ref="C299:F299"/>
    <mergeCell ref="C303:O303"/>
    <mergeCell ref="D305:L305"/>
    <mergeCell ref="M305:N305"/>
    <mergeCell ref="D306:L306"/>
    <mergeCell ref="M306:N306"/>
    <mergeCell ref="C327:I327"/>
    <mergeCell ref="M327:N327"/>
    <mergeCell ref="C328:N328"/>
    <mergeCell ref="C329:O331"/>
    <mergeCell ref="C332:H332"/>
    <mergeCell ref="M332:N332"/>
    <mergeCell ref="C321:N321"/>
    <mergeCell ref="C322:O324"/>
    <mergeCell ref="C325:I325"/>
    <mergeCell ref="M325:N325"/>
    <mergeCell ref="C326:I326"/>
    <mergeCell ref="M326:N326"/>
    <mergeCell ref="C315:O317"/>
    <mergeCell ref="C318:J318"/>
    <mergeCell ref="M318:N318"/>
    <mergeCell ref="C319:J319"/>
    <mergeCell ref="M319:N319"/>
    <mergeCell ref="C320:J320"/>
    <mergeCell ref="M320:N320"/>
    <mergeCell ref="M345:N345"/>
    <mergeCell ref="M346:N346"/>
    <mergeCell ref="C347:N347"/>
    <mergeCell ref="C349:N349"/>
    <mergeCell ref="C359:O359"/>
    <mergeCell ref="C360:O360"/>
    <mergeCell ref="C339:N339"/>
    <mergeCell ref="C340:O342"/>
    <mergeCell ref="C343:I343"/>
    <mergeCell ref="M343:N343"/>
    <mergeCell ref="C344:I344"/>
    <mergeCell ref="M344:N344"/>
    <mergeCell ref="C333:H333"/>
    <mergeCell ref="M333:N333"/>
    <mergeCell ref="M334:N334"/>
    <mergeCell ref="M335:N335"/>
    <mergeCell ref="M336:N336"/>
    <mergeCell ref="C337:N337"/>
    <mergeCell ref="L381:L382"/>
    <mergeCell ref="M381:O382"/>
    <mergeCell ref="D382:K382"/>
    <mergeCell ref="D383:K384"/>
    <mergeCell ref="L383:L385"/>
    <mergeCell ref="M383:M385"/>
    <mergeCell ref="N383:N385"/>
    <mergeCell ref="O383:O385"/>
    <mergeCell ref="D385:K385"/>
    <mergeCell ref="C363:O364"/>
    <mergeCell ref="C365:O366"/>
    <mergeCell ref="K372:O373"/>
    <mergeCell ref="C373:E373"/>
    <mergeCell ref="C377:O377"/>
    <mergeCell ref="C379:C385"/>
    <mergeCell ref="D379:K379"/>
    <mergeCell ref="L379:O380"/>
    <mergeCell ref="D380:K380"/>
    <mergeCell ref="D381:K381"/>
    <mergeCell ref="M402:N402"/>
    <mergeCell ref="C403:G403"/>
    <mergeCell ref="H403:I403"/>
    <mergeCell ref="J403:K403"/>
    <mergeCell ref="M403:N403"/>
    <mergeCell ref="C404:N404"/>
    <mergeCell ref="C397:O399"/>
    <mergeCell ref="C400:G400"/>
    <mergeCell ref="H400:I400"/>
    <mergeCell ref="J400:K400"/>
    <mergeCell ref="M400:N400"/>
    <mergeCell ref="C401:G401"/>
    <mergeCell ref="H401:I401"/>
    <mergeCell ref="J401:K401"/>
    <mergeCell ref="M401:N401"/>
    <mergeCell ref="C389:F389"/>
    <mergeCell ref="C393:O393"/>
    <mergeCell ref="D395:L395"/>
    <mergeCell ref="M395:N395"/>
    <mergeCell ref="D396:L396"/>
    <mergeCell ref="M396:N396"/>
    <mergeCell ref="C418:I418"/>
    <mergeCell ref="M418:N418"/>
    <mergeCell ref="C419:N419"/>
    <mergeCell ref="C420:O422"/>
    <mergeCell ref="C423:H423"/>
    <mergeCell ref="M423:N423"/>
    <mergeCell ref="C412:N412"/>
    <mergeCell ref="C413:O415"/>
    <mergeCell ref="C416:I416"/>
    <mergeCell ref="M416:N416"/>
    <mergeCell ref="C417:I417"/>
    <mergeCell ref="M417:N417"/>
    <mergeCell ref="C405:O407"/>
    <mergeCell ref="M408:N408"/>
    <mergeCell ref="M409:N409"/>
    <mergeCell ref="C410:J410"/>
    <mergeCell ref="M410:N410"/>
    <mergeCell ref="C411:J411"/>
    <mergeCell ref="M411:N411"/>
    <mergeCell ref="M436:N436"/>
    <mergeCell ref="M437:N437"/>
    <mergeCell ref="C438:N438"/>
    <mergeCell ref="C440:N440"/>
    <mergeCell ref="C450:O450"/>
    <mergeCell ref="C451:O451"/>
    <mergeCell ref="C428:N428"/>
    <mergeCell ref="C430:N430"/>
    <mergeCell ref="C431:O433"/>
    <mergeCell ref="C434:I434"/>
    <mergeCell ref="M434:N434"/>
    <mergeCell ref="C435:I435"/>
    <mergeCell ref="M435:N435"/>
    <mergeCell ref="C424:H424"/>
    <mergeCell ref="M424:N424"/>
    <mergeCell ref="C425:H425"/>
    <mergeCell ref="M425:N425"/>
    <mergeCell ref="M426:N426"/>
    <mergeCell ref="M427:N427"/>
    <mergeCell ref="L472:L473"/>
    <mergeCell ref="M472:O473"/>
    <mergeCell ref="D473:K473"/>
    <mergeCell ref="D474:K475"/>
    <mergeCell ref="L474:L476"/>
    <mergeCell ref="M474:M476"/>
    <mergeCell ref="N474:N476"/>
    <mergeCell ref="O474:O476"/>
    <mergeCell ref="D476:K476"/>
    <mergeCell ref="C454:O455"/>
    <mergeCell ref="C456:O457"/>
    <mergeCell ref="K463:O464"/>
    <mergeCell ref="C464:E464"/>
    <mergeCell ref="C468:O468"/>
    <mergeCell ref="C470:C476"/>
    <mergeCell ref="D470:K470"/>
    <mergeCell ref="L470:O471"/>
    <mergeCell ref="D471:K471"/>
    <mergeCell ref="D472:K472"/>
    <mergeCell ref="M493:N493"/>
    <mergeCell ref="C494:G494"/>
    <mergeCell ref="H494:I494"/>
    <mergeCell ref="J494:K494"/>
    <mergeCell ref="M494:N494"/>
    <mergeCell ref="C495:N495"/>
    <mergeCell ref="C488:O490"/>
    <mergeCell ref="C491:G491"/>
    <mergeCell ref="H491:I491"/>
    <mergeCell ref="J491:K491"/>
    <mergeCell ref="M491:N491"/>
    <mergeCell ref="C492:G492"/>
    <mergeCell ref="H492:I492"/>
    <mergeCell ref="J492:K492"/>
    <mergeCell ref="M492:N492"/>
    <mergeCell ref="C480:F480"/>
    <mergeCell ref="C484:O484"/>
    <mergeCell ref="D486:L486"/>
    <mergeCell ref="M486:N486"/>
    <mergeCell ref="D487:L487"/>
    <mergeCell ref="M487:N487"/>
    <mergeCell ref="C509:I509"/>
    <mergeCell ref="M509:N509"/>
    <mergeCell ref="C510:N510"/>
    <mergeCell ref="C511:O513"/>
    <mergeCell ref="C514:H514"/>
    <mergeCell ref="M514:N514"/>
    <mergeCell ref="C503:N503"/>
    <mergeCell ref="C504:O506"/>
    <mergeCell ref="C507:I507"/>
    <mergeCell ref="M507:N507"/>
    <mergeCell ref="C508:I508"/>
    <mergeCell ref="M508:N508"/>
    <mergeCell ref="C496:O498"/>
    <mergeCell ref="M499:N499"/>
    <mergeCell ref="M500:N500"/>
    <mergeCell ref="C501:J501"/>
    <mergeCell ref="M501:N501"/>
    <mergeCell ref="C502:J502"/>
    <mergeCell ref="M502:N502"/>
    <mergeCell ref="M527:N527"/>
    <mergeCell ref="M528:N528"/>
    <mergeCell ref="C529:N529"/>
    <mergeCell ref="C531:N531"/>
    <mergeCell ref="C541:O541"/>
    <mergeCell ref="C542:O542"/>
    <mergeCell ref="C519:N519"/>
    <mergeCell ref="C521:N521"/>
    <mergeCell ref="C522:O524"/>
    <mergeCell ref="C525:I525"/>
    <mergeCell ref="M525:N525"/>
    <mergeCell ref="C526:I526"/>
    <mergeCell ref="M526:N526"/>
    <mergeCell ref="C515:H515"/>
    <mergeCell ref="M515:N515"/>
    <mergeCell ref="C516:H516"/>
    <mergeCell ref="M516:N516"/>
    <mergeCell ref="M517:N517"/>
    <mergeCell ref="M518:N518"/>
    <mergeCell ref="L563:L564"/>
    <mergeCell ref="M563:O564"/>
    <mergeCell ref="D564:K564"/>
    <mergeCell ref="D565:K566"/>
    <mergeCell ref="L565:L567"/>
    <mergeCell ref="M565:M567"/>
    <mergeCell ref="N565:N567"/>
    <mergeCell ref="O565:O567"/>
    <mergeCell ref="D567:K567"/>
    <mergeCell ref="C545:O546"/>
    <mergeCell ref="C547:O548"/>
    <mergeCell ref="K554:O555"/>
    <mergeCell ref="C555:E555"/>
    <mergeCell ref="C559:O559"/>
    <mergeCell ref="C561:C567"/>
    <mergeCell ref="D561:K561"/>
    <mergeCell ref="L561:O562"/>
    <mergeCell ref="D562:K562"/>
    <mergeCell ref="D563:K563"/>
    <mergeCell ref="C584:G584"/>
    <mergeCell ref="J584:K584"/>
    <mergeCell ref="M584:N584"/>
    <mergeCell ref="C585:G585"/>
    <mergeCell ref="H585:I585"/>
    <mergeCell ref="J585:K585"/>
    <mergeCell ref="M585:N585"/>
    <mergeCell ref="C579:O581"/>
    <mergeCell ref="C582:G582"/>
    <mergeCell ref="H582:I582"/>
    <mergeCell ref="J582:K582"/>
    <mergeCell ref="M582:N582"/>
    <mergeCell ref="C583:G583"/>
    <mergeCell ref="H583:I583"/>
    <mergeCell ref="J583:K583"/>
    <mergeCell ref="M583:N583"/>
    <mergeCell ref="C571:F571"/>
    <mergeCell ref="C575:O575"/>
    <mergeCell ref="D577:L577"/>
    <mergeCell ref="M577:N577"/>
    <mergeCell ref="D578:L578"/>
    <mergeCell ref="M578:N578"/>
    <mergeCell ref="C598:I598"/>
    <mergeCell ref="M598:N598"/>
    <mergeCell ref="C599:I599"/>
    <mergeCell ref="M599:N599"/>
    <mergeCell ref="C600:I600"/>
    <mergeCell ref="M600:N600"/>
    <mergeCell ref="C592:J592"/>
    <mergeCell ref="M592:N592"/>
    <mergeCell ref="C593:J593"/>
    <mergeCell ref="M593:N593"/>
    <mergeCell ref="C594:N594"/>
    <mergeCell ref="C595:O597"/>
    <mergeCell ref="C586:N586"/>
    <mergeCell ref="C587:O589"/>
    <mergeCell ref="C590:J590"/>
    <mergeCell ref="M590:N590"/>
    <mergeCell ref="C591:J591"/>
    <mergeCell ref="M591:N591"/>
    <mergeCell ref="C613:O615"/>
    <mergeCell ref="C616:I616"/>
    <mergeCell ref="M616:N616"/>
    <mergeCell ref="C617:I617"/>
    <mergeCell ref="M617:N617"/>
    <mergeCell ref="M618:N618"/>
    <mergeCell ref="C607:H607"/>
    <mergeCell ref="M607:N607"/>
    <mergeCell ref="M608:N608"/>
    <mergeCell ref="M609:N609"/>
    <mergeCell ref="C610:N610"/>
    <mergeCell ref="C612:N612"/>
    <mergeCell ref="C601:N601"/>
    <mergeCell ref="C602:O604"/>
    <mergeCell ref="C605:H605"/>
    <mergeCell ref="M605:N605"/>
    <mergeCell ref="C606:H606"/>
    <mergeCell ref="M606:N606"/>
    <mergeCell ref="D658:L658"/>
    <mergeCell ref="M658:N658"/>
    <mergeCell ref="C659:O661"/>
    <mergeCell ref="C662:G662"/>
    <mergeCell ref="H662:I662"/>
    <mergeCell ref="J662:K662"/>
    <mergeCell ref="M662:N662"/>
    <mergeCell ref="C638:O639"/>
    <mergeCell ref="K645:O646"/>
    <mergeCell ref="C646:E646"/>
    <mergeCell ref="C651:F651"/>
    <mergeCell ref="C655:O655"/>
    <mergeCell ref="D657:L657"/>
    <mergeCell ref="M657:N657"/>
    <mergeCell ref="M619:N619"/>
    <mergeCell ref="C620:N620"/>
    <mergeCell ref="C622:N622"/>
    <mergeCell ref="C632:O632"/>
    <mergeCell ref="C633:O633"/>
    <mergeCell ref="C636:O637"/>
    <mergeCell ref="C670:J670"/>
    <mergeCell ref="M670:N670"/>
    <mergeCell ref="C671:J671"/>
    <mergeCell ref="M671:N671"/>
    <mergeCell ref="C672:J672"/>
    <mergeCell ref="M672:N672"/>
    <mergeCell ref="C665:G665"/>
    <mergeCell ref="H665:I665"/>
    <mergeCell ref="J665:K665"/>
    <mergeCell ref="M665:N665"/>
    <mergeCell ref="C666:N666"/>
    <mergeCell ref="C667:O669"/>
    <mergeCell ref="C663:G663"/>
    <mergeCell ref="H663:I663"/>
    <mergeCell ref="J663:K663"/>
    <mergeCell ref="M663:N663"/>
    <mergeCell ref="C664:G664"/>
    <mergeCell ref="J664:K664"/>
    <mergeCell ref="M664:N664"/>
    <mergeCell ref="C685:H685"/>
    <mergeCell ref="M685:N685"/>
    <mergeCell ref="C686:H686"/>
    <mergeCell ref="M686:N686"/>
    <mergeCell ref="C687:H687"/>
    <mergeCell ref="M687:N687"/>
    <mergeCell ref="C679:I679"/>
    <mergeCell ref="M679:N679"/>
    <mergeCell ref="C680:I680"/>
    <mergeCell ref="M680:N680"/>
    <mergeCell ref="C681:N681"/>
    <mergeCell ref="C682:O684"/>
    <mergeCell ref="C673:J673"/>
    <mergeCell ref="M673:N673"/>
    <mergeCell ref="C674:N674"/>
    <mergeCell ref="C675:O677"/>
    <mergeCell ref="C678:I678"/>
    <mergeCell ref="M678:N678"/>
    <mergeCell ref="C700:N700"/>
    <mergeCell ref="C702:N702"/>
    <mergeCell ref="C712:O712"/>
    <mergeCell ref="C713:O713"/>
    <mergeCell ref="C716:O717"/>
    <mergeCell ref="C718:O719"/>
    <mergeCell ref="C696:I696"/>
    <mergeCell ref="M696:N696"/>
    <mergeCell ref="C697:I697"/>
    <mergeCell ref="M697:N697"/>
    <mergeCell ref="M698:N698"/>
    <mergeCell ref="M699:N699"/>
    <mergeCell ref="C688:H688"/>
    <mergeCell ref="M688:N688"/>
    <mergeCell ref="M689:N689"/>
    <mergeCell ref="C690:N690"/>
    <mergeCell ref="C692:N692"/>
    <mergeCell ref="C693:O695"/>
    <mergeCell ref="C744:G744"/>
    <mergeCell ref="H744:I744"/>
    <mergeCell ref="J744:K744"/>
    <mergeCell ref="M744:N744"/>
    <mergeCell ref="C745:G745"/>
    <mergeCell ref="J745:K745"/>
    <mergeCell ref="M745:N745"/>
    <mergeCell ref="D739:L739"/>
    <mergeCell ref="M739:N739"/>
    <mergeCell ref="C740:O742"/>
    <mergeCell ref="C743:G743"/>
    <mergeCell ref="H743:I743"/>
    <mergeCell ref="J743:K743"/>
    <mergeCell ref="M743:N743"/>
    <mergeCell ref="K725:O726"/>
    <mergeCell ref="C726:E726"/>
    <mergeCell ref="C732:F732"/>
    <mergeCell ref="C736:O736"/>
    <mergeCell ref="D738:L738"/>
    <mergeCell ref="M738:N738"/>
    <mergeCell ref="C754:J754"/>
    <mergeCell ref="M754:N754"/>
    <mergeCell ref="C755:J755"/>
    <mergeCell ref="M755:N755"/>
    <mergeCell ref="C756:J756"/>
    <mergeCell ref="M756:N756"/>
    <mergeCell ref="C751:J751"/>
    <mergeCell ref="M751:N751"/>
    <mergeCell ref="C752:J752"/>
    <mergeCell ref="M752:N752"/>
    <mergeCell ref="C753:J753"/>
    <mergeCell ref="M753:N753"/>
    <mergeCell ref="C746:G746"/>
    <mergeCell ref="H746:I746"/>
    <mergeCell ref="J746:K746"/>
    <mergeCell ref="M746:N746"/>
    <mergeCell ref="C747:N747"/>
    <mergeCell ref="C748:O750"/>
    <mergeCell ref="C766:N766"/>
    <mergeCell ref="C767:O769"/>
    <mergeCell ref="C770:H770"/>
    <mergeCell ref="M770:N770"/>
    <mergeCell ref="C771:H771"/>
    <mergeCell ref="M771:N771"/>
    <mergeCell ref="C763:I763"/>
    <mergeCell ref="M763:N763"/>
    <mergeCell ref="C764:I764"/>
    <mergeCell ref="M764:N764"/>
    <mergeCell ref="C765:I765"/>
    <mergeCell ref="M765:N765"/>
    <mergeCell ref="C757:J757"/>
    <mergeCell ref="M757:N757"/>
    <mergeCell ref="C758:J758"/>
    <mergeCell ref="M758:N758"/>
    <mergeCell ref="C759:N759"/>
    <mergeCell ref="C760:O762"/>
    <mergeCell ref="M783:N783"/>
    <mergeCell ref="M784:N784"/>
    <mergeCell ref="C785:N785"/>
    <mergeCell ref="C787:N787"/>
    <mergeCell ref="C797:O797"/>
    <mergeCell ref="C798:O798"/>
    <mergeCell ref="C777:N777"/>
    <mergeCell ref="C778:O780"/>
    <mergeCell ref="C781:I781"/>
    <mergeCell ref="M781:N781"/>
    <mergeCell ref="C782:I782"/>
    <mergeCell ref="M782:N782"/>
    <mergeCell ref="C772:H772"/>
    <mergeCell ref="M772:N772"/>
    <mergeCell ref="C773:H773"/>
    <mergeCell ref="M773:N773"/>
    <mergeCell ref="M774:N774"/>
    <mergeCell ref="C775:N775"/>
    <mergeCell ref="C829:G829"/>
    <mergeCell ref="H829:I829"/>
    <mergeCell ref="J829:K829"/>
    <mergeCell ref="M829:N829"/>
    <mergeCell ref="C830:G830"/>
    <mergeCell ref="J830:K830"/>
    <mergeCell ref="M830:N830"/>
    <mergeCell ref="D823:L823"/>
    <mergeCell ref="M823:N823"/>
    <mergeCell ref="D824:L824"/>
    <mergeCell ref="M824:N824"/>
    <mergeCell ref="C825:O827"/>
    <mergeCell ref="C828:G828"/>
    <mergeCell ref="H828:I828"/>
    <mergeCell ref="J828:K828"/>
    <mergeCell ref="M828:N828"/>
    <mergeCell ref="C801:O802"/>
    <mergeCell ref="C803:O804"/>
    <mergeCell ref="K810:O811"/>
    <mergeCell ref="C811:E811"/>
    <mergeCell ref="C817:F817"/>
    <mergeCell ref="C821:O821"/>
    <mergeCell ref="C839:J839"/>
    <mergeCell ref="M839:N839"/>
    <mergeCell ref="C840:J840"/>
    <mergeCell ref="M840:N840"/>
    <mergeCell ref="C841:J841"/>
    <mergeCell ref="M841:N841"/>
    <mergeCell ref="C836:J836"/>
    <mergeCell ref="M836:N836"/>
    <mergeCell ref="C837:J837"/>
    <mergeCell ref="M837:N837"/>
    <mergeCell ref="C838:J838"/>
    <mergeCell ref="M838:N838"/>
    <mergeCell ref="C831:G831"/>
    <mergeCell ref="H831:I831"/>
    <mergeCell ref="J831:K831"/>
    <mergeCell ref="M831:N831"/>
    <mergeCell ref="C832:N832"/>
    <mergeCell ref="C833:O835"/>
    <mergeCell ref="C851:N851"/>
    <mergeCell ref="C852:O854"/>
    <mergeCell ref="C855:H855"/>
    <mergeCell ref="M855:N855"/>
    <mergeCell ref="C856:H856"/>
    <mergeCell ref="M856:N856"/>
    <mergeCell ref="C848:I848"/>
    <mergeCell ref="M848:N848"/>
    <mergeCell ref="C849:I849"/>
    <mergeCell ref="M849:N849"/>
    <mergeCell ref="C850:I850"/>
    <mergeCell ref="M850:N850"/>
    <mergeCell ref="C842:J842"/>
    <mergeCell ref="M842:N842"/>
    <mergeCell ref="C843:J843"/>
    <mergeCell ref="M843:N843"/>
    <mergeCell ref="C844:N844"/>
    <mergeCell ref="C845:O847"/>
    <mergeCell ref="M868:N868"/>
    <mergeCell ref="M869:N869"/>
    <mergeCell ref="C870:N870"/>
    <mergeCell ref="C872:N872"/>
    <mergeCell ref="C882:O882"/>
    <mergeCell ref="C883:O883"/>
    <mergeCell ref="C862:N862"/>
    <mergeCell ref="C863:O865"/>
    <mergeCell ref="C866:I866"/>
    <mergeCell ref="M866:N866"/>
    <mergeCell ref="C867:I867"/>
    <mergeCell ref="M867:N867"/>
    <mergeCell ref="C857:H857"/>
    <mergeCell ref="M857:N857"/>
    <mergeCell ref="C858:H858"/>
    <mergeCell ref="M858:N858"/>
    <mergeCell ref="M859:N859"/>
    <mergeCell ref="C860:N860"/>
    <mergeCell ref="C915:G915"/>
    <mergeCell ref="H915:I915"/>
    <mergeCell ref="J915:K915"/>
    <mergeCell ref="M915:N915"/>
    <mergeCell ref="C916:G916"/>
    <mergeCell ref="J916:K916"/>
    <mergeCell ref="M916:N916"/>
    <mergeCell ref="D909:L909"/>
    <mergeCell ref="M909:N909"/>
    <mergeCell ref="D910:L910"/>
    <mergeCell ref="M910:N910"/>
    <mergeCell ref="C911:O913"/>
    <mergeCell ref="C914:G914"/>
    <mergeCell ref="H914:I914"/>
    <mergeCell ref="J914:K914"/>
    <mergeCell ref="M914:N914"/>
    <mergeCell ref="C886:O887"/>
    <mergeCell ref="C888:O889"/>
    <mergeCell ref="K895:O896"/>
    <mergeCell ref="C896:E896"/>
    <mergeCell ref="C903:F903"/>
    <mergeCell ref="C907:O907"/>
    <mergeCell ref="C925:J925"/>
    <mergeCell ref="M925:N925"/>
    <mergeCell ref="C926:J926"/>
    <mergeCell ref="M926:N926"/>
    <mergeCell ref="C927:J927"/>
    <mergeCell ref="M927:N927"/>
    <mergeCell ref="C922:J922"/>
    <mergeCell ref="M922:N922"/>
    <mergeCell ref="C923:J923"/>
    <mergeCell ref="M923:N923"/>
    <mergeCell ref="C924:J924"/>
    <mergeCell ref="M924:N924"/>
    <mergeCell ref="C917:G917"/>
    <mergeCell ref="H917:I917"/>
    <mergeCell ref="J917:K917"/>
    <mergeCell ref="M917:N917"/>
    <mergeCell ref="C918:N918"/>
    <mergeCell ref="C919:O921"/>
    <mergeCell ref="C937:N937"/>
    <mergeCell ref="C938:O940"/>
    <mergeCell ref="C941:H941"/>
    <mergeCell ref="M941:N941"/>
    <mergeCell ref="C942:H942"/>
    <mergeCell ref="M942:N942"/>
    <mergeCell ref="C934:I934"/>
    <mergeCell ref="M934:N934"/>
    <mergeCell ref="C935:I935"/>
    <mergeCell ref="M935:N935"/>
    <mergeCell ref="C936:I936"/>
    <mergeCell ref="M936:N936"/>
    <mergeCell ref="C928:J928"/>
    <mergeCell ref="M928:N928"/>
    <mergeCell ref="C929:J929"/>
    <mergeCell ref="M929:N929"/>
    <mergeCell ref="C930:N930"/>
    <mergeCell ref="C931:O933"/>
    <mergeCell ref="M954:N954"/>
    <mergeCell ref="M955:N955"/>
    <mergeCell ref="C956:N956"/>
    <mergeCell ref="C958:N958"/>
    <mergeCell ref="C968:O968"/>
    <mergeCell ref="C969:O969"/>
    <mergeCell ref="C948:N948"/>
    <mergeCell ref="C949:O951"/>
    <mergeCell ref="C952:I952"/>
    <mergeCell ref="M952:N952"/>
    <mergeCell ref="C953:I953"/>
    <mergeCell ref="M953:N953"/>
    <mergeCell ref="C943:H943"/>
    <mergeCell ref="M943:N943"/>
    <mergeCell ref="C944:H944"/>
    <mergeCell ref="M944:N944"/>
    <mergeCell ref="M945:N945"/>
    <mergeCell ref="C946:N946"/>
    <mergeCell ref="C1001:G1001"/>
    <mergeCell ref="H1001:I1001"/>
    <mergeCell ref="J1001:K1001"/>
    <mergeCell ref="M1001:N1001"/>
    <mergeCell ref="C1002:G1002"/>
    <mergeCell ref="J1002:K1002"/>
    <mergeCell ref="M1002:N1002"/>
    <mergeCell ref="D995:L995"/>
    <mergeCell ref="M995:N995"/>
    <mergeCell ref="D996:L996"/>
    <mergeCell ref="M996:N996"/>
    <mergeCell ref="C997:O999"/>
    <mergeCell ref="C1000:G1000"/>
    <mergeCell ref="H1000:I1000"/>
    <mergeCell ref="J1000:K1000"/>
    <mergeCell ref="M1000:N1000"/>
    <mergeCell ref="C972:O973"/>
    <mergeCell ref="C974:O975"/>
    <mergeCell ref="K981:O982"/>
    <mergeCell ref="C982:E982"/>
    <mergeCell ref="C989:F989"/>
    <mergeCell ref="C993:O993"/>
    <mergeCell ref="C1011:J1011"/>
    <mergeCell ref="M1011:N1011"/>
    <mergeCell ref="C1012:J1012"/>
    <mergeCell ref="M1012:N1012"/>
    <mergeCell ref="C1013:J1013"/>
    <mergeCell ref="M1013:N1013"/>
    <mergeCell ref="C1008:J1008"/>
    <mergeCell ref="M1008:N1008"/>
    <mergeCell ref="C1009:J1009"/>
    <mergeCell ref="M1009:N1009"/>
    <mergeCell ref="C1010:J1010"/>
    <mergeCell ref="M1010:N1010"/>
    <mergeCell ref="C1003:G1003"/>
    <mergeCell ref="H1003:I1003"/>
    <mergeCell ref="J1003:K1003"/>
    <mergeCell ref="M1003:N1003"/>
    <mergeCell ref="C1004:N1004"/>
    <mergeCell ref="C1005:O1007"/>
    <mergeCell ref="C1023:N1023"/>
    <mergeCell ref="C1024:O1026"/>
    <mergeCell ref="C1027:H1027"/>
    <mergeCell ref="M1027:N1027"/>
    <mergeCell ref="C1028:H1028"/>
    <mergeCell ref="M1028:N1028"/>
    <mergeCell ref="C1020:I1020"/>
    <mergeCell ref="M1020:N1020"/>
    <mergeCell ref="C1021:I1021"/>
    <mergeCell ref="M1021:N1021"/>
    <mergeCell ref="C1022:I1022"/>
    <mergeCell ref="M1022:N1022"/>
    <mergeCell ref="C1014:J1014"/>
    <mergeCell ref="M1014:N1014"/>
    <mergeCell ref="C1015:J1015"/>
    <mergeCell ref="M1015:N1015"/>
    <mergeCell ref="C1016:N1016"/>
    <mergeCell ref="C1017:O1019"/>
    <mergeCell ref="M1040:N1040"/>
    <mergeCell ref="M1041:N1041"/>
    <mergeCell ref="C1042:N1042"/>
    <mergeCell ref="C1044:N1044"/>
    <mergeCell ref="C1054:O1054"/>
    <mergeCell ref="C1055:O1055"/>
    <mergeCell ref="C1034:N1034"/>
    <mergeCell ref="C1035:O1037"/>
    <mergeCell ref="C1038:I1038"/>
    <mergeCell ref="M1038:N1038"/>
    <mergeCell ref="C1039:I1039"/>
    <mergeCell ref="M1039:N1039"/>
    <mergeCell ref="C1029:H1029"/>
    <mergeCell ref="M1029:N1029"/>
    <mergeCell ref="C1030:H1030"/>
    <mergeCell ref="M1030:N1030"/>
    <mergeCell ref="M1031:N1031"/>
    <mergeCell ref="C1032:N1032"/>
    <mergeCell ref="C1088:G1088"/>
    <mergeCell ref="H1088:I1088"/>
    <mergeCell ref="J1088:K1088"/>
    <mergeCell ref="M1088:N1088"/>
    <mergeCell ref="C1089:G1089"/>
    <mergeCell ref="J1089:K1089"/>
    <mergeCell ref="M1089:N1089"/>
    <mergeCell ref="D1082:L1082"/>
    <mergeCell ref="M1082:N1082"/>
    <mergeCell ref="D1083:L1083"/>
    <mergeCell ref="M1083:N1083"/>
    <mergeCell ref="C1084:O1086"/>
    <mergeCell ref="C1087:G1087"/>
    <mergeCell ref="H1087:I1087"/>
    <mergeCell ref="J1087:K1087"/>
    <mergeCell ref="M1087:N1087"/>
    <mergeCell ref="C1058:O1059"/>
    <mergeCell ref="C1060:O1061"/>
    <mergeCell ref="K1067:O1068"/>
    <mergeCell ref="C1068:E1068"/>
    <mergeCell ref="C1076:F1076"/>
    <mergeCell ref="C1080:O1080"/>
    <mergeCell ref="C1098:J1098"/>
    <mergeCell ref="M1098:N1098"/>
    <mergeCell ref="C1099:J1099"/>
    <mergeCell ref="M1099:N1099"/>
    <mergeCell ref="C1100:J1100"/>
    <mergeCell ref="M1100:N1100"/>
    <mergeCell ref="C1095:J1095"/>
    <mergeCell ref="M1095:N1095"/>
    <mergeCell ref="C1096:J1096"/>
    <mergeCell ref="M1096:N1096"/>
    <mergeCell ref="C1097:J1097"/>
    <mergeCell ref="M1097:N1097"/>
    <mergeCell ref="C1090:G1090"/>
    <mergeCell ref="H1090:I1090"/>
    <mergeCell ref="J1090:K1090"/>
    <mergeCell ref="M1090:N1090"/>
    <mergeCell ref="C1091:N1091"/>
    <mergeCell ref="C1092:O1094"/>
    <mergeCell ref="C1110:N1110"/>
    <mergeCell ref="C1111:O1113"/>
    <mergeCell ref="C1114:H1114"/>
    <mergeCell ref="M1114:N1114"/>
    <mergeCell ref="C1115:H1115"/>
    <mergeCell ref="M1115:N1115"/>
    <mergeCell ref="C1107:I1107"/>
    <mergeCell ref="M1107:N1107"/>
    <mergeCell ref="C1108:I1108"/>
    <mergeCell ref="M1108:N1108"/>
    <mergeCell ref="C1109:I1109"/>
    <mergeCell ref="M1109:N1109"/>
    <mergeCell ref="C1101:J1101"/>
    <mergeCell ref="M1101:N1101"/>
    <mergeCell ref="C1102:J1102"/>
    <mergeCell ref="M1102:N1102"/>
    <mergeCell ref="C1103:N1103"/>
    <mergeCell ref="C1104:O1106"/>
    <mergeCell ref="M1127:N1127"/>
    <mergeCell ref="M1128:N1128"/>
    <mergeCell ref="C1129:N1129"/>
    <mergeCell ref="C1131:N1131"/>
    <mergeCell ref="C1141:O1141"/>
    <mergeCell ref="C1142:O1142"/>
    <mergeCell ref="C1121:N1121"/>
    <mergeCell ref="C1122:O1124"/>
    <mergeCell ref="C1125:I1125"/>
    <mergeCell ref="M1125:N1125"/>
    <mergeCell ref="C1126:I1126"/>
    <mergeCell ref="M1126:N1126"/>
    <mergeCell ref="C1116:H1116"/>
    <mergeCell ref="M1116:N1116"/>
    <mergeCell ref="C1117:H1117"/>
    <mergeCell ref="M1117:N1117"/>
    <mergeCell ref="M1118:N1118"/>
    <mergeCell ref="C1119:N1119"/>
    <mergeCell ref="C1175:G1175"/>
    <mergeCell ref="H1175:I1175"/>
    <mergeCell ref="J1175:K1175"/>
    <mergeCell ref="M1175:N1175"/>
    <mergeCell ref="C1176:G1176"/>
    <mergeCell ref="J1176:K1176"/>
    <mergeCell ref="M1176:N1176"/>
    <mergeCell ref="D1169:L1169"/>
    <mergeCell ref="M1169:N1169"/>
    <mergeCell ref="D1170:L1170"/>
    <mergeCell ref="M1170:N1170"/>
    <mergeCell ref="C1171:O1173"/>
    <mergeCell ref="C1174:G1174"/>
    <mergeCell ref="H1174:I1174"/>
    <mergeCell ref="J1174:K1174"/>
    <mergeCell ref="M1174:N1174"/>
    <mergeCell ref="C1145:O1146"/>
    <mergeCell ref="C1147:O1148"/>
    <mergeCell ref="K1154:O1155"/>
    <mergeCell ref="C1155:E1155"/>
    <mergeCell ref="C1163:F1163"/>
    <mergeCell ref="C1167:O1167"/>
    <mergeCell ref="C1185:J1185"/>
    <mergeCell ref="M1185:N1185"/>
    <mergeCell ref="C1186:J1186"/>
    <mergeCell ref="M1186:N1186"/>
    <mergeCell ref="C1187:J1187"/>
    <mergeCell ref="M1187:N1187"/>
    <mergeCell ref="C1182:J1182"/>
    <mergeCell ref="M1182:N1182"/>
    <mergeCell ref="C1183:J1183"/>
    <mergeCell ref="M1183:N1183"/>
    <mergeCell ref="C1184:J1184"/>
    <mergeCell ref="M1184:N1184"/>
    <mergeCell ref="C1177:G1177"/>
    <mergeCell ref="H1177:I1177"/>
    <mergeCell ref="J1177:K1177"/>
    <mergeCell ref="M1177:N1177"/>
    <mergeCell ref="C1178:N1178"/>
    <mergeCell ref="C1179:O1181"/>
    <mergeCell ref="C1197:N1197"/>
    <mergeCell ref="C1198:O1200"/>
    <mergeCell ref="C1201:H1201"/>
    <mergeCell ref="M1201:N1201"/>
    <mergeCell ref="C1202:H1202"/>
    <mergeCell ref="M1202:N1202"/>
    <mergeCell ref="C1194:I1194"/>
    <mergeCell ref="M1194:N1194"/>
    <mergeCell ref="C1195:I1195"/>
    <mergeCell ref="M1195:N1195"/>
    <mergeCell ref="C1196:I1196"/>
    <mergeCell ref="M1196:N1196"/>
    <mergeCell ref="C1188:J1188"/>
    <mergeCell ref="M1188:N1188"/>
    <mergeCell ref="C1189:J1189"/>
    <mergeCell ref="M1189:N1189"/>
    <mergeCell ref="C1190:N1190"/>
    <mergeCell ref="C1191:O1193"/>
    <mergeCell ref="M1214:N1214"/>
    <mergeCell ref="M1215:N1215"/>
    <mergeCell ref="C1216:N1216"/>
    <mergeCell ref="C1218:N1218"/>
    <mergeCell ref="C1228:O1228"/>
    <mergeCell ref="C1229:O1229"/>
    <mergeCell ref="C1208:N1208"/>
    <mergeCell ref="C1209:O1211"/>
    <mergeCell ref="C1212:I1212"/>
    <mergeCell ref="M1212:N1212"/>
    <mergeCell ref="C1213:I1213"/>
    <mergeCell ref="M1213:N1213"/>
    <mergeCell ref="C1203:H1203"/>
    <mergeCell ref="M1203:N1203"/>
    <mergeCell ref="C1204:H1204"/>
    <mergeCell ref="M1204:N1204"/>
    <mergeCell ref="M1205:N1205"/>
    <mergeCell ref="C1206:N1206"/>
    <mergeCell ref="C1262:G1262"/>
    <mergeCell ref="H1262:I1262"/>
    <mergeCell ref="J1262:K1262"/>
    <mergeCell ref="M1262:N1262"/>
    <mergeCell ref="C1263:G1263"/>
    <mergeCell ref="J1263:K1263"/>
    <mergeCell ref="M1263:N1263"/>
    <mergeCell ref="D1256:L1256"/>
    <mergeCell ref="M1256:N1256"/>
    <mergeCell ref="D1257:L1257"/>
    <mergeCell ref="M1257:N1257"/>
    <mergeCell ref="C1258:O1260"/>
    <mergeCell ref="C1261:G1261"/>
    <mergeCell ref="H1261:I1261"/>
    <mergeCell ref="J1261:K1261"/>
    <mergeCell ref="M1261:N1261"/>
    <mergeCell ref="C1232:O1233"/>
    <mergeCell ref="C1234:O1235"/>
    <mergeCell ref="K1241:O1242"/>
    <mergeCell ref="C1242:E1242"/>
    <mergeCell ref="C1250:F1250"/>
    <mergeCell ref="C1254:O1254"/>
    <mergeCell ref="C1272:J1272"/>
    <mergeCell ref="M1272:N1272"/>
    <mergeCell ref="C1273:J1273"/>
    <mergeCell ref="M1273:N1273"/>
    <mergeCell ref="C1274:J1274"/>
    <mergeCell ref="M1274:N1274"/>
    <mergeCell ref="C1269:J1269"/>
    <mergeCell ref="M1269:N1269"/>
    <mergeCell ref="C1270:J1270"/>
    <mergeCell ref="M1270:N1270"/>
    <mergeCell ref="C1271:J1271"/>
    <mergeCell ref="M1271:N1271"/>
    <mergeCell ref="C1264:G1264"/>
    <mergeCell ref="H1264:I1264"/>
    <mergeCell ref="J1264:K1264"/>
    <mergeCell ref="M1264:N1264"/>
    <mergeCell ref="C1265:N1265"/>
    <mergeCell ref="C1266:O1268"/>
    <mergeCell ref="C1284:N1284"/>
    <mergeCell ref="C1285:O1287"/>
    <mergeCell ref="C1288:H1288"/>
    <mergeCell ref="M1288:N1288"/>
    <mergeCell ref="C1289:H1289"/>
    <mergeCell ref="M1289:N1289"/>
    <mergeCell ref="C1281:I1281"/>
    <mergeCell ref="M1281:N1281"/>
    <mergeCell ref="C1282:I1282"/>
    <mergeCell ref="M1282:N1282"/>
    <mergeCell ref="C1283:I1283"/>
    <mergeCell ref="M1283:N1283"/>
    <mergeCell ref="C1275:J1275"/>
    <mergeCell ref="M1275:N1275"/>
    <mergeCell ref="C1276:J1276"/>
    <mergeCell ref="M1276:N1276"/>
    <mergeCell ref="C1277:N1277"/>
    <mergeCell ref="C1278:O1280"/>
    <mergeCell ref="M1301:N1301"/>
    <mergeCell ref="M1302:N1302"/>
    <mergeCell ref="C1303:N1303"/>
    <mergeCell ref="C1305:N1305"/>
    <mergeCell ref="C1315:O1315"/>
    <mergeCell ref="C1316:O1316"/>
    <mergeCell ref="C1295:N1295"/>
    <mergeCell ref="C1296:O1298"/>
    <mergeCell ref="C1299:I1299"/>
    <mergeCell ref="M1299:N1299"/>
    <mergeCell ref="C1300:I1300"/>
    <mergeCell ref="M1300:N1300"/>
    <mergeCell ref="C1290:H1290"/>
    <mergeCell ref="M1290:N1290"/>
    <mergeCell ref="C1291:H1291"/>
    <mergeCell ref="M1291:N1291"/>
    <mergeCell ref="M1292:N1292"/>
    <mergeCell ref="C1293:N1293"/>
    <mergeCell ref="C1349:G1349"/>
    <mergeCell ref="H1349:I1349"/>
    <mergeCell ref="J1349:K1349"/>
    <mergeCell ref="M1349:N1349"/>
    <mergeCell ref="C1350:G1350"/>
    <mergeCell ref="J1350:K1350"/>
    <mergeCell ref="M1350:N1350"/>
    <mergeCell ref="D1343:L1343"/>
    <mergeCell ref="M1343:N1343"/>
    <mergeCell ref="D1344:L1344"/>
    <mergeCell ref="M1344:N1344"/>
    <mergeCell ref="C1345:O1347"/>
    <mergeCell ref="C1348:G1348"/>
    <mergeCell ref="H1348:I1348"/>
    <mergeCell ref="J1348:K1348"/>
    <mergeCell ref="M1348:N1348"/>
    <mergeCell ref="C1319:O1320"/>
    <mergeCell ref="C1321:O1322"/>
    <mergeCell ref="K1328:O1329"/>
    <mergeCell ref="C1329:E1329"/>
    <mergeCell ref="C1337:F1337"/>
    <mergeCell ref="C1341:O1341"/>
    <mergeCell ref="C1359:J1359"/>
    <mergeCell ref="M1359:N1359"/>
    <mergeCell ref="C1360:J1360"/>
    <mergeCell ref="M1360:N1360"/>
    <mergeCell ref="C1361:J1361"/>
    <mergeCell ref="M1361:N1361"/>
    <mergeCell ref="C1356:J1356"/>
    <mergeCell ref="M1356:N1356"/>
    <mergeCell ref="C1357:J1357"/>
    <mergeCell ref="M1357:N1357"/>
    <mergeCell ref="C1358:J1358"/>
    <mergeCell ref="M1358:N1358"/>
    <mergeCell ref="C1351:G1351"/>
    <mergeCell ref="H1351:I1351"/>
    <mergeCell ref="J1351:K1351"/>
    <mergeCell ref="M1351:N1351"/>
    <mergeCell ref="C1352:N1352"/>
    <mergeCell ref="C1353:O1355"/>
    <mergeCell ref="C1371:N1371"/>
    <mergeCell ref="C1372:O1374"/>
    <mergeCell ref="C1375:H1375"/>
    <mergeCell ref="M1375:N1375"/>
    <mergeCell ref="C1376:H1376"/>
    <mergeCell ref="M1376:N1376"/>
    <mergeCell ref="C1368:I1368"/>
    <mergeCell ref="M1368:N1368"/>
    <mergeCell ref="C1369:I1369"/>
    <mergeCell ref="M1369:N1369"/>
    <mergeCell ref="C1370:I1370"/>
    <mergeCell ref="M1370:N1370"/>
    <mergeCell ref="C1362:J1362"/>
    <mergeCell ref="M1362:N1362"/>
    <mergeCell ref="C1363:J1363"/>
    <mergeCell ref="M1363:N1363"/>
    <mergeCell ref="C1364:N1364"/>
    <mergeCell ref="C1365:O1367"/>
    <mergeCell ref="M1388:N1388"/>
    <mergeCell ref="M1389:N1389"/>
    <mergeCell ref="C1390:N1390"/>
    <mergeCell ref="C1392:N1392"/>
    <mergeCell ref="C1402:O1402"/>
    <mergeCell ref="C1403:O1403"/>
    <mergeCell ref="C1382:N1382"/>
    <mergeCell ref="C1383:O1385"/>
    <mergeCell ref="C1386:I1386"/>
    <mergeCell ref="M1386:N1386"/>
    <mergeCell ref="C1387:I1387"/>
    <mergeCell ref="M1387:N1387"/>
    <mergeCell ref="C1377:H1377"/>
    <mergeCell ref="M1377:N1377"/>
    <mergeCell ref="C1378:H1378"/>
    <mergeCell ref="M1378:N1378"/>
    <mergeCell ref="M1379:N1379"/>
    <mergeCell ref="C1380:N1380"/>
    <mergeCell ref="C1437:G1437"/>
    <mergeCell ref="H1437:I1437"/>
    <mergeCell ref="J1437:K1437"/>
    <mergeCell ref="M1437:N1437"/>
    <mergeCell ref="C1438:G1438"/>
    <mergeCell ref="J1438:K1438"/>
    <mergeCell ref="M1438:N1438"/>
    <mergeCell ref="D1431:L1431"/>
    <mergeCell ref="M1431:N1431"/>
    <mergeCell ref="D1432:L1432"/>
    <mergeCell ref="M1432:N1432"/>
    <mergeCell ref="C1433:O1435"/>
    <mergeCell ref="C1436:G1436"/>
    <mergeCell ref="H1436:I1436"/>
    <mergeCell ref="J1436:K1436"/>
    <mergeCell ref="M1436:N1436"/>
    <mergeCell ref="C1406:O1407"/>
    <mergeCell ref="C1408:O1409"/>
    <mergeCell ref="K1415:O1416"/>
    <mergeCell ref="C1416:E1416"/>
    <mergeCell ref="C1425:F1425"/>
    <mergeCell ref="C1429:O1429"/>
    <mergeCell ref="C1447:J1447"/>
    <mergeCell ref="M1447:N1447"/>
    <mergeCell ref="C1448:J1448"/>
    <mergeCell ref="M1448:N1448"/>
    <mergeCell ref="C1449:J1449"/>
    <mergeCell ref="M1449:N1449"/>
    <mergeCell ref="C1444:J1444"/>
    <mergeCell ref="M1444:N1444"/>
    <mergeCell ref="C1445:J1445"/>
    <mergeCell ref="M1445:N1445"/>
    <mergeCell ref="C1446:J1446"/>
    <mergeCell ref="M1446:N1446"/>
    <mergeCell ref="C1439:G1439"/>
    <mergeCell ref="H1439:I1439"/>
    <mergeCell ref="J1439:K1439"/>
    <mergeCell ref="M1439:N1439"/>
    <mergeCell ref="C1440:N1440"/>
    <mergeCell ref="C1441:O1443"/>
    <mergeCell ref="C1459:N1459"/>
    <mergeCell ref="C1460:O1462"/>
    <mergeCell ref="C1463:H1463"/>
    <mergeCell ref="M1463:N1463"/>
    <mergeCell ref="C1464:H1464"/>
    <mergeCell ref="M1464:N1464"/>
    <mergeCell ref="C1456:I1456"/>
    <mergeCell ref="M1456:N1456"/>
    <mergeCell ref="C1457:I1457"/>
    <mergeCell ref="M1457:N1457"/>
    <mergeCell ref="C1458:I1458"/>
    <mergeCell ref="M1458:N1458"/>
    <mergeCell ref="C1450:J1450"/>
    <mergeCell ref="M1450:N1450"/>
    <mergeCell ref="C1451:J1451"/>
    <mergeCell ref="M1451:N1451"/>
    <mergeCell ref="C1452:N1452"/>
    <mergeCell ref="C1453:O1455"/>
    <mergeCell ref="M1476:N1476"/>
    <mergeCell ref="M1477:N1477"/>
    <mergeCell ref="C1478:N1478"/>
    <mergeCell ref="C1480:N1480"/>
    <mergeCell ref="C1490:O1490"/>
    <mergeCell ref="C1491:O1491"/>
    <mergeCell ref="C1470:N1470"/>
    <mergeCell ref="C1471:O1473"/>
    <mergeCell ref="C1474:I1474"/>
    <mergeCell ref="M1474:N1474"/>
    <mergeCell ref="C1475:I1475"/>
    <mergeCell ref="M1475:N1475"/>
    <mergeCell ref="C1465:H1465"/>
    <mergeCell ref="M1465:N1465"/>
    <mergeCell ref="C1466:H1466"/>
    <mergeCell ref="M1466:N1466"/>
    <mergeCell ref="M1467:N1467"/>
    <mergeCell ref="C1468:N1468"/>
    <mergeCell ref="C1524:G1524"/>
    <mergeCell ref="H1524:I1524"/>
    <mergeCell ref="J1524:K1524"/>
    <mergeCell ref="M1524:N1524"/>
    <mergeCell ref="C1525:G1525"/>
    <mergeCell ref="J1525:K1525"/>
    <mergeCell ref="M1525:N1525"/>
    <mergeCell ref="D1518:L1518"/>
    <mergeCell ref="M1518:N1518"/>
    <mergeCell ref="D1519:L1519"/>
    <mergeCell ref="M1519:N1519"/>
    <mergeCell ref="C1520:O1522"/>
    <mergeCell ref="C1523:G1523"/>
    <mergeCell ref="H1523:I1523"/>
    <mergeCell ref="J1523:K1523"/>
    <mergeCell ref="M1523:N1523"/>
    <mergeCell ref="C1494:O1495"/>
    <mergeCell ref="C1496:O1497"/>
    <mergeCell ref="K1503:O1504"/>
    <mergeCell ref="C1504:E1504"/>
    <mergeCell ref="C1512:F1512"/>
    <mergeCell ref="C1516:O1516"/>
    <mergeCell ref="C1534:J1534"/>
    <mergeCell ref="M1534:N1534"/>
    <mergeCell ref="C1535:J1535"/>
    <mergeCell ref="M1535:N1535"/>
    <mergeCell ref="C1536:J1536"/>
    <mergeCell ref="M1536:N1536"/>
    <mergeCell ref="C1531:J1531"/>
    <mergeCell ref="M1531:N1531"/>
    <mergeCell ref="C1532:J1532"/>
    <mergeCell ref="M1532:N1532"/>
    <mergeCell ref="C1533:J1533"/>
    <mergeCell ref="M1533:N1533"/>
    <mergeCell ref="C1526:G1526"/>
    <mergeCell ref="H1526:I1526"/>
    <mergeCell ref="J1526:K1526"/>
    <mergeCell ref="M1526:N1526"/>
    <mergeCell ref="C1527:N1527"/>
    <mergeCell ref="C1528:O1530"/>
    <mergeCell ref="C1546:N1546"/>
    <mergeCell ref="C1547:O1549"/>
    <mergeCell ref="C1550:H1550"/>
    <mergeCell ref="M1550:N1550"/>
    <mergeCell ref="C1551:H1551"/>
    <mergeCell ref="M1551:N1551"/>
    <mergeCell ref="C1543:I1543"/>
    <mergeCell ref="M1543:N1543"/>
    <mergeCell ref="C1544:I1544"/>
    <mergeCell ref="M1544:N1544"/>
    <mergeCell ref="C1545:I1545"/>
    <mergeCell ref="M1545:N1545"/>
    <mergeCell ref="C1537:J1537"/>
    <mergeCell ref="M1537:N1537"/>
    <mergeCell ref="C1538:J1538"/>
    <mergeCell ref="M1538:N1538"/>
    <mergeCell ref="C1539:N1539"/>
    <mergeCell ref="C1540:O1542"/>
    <mergeCell ref="M1563:N1563"/>
    <mergeCell ref="M1564:N1564"/>
    <mergeCell ref="C1565:N1565"/>
    <mergeCell ref="C1567:N1567"/>
    <mergeCell ref="C1577:O1577"/>
    <mergeCell ref="C1578:O1578"/>
    <mergeCell ref="C1557:N1557"/>
    <mergeCell ref="C1558:O1560"/>
    <mergeCell ref="C1561:I1561"/>
    <mergeCell ref="M1561:N1561"/>
    <mergeCell ref="C1562:I1562"/>
    <mergeCell ref="M1562:N1562"/>
    <mergeCell ref="C1552:H1552"/>
    <mergeCell ref="M1552:N1552"/>
    <mergeCell ref="C1553:H1553"/>
    <mergeCell ref="M1553:N1553"/>
    <mergeCell ref="M1554:N1554"/>
    <mergeCell ref="C1555:N1555"/>
    <mergeCell ref="C1611:G1611"/>
    <mergeCell ref="H1611:I1611"/>
    <mergeCell ref="J1611:K1611"/>
    <mergeCell ref="M1611:N1611"/>
    <mergeCell ref="C1612:G1612"/>
    <mergeCell ref="J1612:K1612"/>
    <mergeCell ref="M1612:N1612"/>
    <mergeCell ref="D1605:L1605"/>
    <mergeCell ref="M1605:N1605"/>
    <mergeCell ref="D1606:L1606"/>
    <mergeCell ref="M1606:N1606"/>
    <mergeCell ref="C1607:O1609"/>
    <mergeCell ref="C1610:G1610"/>
    <mergeCell ref="H1610:I1610"/>
    <mergeCell ref="J1610:K1610"/>
    <mergeCell ref="M1610:N1610"/>
    <mergeCell ref="C1581:O1582"/>
    <mergeCell ref="C1583:O1584"/>
    <mergeCell ref="K1590:O1591"/>
    <mergeCell ref="C1591:E1591"/>
    <mergeCell ref="C1599:F1599"/>
    <mergeCell ref="C1603:O1603"/>
    <mergeCell ref="C1621:J1621"/>
    <mergeCell ref="M1621:N1621"/>
    <mergeCell ref="C1622:J1622"/>
    <mergeCell ref="M1622:N1622"/>
    <mergeCell ref="C1623:J1623"/>
    <mergeCell ref="M1623:N1623"/>
    <mergeCell ref="C1618:J1618"/>
    <mergeCell ref="M1618:N1618"/>
    <mergeCell ref="C1619:J1619"/>
    <mergeCell ref="M1619:N1619"/>
    <mergeCell ref="C1620:J1620"/>
    <mergeCell ref="M1620:N1620"/>
    <mergeCell ref="C1613:G1613"/>
    <mergeCell ref="H1613:I1613"/>
    <mergeCell ref="J1613:K1613"/>
    <mergeCell ref="M1613:N1613"/>
    <mergeCell ref="C1614:N1614"/>
    <mergeCell ref="C1615:O1617"/>
    <mergeCell ref="C1633:N1633"/>
    <mergeCell ref="C1634:O1636"/>
    <mergeCell ref="C1637:H1637"/>
    <mergeCell ref="M1637:N1637"/>
    <mergeCell ref="C1638:H1638"/>
    <mergeCell ref="M1638:N1638"/>
    <mergeCell ref="C1630:I1630"/>
    <mergeCell ref="M1630:N1630"/>
    <mergeCell ref="C1631:I1631"/>
    <mergeCell ref="M1631:N1631"/>
    <mergeCell ref="C1632:I1632"/>
    <mergeCell ref="M1632:N1632"/>
    <mergeCell ref="C1624:J1624"/>
    <mergeCell ref="M1624:N1624"/>
    <mergeCell ref="C1625:J1625"/>
    <mergeCell ref="M1625:N1625"/>
    <mergeCell ref="C1626:N1626"/>
    <mergeCell ref="C1627:O1629"/>
    <mergeCell ref="M1650:N1650"/>
    <mergeCell ref="M1651:N1651"/>
    <mergeCell ref="C1652:N1652"/>
    <mergeCell ref="C1654:N1654"/>
    <mergeCell ref="C1664:O1664"/>
    <mergeCell ref="C1665:O1665"/>
    <mergeCell ref="C1644:N1644"/>
    <mergeCell ref="C1645:O1647"/>
    <mergeCell ref="C1648:I1648"/>
    <mergeCell ref="M1648:N1648"/>
    <mergeCell ref="C1649:I1649"/>
    <mergeCell ref="M1649:N1649"/>
    <mergeCell ref="C1639:H1639"/>
    <mergeCell ref="M1639:N1639"/>
    <mergeCell ref="C1640:H1640"/>
    <mergeCell ref="M1640:N1640"/>
    <mergeCell ref="M1641:N1641"/>
    <mergeCell ref="C1642:N1642"/>
    <mergeCell ref="C1697:G1697"/>
    <mergeCell ref="H1697:I1697"/>
    <mergeCell ref="J1697:K1697"/>
    <mergeCell ref="M1697:N1697"/>
    <mergeCell ref="C1698:G1698"/>
    <mergeCell ref="J1698:K1698"/>
    <mergeCell ref="M1698:N1698"/>
    <mergeCell ref="D1691:L1691"/>
    <mergeCell ref="M1691:N1691"/>
    <mergeCell ref="D1692:L1692"/>
    <mergeCell ref="M1692:N1692"/>
    <mergeCell ref="C1693:O1695"/>
    <mergeCell ref="C1696:G1696"/>
    <mergeCell ref="H1696:I1696"/>
    <mergeCell ref="J1696:K1696"/>
    <mergeCell ref="M1696:N1696"/>
    <mergeCell ref="C1668:O1669"/>
    <mergeCell ref="C1670:O1671"/>
    <mergeCell ref="K1677:O1678"/>
    <mergeCell ref="C1678:E1678"/>
    <mergeCell ref="C1685:F1685"/>
    <mergeCell ref="C1689:O1689"/>
    <mergeCell ref="C1707:J1707"/>
    <mergeCell ref="M1707:N1707"/>
    <mergeCell ref="C1708:J1708"/>
    <mergeCell ref="M1708:N1708"/>
    <mergeCell ref="C1709:J1709"/>
    <mergeCell ref="M1709:N1709"/>
    <mergeCell ref="C1704:J1704"/>
    <mergeCell ref="M1704:N1704"/>
    <mergeCell ref="C1705:J1705"/>
    <mergeCell ref="M1705:N1705"/>
    <mergeCell ref="C1706:J1706"/>
    <mergeCell ref="M1706:N1706"/>
    <mergeCell ref="C1699:G1699"/>
    <mergeCell ref="H1699:I1699"/>
    <mergeCell ref="J1699:K1699"/>
    <mergeCell ref="M1699:N1699"/>
    <mergeCell ref="C1700:N1700"/>
    <mergeCell ref="C1701:O1703"/>
    <mergeCell ref="C1719:N1719"/>
    <mergeCell ref="C1720:O1722"/>
    <mergeCell ref="C1723:H1723"/>
    <mergeCell ref="M1723:N1723"/>
    <mergeCell ref="C1724:H1724"/>
    <mergeCell ref="M1724:N1724"/>
    <mergeCell ref="C1716:I1716"/>
    <mergeCell ref="M1716:N1716"/>
    <mergeCell ref="C1717:I1717"/>
    <mergeCell ref="M1717:N1717"/>
    <mergeCell ref="C1718:I1718"/>
    <mergeCell ref="M1718:N1718"/>
    <mergeCell ref="C1710:J1710"/>
    <mergeCell ref="M1710:N1710"/>
    <mergeCell ref="C1711:J1711"/>
    <mergeCell ref="M1711:N1711"/>
    <mergeCell ref="C1712:N1712"/>
    <mergeCell ref="C1713:O1715"/>
    <mergeCell ref="M1736:N1736"/>
    <mergeCell ref="M1737:N1737"/>
    <mergeCell ref="C1738:N1738"/>
    <mergeCell ref="C1740:N1740"/>
    <mergeCell ref="C1750:O1750"/>
    <mergeCell ref="C1751:O1751"/>
    <mergeCell ref="C1730:N1730"/>
    <mergeCell ref="C1731:O1733"/>
    <mergeCell ref="C1734:I1734"/>
    <mergeCell ref="M1734:N1734"/>
    <mergeCell ref="C1735:I1735"/>
    <mergeCell ref="M1735:N1735"/>
    <mergeCell ref="C1725:H1725"/>
    <mergeCell ref="M1725:N1725"/>
    <mergeCell ref="C1726:H1726"/>
    <mergeCell ref="M1726:N1726"/>
    <mergeCell ref="M1727:N1727"/>
    <mergeCell ref="C1728:N1728"/>
    <mergeCell ref="C1783:G1783"/>
    <mergeCell ref="H1783:I1783"/>
    <mergeCell ref="J1783:K1783"/>
    <mergeCell ref="M1783:N1783"/>
    <mergeCell ref="C1784:G1784"/>
    <mergeCell ref="J1784:K1784"/>
    <mergeCell ref="M1784:N1784"/>
    <mergeCell ref="D1777:L1777"/>
    <mergeCell ref="M1777:N1777"/>
    <mergeCell ref="D1778:L1778"/>
    <mergeCell ref="M1778:N1778"/>
    <mergeCell ref="C1779:O1781"/>
    <mergeCell ref="C1782:G1782"/>
    <mergeCell ref="H1782:I1782"/>
    <mergeCell ref="J1782:K1782"/>
    <mergeCell ref="M1782:N1782"/>
    <mergeCell ref="C1754:O1755"/>
    <mergeCell ref="C1756:O1757"/>
    <mergeCell ref="K1763:O1764"/>
    <mergeCell ref="C1764:E1764"/>
    <mergeCell ref="C1771:F1771"/>
    <mergeCell ref="C1775:O1775"/>
    <mergeCell ref="C1793:J1793"/>
    <mergeCell ref="M1793:N1793"/>
    <mergeCell ref="C1794:J1794"/>
    <mergeCell ref="M1794:N1794"/>
    <mergeCell ref="C1795:J1795"/>
    <mergeCell ref="M1795:N1795"/>
    <mergeCell ref="C1790:J1790"/>
    <mergeCell ref="M1790:N1790"/>
    <mergeCell ref="C1791:J1791"/>
    <mergeCell ref="M1791:N1791"/>
    <mergeCell ref="C1792:J1792"/>
    <mergeCell ref="M1792:N1792"/>
    <mergeCell ref="C1785:G1785"/>
    <mergeCell ref="H1785:I1785"/>
    <mergeCell ref="J1785:K1785"/>
    <mergeCell ref="M1785:N1785"/>
    <mergeCell ref="C1786:N1786"/>
    <mergeCell ref="C1787:O1789"/>
    <mergeCell ref="C1805:N1805"/>
    <mergeCell ref="C1806:O1808"/>
    <mergeCell ref="C1809:H1809"/>
    <mergeCell ref="M1809:N1809"/>
    <mergeCell ref="C1810:H1810"/>
    <mergeCell ref="M1810:N1810"/>
    <mergeCell ref="C1802:I1802"/>
    <mergeCell ref="M1802:N1802"/>
    <mergeCell ref="C1803:I1803"/>
    <mergeCell ref="M1803:N1803"/>
    <mergeCell ref="C1804:I1804"/>
    <mergeCell ref="M1804:N1804"/>
    <mergeCell ref="C1796:J1796"/>
    <mergeCell ref="M1796:N1796"/>
    <mergeCell ref="C1797:J1797"/>
    <mergeCell ref="M1797:N1797"/>
    <mergeCell ref="C1798:N1798"/>
    <mergeCell ref="C1799:O1801"/>
    <mergeCell ref="M1822:N1822"/>
    <mergeCell ref="M1823:N1823"/>
    <mergeCell ref="C1824:N1824"/>
    <mergeCell ref="C1826:N1826"/>
    <mergeCell ref="C1836:O1836"/>
    <mergeCell ref="C1837:O1837"/>
    <mergeCell ref="C1816:N1816"/>
    <mergeCell ref="C1817:O1819"/>
    <mergeCell ref="C1820:I1820"/>
    <mergeCell ref="M1820:N1820"/>
    <mergeCell ref="C1821:I1821"/>
    <mergeCell ref="M1821:N1821"/>
    <mergeCell ref="C1811:H1811"/>
    <mergeCell ref="M1811:N1811"/>
    <mergeCell ref="C1812:H1812"/>
    <mergeCell ref="M1812:N1812"/>
    <mergeCell ref="M1813:N1813"/>
    <mergeCell ref="C1814:N1814"/>
    <mergeCell ref="C1869:G1869"/>
    <mergeCell ref="H1869:I1869"/>
    <mergeCell ref="J1869:K1869"/>
    <mergeCell ref="M1869:N1869"/>
    <mergeCell ref="C1870:G1870"/>
    <mergeCell ref="J1870:K1870"/>
    <mergeCell ref="M1870:N1870"/>
    <mergeCell ref="D1863:L1863"/>
    <mergeCell ref="M1863:N1863"/>
    <mergeCell ref="D1864:L1864"/>
    <mergeCell ref="M1864:N1864"/>
    <mergeCell ref="C1865:O1867"/>
    <mergeCell ref="C1868:G1868"/>
    <mergeCell ref="H1868:I1868"/>
    <mergeCell ref="J1868:K1868"/>
    <mergeCell ref="M1868:N1868"/>
    <mergeCell ref="C1840:O1841"/>
    <mergeCell ref="C1842:O1843"/>
    <mergeCell ref="K1849:O1850"/>
    <mergeCell ref="C1850:E1850"/>
    <mergeCell ref="C1857:F1857"/>
    <mergeCell ref="C1861:O1861"/>
    <mergeCell ref="C1879:J1879"/>
    <mergeCell ref="M1879:N1879"/>
    <mergeCell ref="C1880:J1880"/>
    <mergeCell ref="M1880:N1880"/>
    <mergeCell ref="C1881:J1881"/>
    <mergeCell ref="M1881:N1881"/>
    <mergeCell ref="C1876:J1876"/>
    <mergeCell ref="M1876:N1876"/>
    <mergeCell ref="C1877:J1877"/>
    <mergeCell ref="M1877:N1877"/>
    <mergeCell ref="C1878:J1878"/>
    <mergeCell ref="M1878:N1878"/>
    <mergeCell ref="C1871:G1871"/>
    <mergeCell ref="H1871:I1871"/>
    <mergeCell ref="J1871:K1871"/>
    <mergeCell ref="M1871:N1871"/>
    <mergeCell ref="C1872:N1872"/>
    <mergeCell ref="C1873:O1875"/>
    <mergeCell ref="C1891:N1891"/>
    <mergeCell ref="C1892:O1894"/>
    <mergeCell ref="C1895:H1895"/>
    <mergeCell ref="M1895:N1895"/>
    <mergeCell ref="C1896:H1896"/>
    <mergeCell ref="M1896:N1896"/>
    <mergeCell ref="C1888:I1888"/>
    <mergeCell ref="M1888:N1888"/>
    <mergeCell ref="C1889:I1889"/>
    <mergeCell ref="M1889:N1889"/>
    <mergeCell ref="C1890:I1890"/>
    <mergeCell ref="M1890:N1890"/>
    <mergeCell ref="C1882:J1882"/>
    <mergeCell ref="M1882:N1882"/>
    <mergeCell ref="C1883:J1883"/>
    <mergeCell ref="M1883:N1883"/>
    <mergeCell ref="C1884:N1884"/>
    <mergeCell ref="C1885:O1887"/>
    <mergeCell ref="M1908:N1908"/>
    <mergeCell ref="M1909:N1909"/>
    <mergeCell ref="C1910:N1910"/>
    <mergeCell ref="C1912:N1912"/>
    <mergeCell ref="C1922:O1922"/>
    <mergeCell ref="C1923:O1923"/>
    <mergeCell ref="C1902:N1902"/>
    <mergeCell ref="C1903:O1905"/>
    <mergeCell ref="C1906:I1906"/>
    <mergeCell ref="M1906:N1906"/>
    <mergeCell ref="C1907:I1907"/>
    <mergeCell ref="M1907:N1907"/>
    <mergeCell ref="C1897:H1897"/>
    <mergeCell ref="M1897:N1897"/>
    <mergeCell ref="C1898:H1898"/>
    <mergeCell ref="M1898:N1898"/>
    <mergeCell ref="M1899:N1899"/>
    <mergeCell ref="C1900:N1900"/>
    <mergeCell ref="C1955:G1955"/>
    <mergeCell ref="H1955:I1955"/>
    <mergeCell ref="J1955:K1955"/>
    <mergeCell ref="M1955:N1955"/>
    <mergeCell ref="C1956:G1956"/>
    <mergeCell ref="J1956:K1956"/>
    <mergeCell ref="M1956:N1956"/>
    <mergeCell ref="D1949:L1949"/>
    <mergeCell ref="M1949:N1949"/>
    <mergeCell ref="D1950:L1950"/>
    <mergeCell ref="M1950:N1950"/>
    <mergeCell ref="C1951:O1953"/>
    <mergeCell ref="C1954:G1954"/>
    <mergeCell ref="H1954:I1954"/>
    <mergeCell ref="J1954:K1954"/>
    <mergeCell ref="M1954:N1954"/>
    <mergeCell ref="C1926:O1927"/>
    <mergeCell ref="C1928:O1929"/>
    <mergeCell ref="K1935:O1936"/>
    <mergeCell ref="C1936:E1936"/>
    <mergeCell ref="C1943:F1943"/>
    <mergeCell ref="C1947:O1947"/>
    <mergeCell ref="C1965:J1965"/>
    <mergeCell ref="M1965:N1965"/>
    <mergeCell ref="C1966:J1966"/>
    <mergeCell ref="M1966:N1966"/>
    <mergeCell ref="C1967:J1967"/>
    <mergeCell ref="M1967:N1967"/>
    <mergeCell ref="C1962:J1962"/>
    <mergeCell ref="M1962:N1962"/>
    <mergeCell ref="C1963:J1963"/>
    <mergeCell ref="M1963:N1963"/>
    <mergeCell ref="C1964:J1964"/>
    <mergeCell ref="M1964:N1964"/>
    <mergeCell ref="C1957:G1957"/>
    <mergeCell ref="H1957:I1957"/>
    <mergeCell ref="J1957:K1957"/>
    <mergeCell ref="M1957:N1957"/>
    <mergeCell ref="C1958:N1958"/>
    <mergeCell ref="C1959:O1961"/>
    <mergeCell ref="C1977:N1977"/>
    <mergeCell ref="C1978:O1980"/>
    <mergeCell ref="C1981:H1981"/>
    <mergeCell ref="M1981:N1981"/>
    <mergeCell ref="C1982:H1982"/>
    <mergeCell ref="M1982:N1982"/>
    <mergeCell ref="C1974:I1974"/>
    <mergeCell ref="M1974:N1974"/>
    <mergeCell ref="C1975:I1975"/>
    <mergeCell ref="M1975:N1975"/>
    <mergeCell ref="C1976:I1976"/>
    <mergeCell ref="M1976:N1976"/>
    <mergeCell ref="C1968:J1968"/>
    <mergeCell ref="M1968:N1968"/>
    <mergeCell ref="C1969:J1969"/>
    <mergeCell ref="M1969:N1969"/>
    <mergeCell ref="C1970:N1970"/>
    <mergeCell ref="C1971:O1973"/>
    <mergeCell ref="M1994:N1994"/>
    <mergeCell ref="M1995:N1995"/>
    <mergeCell ref="C1996:N1996"/>
    <mergeCell ref="C1998:N1998"/>
    <mergeCell ref="C2008:O2008"/>
    <mergeCell ref="C2009:O2009"/>
    <mergeCell ref="C1988:N1988"/>
    <mergeCell ref="C1989:O1991"/>
    <mergeCell ref="C1992:I1992"/>
    <mergeCell ref="M1992:N1992"/>
    <mergeCell ref="C1993:I1993"/>
    <mergeCell ref="M1993:N1993"/>
    <mergeCell ref="C1983:H1983"/>
    <mergeCell ref="M1983:N1983"/>
    <mergeCell ref="C1984:H1984"/>
    <mergeCell ref="M1984:N1984"/>
    <mergeCell ref="M1985:N1985"/>
    <mergeCell ref="C1986:N1986"/>
    <mergeCell ref="C2041:G2041"/>
    <mergeCell ref="H2041:I2041"/>
    <mergeCell ref="J2041:K2041"/>
    <mergeCell ref="M2041:N2041"/>
    <mergeCell ref="C2042:G2042"/>
    <mergeCell ref="J2042:K2042"/>
    <mergeCell ref="M2042:N2042"/>
    <mergeCell ref="D2035:L2035"/>
    <mergeCell ref="M2035:N2035"/>
    <mergeCell ref="D2036:L2036"/>
    <mergeCell ref="M2036:N2036"/>
    <mergeCell ref="C2037:O2039"/>
    <mergeCell ref="C2040:G2040"/>
    <mergeCell ref="H2040:I2040"/>
    <mergeCell ref="J2040:K2040"/>
    <mergeCell ref="M2040:N2040"/>
    <mergeCell ref="C2012:O2013"/>
    <mergeCell ref="C2014:O2015"/>
    <mergeCell ref="K2021:O2022"/>
    <mergeCell ref="C2022:E2022"/>
    <mergeCell ref="C2029:F2029"/>
    <mergeCell ref="C2033:O2033"/>
    <mergeCell ref="C2051:J2051"/>
    <mergeCell ref="M2051:N2051"/>
    <mergeCell ref="C2052:J2052"/>
    <mergeCell ref="M2052:N2052"/>
    <mergeCell ref="C2053:J2053"/>
    <mergeCell ref="M2053:N2053"/>
    <mergeCell ref="C2048:J2048"/>
    <mergeCell ref="M2048:N2048"/>
    <mergeCell ref="C2049:J2049"/>
    <mergeCell ref="M2049:N2049"/>
    <mergeCell ref="C2050:J2050"/>
    <mergeCell ref="M2050:N2050"/>
    <mergeCell ref="C2043:G2043"/>
    <mergeCell ref="H2043:I2043"/>
    <mergeCell ref="J2043:K2043"/>
    <mergeCell ref="M2043:N2043"/>
    <mergeCell ref="C2044:N2044"/>
    <mergeCell ref="C2045:O2047"/>
    <mergeCell ref="C2063:N2063"/>
    <mergeCell ref="C2064:O2066"/>
    <mergeCell ref="C2067:H2067"/>
    <mergeCell ref="M2067:N2067"/>
    <mergeCell ref="C2068:H2068"/>
    <mergeCell ref="M2068:N2068"/>
    <mergeCell ref="C2060:I2060"/>
    <mergeCell ref="M2060:N2060"/>
    <mergeCell ref="C2061:I2061"/>
    <mergeCell ref="M2061:N2061"/>
    <mergeCell ref="C2062:I2062"/>
    <mergeCell ref="M2062:N2062"/>
    <mergeCell ref="C2054:J2054"/>
    <mergeCell ref="M2054:N2054"/>
    <mergeCell ref="C2055:J2055"/>
    <mergeCell ref="M2055:N2055"/>
    <mergeCell ref="C2056:N2056"/>
    <mergeCell ref="C2057:O2059"/>
    <mergeCell ref="M2080:N2080"/>
    <mergeCell ref="M2081:N2081"/>
    <mergeCell ref="C2082:N2082"/>
    <mergeCell ref="C2084:N2084"/>
    <mergeCell ref="C2094:O2094"/>
    <mergeCell ref="C2095:O2095"/>
    <mergeCell ref="C2074:N2074"/>
    <mergeCell ref="C2075:O2077"/>
    <mergeCell ref="C2078:I2078"/>
    <mergeCell ref="M2078:N2078"/>
    <mergeCell ref="C2079:I2079"/>
    <mergeCell ref="M2079:N2079"/>
    <mergeCell ref="C2069:H2069"/>
    <mergeCell ref="M2069:N2069"/>
    <mergeCell ref="C2070:H2070"/>
    <mergeCell ref="M2070:N2070"/>
    <mergeCell ref="M2071:N2071"/>
    <mergeCell ref="C2072:N2072"/>
    <mergeCell ref="C2128:G2128"/>
    <mergeCell ref="H2128:I2128"/>
    <mergeCell ref="J2128:K2128"/>
    <mergeCell ref="M2128:N2128"/>
    <mergeCell ref="C2129:G2129"/>
    <mergeCell ref="J2129:K2129"/>
    <mergeCell ref="M2129:N2129"/>
    <mergeCell ref="D2122:L2122"/>
    <mergeCell ref="M2122:N2122"/>
    <mergeCell ref="D2123:L2123"/>
    <mergeCell ref="M2123:N2123"/>
    <mergeCell ref="C2124:O2126"/>
    <mergeCell ref="C2127:G2127"/>
    <mergeCell ref="H2127:I2127"/>
    <mergeCell ref="J2127:K2127"/>
    <mergeCell ref="M2127:N2127"/>
    <mergeCell ref="C2098:O2099"/>
    <mergeCell ref="C2100:O2101"/>
    <mergeCell ref="K2107:O2108"/>
    <mergeCell ref="C2108:E2108"/>
    <mergeCell ref="C2116:F2116"/>
    <mergeCell ref="C2120:O2120"/>
    <mergeCell ref="C2138:J2138"/>
    <mergeCell ref="M2138:N2138"/>
    <mergeCell ref="C2139:J2139"/>
    <mergeCell ref="M2139:N2139"/>
    <mergeCell ref="C2140:J2140"/>
    <mergeCell ref="M2140:N2140"/>
    <mergeCell ref="C2135:J2135"/>
    <mergeCell ref="M2135:N2135"/>
    <mergeCell ref="C2136:J2136"/>
    <mergeCell ref="M2136:N2136"/>
    <mergeCell ref="C2137:J2137"/>
    <mergeCell ref="M2137:N2137"/>
    <mergeCell ref="C2130:G2130"/>
    <mergeCell ref="H2130:I2130"/>
    <mergeCell ref="J2130:K2130"/>
    <mergeCell ref="M2130:N2130"/>
    <mergeCell ref="C2131:N2131"/>
    <mergeCell ref="C2132:O2134"/>
    <mergeCell ref="C2150:N2150"/>
    <mergeCell ref="C2151:O2153"/>
    <mergeCell ref="C2154:H2154"/>
    <mergeCell ref="M2154:N2154"/>
    <mergeCell ref="C2155:H2155"/>
    <mergeCell ref="M2155:N2155"/>
    <mergeCell ref="C2147:I2147"/>
    <mergeCell ref="M2147:N2147"/>
    <mergeCell ref="C2148:I2148"/>
    <mergeCell ref="M2148:N2148"/>
    <mergeCell ref="C2149:I2149"/>
    <mergeCell ref="M2149:N2149"/>
    <mergeCell ref="C2141:J2141"/>
    <mergeCell ref="M2141:N2141"/>
    <mergeCell ref="C2142:J2142"/>
    <mergeCell ref="M2142:N2142"/>
    <mergeCell ref="C2143:N2143"/>
    <mergeCell ref="C2144:O2146"/>
    <mergeCell ref="M2167:N2167"/>
    <mergeCell ref="M2168:N2168"/>
    <mergeCell ref="C2169:N2169"/>
    <mergeCell ref="C2171:N2171"/>
    <mergeCell ref="C2181:O2181"/>
    <mergeCell ref="C2182:O2182"/>
    <mergeCell ref="C2161:N2161"/>
    <mergeCell ref="C2162:O2164"/>
    <mergeCell ref="C2165:I2165"/>
    <mergeCell ref="M2165:N2165"/>
    <mergeCell ref="C2166:I2166"/>
    <mergeCell ref="M2166:N2166"/>
    <mergeCell ref="C2156:H2156"/>
    <mergeCell ref="M2156:N2156"/>
    <mergeCell ref="C2157:H2157"/>
    <mergeCell ref="M2157:N2157"/>
    <mergeCell ref="M2158:N2158"/>
    <mergeCell ref="C2159:N2159"/>
    <mergeCell ref="C2215:G2215"/>
    <mergeCell ref="H2215:I2215"/>
    <mergeCell ref="J2215:K2215"/>
    <mergeCell ref="M2215:N2215"/>
    <mergeCell ref="C2216:G2216"/>
    <mergeCell ref="J2216:K2216"/>
    <mergeCell ref="M2216:N2216"/>
    <mergeCell ref="D2209:L2209"/>
    <mergeCell ref="M2209:N2209"/>
    <mergeCell ref="D2210:L2210"/>
    <mergeCell ref="M2210:N2210"/>
    <mergeCell ref="C2211:O2213"/>
    <mergeCell ref="C2214:G2214"/>
    <mergeCell ref="H2214:I2214"/>
    <mergeCell ref="J2214:K2214"/>
    <mergeCell ref="M2214:N2214"/>
    <mergeCell ref="C2185:O2186"/>
    <mergeCell ref="C2187:O2188"/>
    <mergeCell ref="K2194:O2195"/>
    <mergeCell ref="C2195:E2195"/>
    <mergeCell ref="C2203:F2203"/>
    <mergeCell ref="C2207:O2207"/>
    <mergeCell ref="C2225:J2225"/>
    <mergeCell ref="M2225:N2225"/>
    <mergeCell ref="C2226:J2226"/>
    <mergeCell ref="M2226:N2226"/>
    <mergeCell ref="C2227:J2227"/>
    <mergeCell ref="M2227:N2227"/>
    <mergeCell ref="C2222:J2222"/>
    <mergeCell ref="M2222:N2222"/>
    <mergeCell ref="C2223:J2223"/>
    <mergeCell ref="M2223:N2223"/>
    <mergeCell ref="C2224:J2224"/>
    <mergeCell ref="M2224:N2224"/>
    <mergeCell ref="C2217:G2217"/>
    <mergeCell ref="H2217:I2217"/>
    <mergeCell ref="J2217:K2217"/>
    <mergeCell ref="M2217:N2217"/>
    <mergeCell ref="C2218:N2218"/>
    <mergeCell ref="C2219:O2221"/>
    <mergeCell ref="C2237:N2237"/>
    <mergeCell ref="C2238:O2240"/>
    <mergeCell ref="C2241:H2241"/>
    <mergeCell ref="M2241:N2241"/>
    <mergeCell ref="C2242:H2242"/>
    <mergeCell ref="M2242:N2242"/>
    <mergeCell ref="C2234:I2234"/>
    <mergeCell ref="M2234:N2234"/>
    <mergeCell ref="C2235:I2235"/>
    <mergeCell ref="M2235:N2235"/>
    <mergeCell ref="C2236:I2236"/>
    <mergeCell ref="M2236:N2236"/>
    <mergeCell ref="C2228:J2228"/>
    <mergeCell ref="M2228:N2228"/>
    <mergeCell ref="C2229:J2229"/>
    <mergeCell ref="M2229:N2229"/>
    <mergeCell ref="C2230:N2230"/>
    <mergeCell ref="C2231:O2233"/>
    <mergeCell ref="M2254:N2254"/>
    <mergeCell ref="M2255:N2255"/>
    <mergeCell ref="C2256:N2256"/>
    <mergeCell ref="C2258:N2258"/>
    <mergeCell ref="C2268:O2268"/>
    <mergeCell ref="C2269:O2269"/>
    <mergeCell ref="C2248:N2248"/>
    <mergeCell ref="C2249:O2251"/>
    <mergeCell ref="C2252:I2252"/>
    <mergeCell ref="M2252:N2252"/>
    <mergeCell ref="C2253:I2253"/>
    <mergeCell ref="M2253:N2253"/>
    <mergeCell ref="C2243:H2243"/>
    <mergeCell ref="M2243:N2243"/>
    <mergeCell ref="C2244:H2244"/>
    <mergeCell ref="M2244:N2244"/>
    <mergeCell ref="M2245:N2245"/>
    <mergeCell ref="C2246:N2246"/>
    <mergeCell ref="C2302:G2302"/>
    <mergeCell ref="H2302:I2302"/>
    <mergeCell ref="J2302:K2302"/>
    <mergeCell ref="M2302:N2302"/>
    <mergeCell ref="C2303:G2303"/>
    <mergeCell ref="J2303:K2303"/>
    <mergeCell ref="M2303:N2303"/>
    <mergeCell ref="D2296:L2296"/>
    <mergeCell ref="M2296:N2296"/>
    <mergeCell ref="D2297:L2297"/>
    <mergeCell ref="M2297:N2297"/>
    <mergeCell ref="C2298:O2300"/>
    <mergeCell ref="C2301:G2301"/>
    <mergeCell ref="H2301:I2301"/>
    <mergeCell ref="J2301:K2301"/>
    <mergeCell ref="M2301:N2301"/>
    <mergeCell ref="C2272:O2273"/>
    <mergeCell ref="C2274:O2275"/>
    <mergeCell ref="K2281:O2282"/>
    <mergeCell ref="C2282:E2282"/>
    <mergeCell ref="C2290:F2290"/>
    <mergeCell ref="C2294:O2294"/>
    <mergeCell ref="C2312:J2312"/>
    <mergeCell ref="M2312:N2312"/>
    <mergeCell ref="C2313:J2313"/>
    <mergeCell ref="M2313:N2313"/>
    <mergeCell ref="C2314:J2314"/>
    <mergeCell ref="M2314:N2314"/>
    <mergeCell ref="C2309:J2309"/>
    <mergeCell ref="M2309:N2309"/>
    <mergeCell ref="C2310:J2310"/>
    <mergeCell ref="M2310:N2310"/>
    <mergeCell ref="C2311:J2311"/>
    <mergeCell ref="M2311:N2311"/>
    <mergeCell ref="C2304:G2304"/>
    <mergeCell ref="H2304:I2304"/>
    <mergeCell ref="J2304:K2304"/>
    <mergeCell ref="M2304:N2304"/>
    <mergeCell ref="C2305:N2305"/>
    <mergeCell ref="C2306:O2308"/>
    <mergeCell ref="C2324:N2324"/>
    <mergeCell ref="C2325:O2327"/>
    <mergeCell ref="C2328:H2328"/>
    <mergeCell ref="M2328:N2328"/>
    <mergeCell ref="C2329:H2329"/>
    <mergeCell ref="M2329:N2329"/>
    <mergeCell ref="C2321:I2321"/>
    <mergeCell ref="M2321:N2321"/>
    <mergeCell ref="C2322:I2322"/>
    <mergeCell ref="M2322:N2322"/>
    <mergeCell ref="C2323:I2323"/>
    <mergeCell ref="M2323:N2323"/>
    <mergeCell ref="C2315:J2315"/>
    <mergeCell ref="M2315:N2315"/>
    <mergeCell ref="C2316:J2316"/>
    <mergeCell ref="M2316:N2316"/>
    <mergeCell ref="C2317:N2317"/>
    <mergeCell ref="C2318:O2320"/>
    <mergeCell ref="M2341:N2341"/>
    <mergeCell ref="M2342:N2342"/>
    <mergeCell ref="C2343:N2343"/>
    <mergeCell ref="C2345:N2345"/>
    <mergeCell ref="C2355:O2355"/>
    <mergeCell ref="C2356:O2356"/>
    <mergeCell ref="C2335:N2335"/>
    <mergeCell ref="C2336:O2338"/>
    <mergeCell ref="C2339:I2339"/>
    <mergeCell ref="M2339:N2339"/>
    <mergeCell ref="C2340:I2340"/>
    <mergeCell ref="M2340:N2340"/>
    <mergeCell ref="C2330:H2330"/>
    <mergeCell ref="M2330:N2330"/>
    <mergeCell ref="C2331:H2331"/>
    <mergeCell ref="M2331:N2331"/>
    <mergeCell ref="M2332:N2332"/>
    <mergeCell ref="C2333:N2333"/>
    <mergeCell ref="C2388:G2388"/>
    <mergeCell ref="H2388:I2388"/>
    <mergeCell ref="J2388:K2388"/>
    <mergeCell ref="M2388:N2388"/>
    <mergeCell ref="C2389:G2389"/>
    <mergeCell ref="J2389:K2389"/>
    <mergeCell ref="M2389:N2389"/>
    <mergeCell ref="D2382:L2382"/>
    <mergeCell ref="M2382:N2382"/>
    <mergeCell ref="D2383:L2383"/>
    <mergeCell ref="M2383:N2383"/>
    <mergeCell ref="C2384:O2386"/>
    <mergeCell ref="C2387:G2387"/>
    <mergeCell ref="H2387:I2387"/>
    <mergeCell ref="J2387:K2387"/>
    <mergeCell ref="M2387:N2387"/>
    <mergeCell ref="C2359:O2360"/>
    <mergeCell ref="C2361:O2362"/>
    <mergeCell ref="K2368:O2369"/>
    <mergeCell ref="C2369:E2369"/>
    <mergeCell ref="C2376:F2376"/>
    <mergeCell ref="C2380:O2380"/>
    <mergeCell ref="C2398:J2398"/>
    <mergeCell ref="M2398:N2398"/>
    <mergeCell ref="C2399:J2399"/>
    <mergeCell ref="M2399:N2399"/>
    <mergeCell ref="C2400:J2400"/>
    <mergeCell ref="M2400:N2400"/>
    <mergeCell ref="C2395:J2395"/>
    <mergeCell ref="M2395:N2395"/>
    <mergeCell ref="C2396:J2396"/>
    <mergeCell ref="M2396:N2396"/>
    <mergeCell ref="C2397:J2397"/>
    <mergeCell ref="M2397:N2397"/>
    <mergeCell ref="C2390:G2390"/>
    <mergeCell ref="H2390:I2390"/>
    <mergeCell ref="J2390:K2390"/>
    <mergeCell ref="M2390:N2390"/>
    <mergeCell ref="C2391:N2391"/>
    <mergeCell ref="C2392:O2394"/>
    <mergeCell ref="C2410:N2410"/>
    <mergeCell ref="C2411:O2413"/>
    <mergeCell ref="C2414:H2414"/>
    <mergeCell ref="M2414:N2414"/>
    <mergeCell ref="C2415:H2415"/>
    <mergeCell ref="M2415:N2415"/>
    <mergeCell ref="C2407:I2407"/>
    <mergeCell ref="M2407:N2407"/>
    <mergeCell ref="C2408:I2408"/>
    <mergeCell ref="M2408:N2408"/>
    <mergeCell ref="C2409:I2409"/>
    <mergeCell ref="M2409:N2409"/>
    <mergeCell ref="C2401:J2401"/>
    <mergeCell ref="M2401:N2401"/>
    <mergeCell ref="C2402:J2402"/>
    <mergeCell ref="M2402:N2402"/>
    <mergeCell ref="C2403:N2403"/>
    <mergeCell ref="C2404:O2406"/>
    <mergeCell ref="M2427:N2427"/>
    <mergeCell ref="M2428:N2428"/>
    <mergeCell ref="C2429:N2429"/>
    <mergeCell ref="C2431:N2431"/>
    <mergeCell ref="C2441:O2441"/>
    <mergeCell ref="C2442:O2442"/>
    <mergeCell ref="C2421:N2421"/>
    <mergeCell ref="C2422:O2424"/>
    <mergeCell ref="C2425:I2425"/>
    <mergeCell ref="M2425:N2425"/>
    <mergeCell ref="C2426:I2426"/>
    <mergeCell ref="M2426:N2426"/>
    <mergeCell ref="C2416:H2416"/>
    <mergeCell ref="M2416:N2416"/>
    <mergeCell ref="C2417:H2417"/>
    <mergeCell ref="M2417:N2417"/>
    <mergeCell ref="M2418:N2418"/>
    <mergeCell ref="C2419:N2419"/>
    <mergeCell ref="C2474:G2474"/>
    <mergeCell ref="H2474:I2474"/>
    <mergeCell ref="J2474:K2474"/>
    <mergeCell ref="M2474:N2474"/>
    <mergeCell ref="C2475:G2475"/>
    <mergeCell ref="J2475:K2475"/>
    <mergeCell ref="M2475:N2475"/>
    <mergeCell ref="D2468:L2468"/>
    <mergeCell ref="M2468:N2468"/>
    <mergeCell ref="D2469:L2469"/>
    <mergeCell ref="M2469:N2469"/>
    <mergeCell ref="C2470:O2472"/>
    <mergeCell ref="C2473:G2473"/>
    <mergeCell ref="H2473:I2473"/>
    <mergeCell ref="J2473:K2473"/>
    <mergeCell ref="M2473:N2473"/>
    <mergeCell ref="C2445:O2446"/>
    <mergeCell ref="C2447:O2448"/>
    <mergeCell ref="K2454:O2455"/>
    <mergeCell ref="C2455:E2455"/>
    <mergeCell ref="C2462:F2462"/>
    <mergeCell ref="C2466:O2466"/>
    <mergeCell ref="C2484:J2484"/>
    <mergeCell ref="M2484:N2484"/>
    <mergeCell ref="C2485:J2485"/>
    <mergeCell ref="M2485:N2485"/>
    <mergeCell ref="C2486:J2486"/>
    <mergeCell ref="M2486:N2486"/>
    <mergeCell ref="C2481:J2481"/>
    <mergeCell ref="M2481:N2481"/>
    <mergeCell ref="C2482:J2482"/>
    <mergeCell ref="M2482:N2482"/>
    <mergeCell ref="C2483:J2483"/>
    <mergeCell ref="M2483:N2483"/>
    <mergeCell ref="C2476:G2476"/>
    <mergeCell ref="H2476:I2476"/>
    <mergeCell ref="J2476:K2476"/>
    <mergeCell ref="M2476:N2476"/>
    <mergeCell ref="C2477:N2477"/>
    <mergeCell ref="C2478:O2480"/>
    <mergeCell ref="C2496:N2496"/>
    <mergeCell ref="C2497:O2499"/>
    <mergeCell ref="C2500:H2500"/>
    <mergeCell ref="M2500:N2500"/>
    <mergeCell ref="C2501:H2501"/>
    <mergeCell ref="M2501:N2501"/>
    <mergeCell ref="C2493:I2493"/>
    <mergeCell ref="M2493:N2493"/>
    <mergeCell ref="C2494:I2494"/>
    <mergeCell ref="M2494:N2494"/>
    <mergeCell ref="C2495:I2495"/>
    <mergeCell ref="M2495:N2495"/>
    <mergeCell ref="C2487:J2487"/>
    <mergeCell ref="M2487:N2487"/>
    <mergeCell ref="C2488:J2488"/>
    <mergeCell ref="M2488:N2488"/>
    <mergeCell ref="C2489:N2489"/>
    <mergeCell ref="C2490:O2492"/>
    <mergeCell ref="M2513:N2513"/>
    <mergeCell ref="M2514:N2514"/>
    <mergeCell ref="C2515:N2515"/>
    <mergeCell ref="C2517:N2517"/>
    <mergeCell ref="C2527:O2527"/>
    <mergeCell ref="C2528:O2528"/>
    <mergeCell ref="C2507:N2507"/>
    <mergeCell ref="C2508:O2510"/>
    <mergeCell ref="C2511:I2511"/>
    <mergeCell ref="M2511:N2511"/>
    <mergeCell ref="C2512:I2512"/>
    <mergeCell ref="M2512:N2512"/>
    <mergeCell ref="C2502:H2502"/>
    <mergeCell ref="M2502:N2502"/>
    <mergeCell ref="C2503:H2503"/>
    <mergeCell ref="M2503:N2503"/>
    <mergeCell ref="M2504:N2504"/>
    <mergeCell ref="C2505:N2505"/>
    <mergeCell ref="C2560:G2560"/>
    <mergeCell ref="H2560:I2560"/>
    <mergeCell ref="J2560:K2560"/>
    <mergeCell ref="M2560:N2560"/>
    <mergeCell ref="C2561:G2561"/>
    <mergeCell ref="J2561:K2561"/>
    <mergeCell ref="M2561:N2561"/>
    <mergeCell ref="D2554:L2554"/>
    <mergeCell ref="M2554:N2554"/>
    <mergeCell ref="D2555:L2555"/>
    <mergeCell ref="M2555:N2555"/>
    <mergeCell ref="C2556:O2558"/>
    <mergeCell ref="C2559:G2559"/>
    <mergeCell ref="H2559:I2559"/>
    <mergeCell ref="J2559:K2559"/>
    <mergeCell ref="M2559:N2559"/>
    <mergeCell ref="C2531:O2532"/>
    <mergeCell ref="C2533:O2534"/>
    <mergeCell ref="K2540:O2541"/>
    <mergeCell ref="C2541:E2541"/>
    <mergeCell ref="C2548:F2548"/>
    <mergeCell ref="C2552:O2552"/>
    <mergeCell ref="C2570:J2570"/>
    <mergeCell ref="M2570:N2570"/>
    <mergeCell ref="C2571:J2571"/>
    <mergeCell ref="M2571:N2571"/>
    <mergeCell ref="C2572:J2572"/>
    <mergeCell ref="M2572:N2572"/>
    <mergeCell ref="C2567:J2567"/>
    <mergeCell ref="M2567:N2567"/>
    <mergeCell ref="C2568:J2568"/>
    <mergeCell ref="M2568:N2568"/>
    <mergeCell ref="C2569:J2569"/>
    <mergeCell ref="M2569:N2569"/>
    <mergeCell ref="C2562:G2562"/>
    <mergeCell ref="H2562:I2562"/>
    <mergeCell ref="J2562:K2562"/>
    <mergeCell ref="M2562:N2562"/>
    <mergeCell ref="C2563:N2563"/>
    <mergeCell ref="C2564:O2566"/>
    <mergeCell ref="C2582:N2582"/>
    <mergeCell ref="C2583:O2585"/>
    <mergeCell ref="C2586:H2586"/>
    <mergeCell ref="M2586:N2586"/>
    <mergeCell ref="C2587:H2587"/>
    <mergeCell ref="M2587:N2587"/>
    <mergeCell ref="C2579:I2579"/>
    <mergeCell ref="M2579:N2579"/>
    <mergeCell ref="C2580:I2580"/>
    <mergeCell ref="M2580:N2580"/>
    <mergeCell ref="C2581:I2581"/>
    <mergeCell ref="M2581:N2581"/>
    <mergeCell ref="C2573:J2573"/>
    <mergeCell ref="M2573:N2573"/>
    <mergeCell ref="C2574:J2574"/>
    <mergeCell ref="M2574:N2574"/>
    <mergeCell ref="C2575:N2575"/>
    <mergeCell ref="C2576:O2578"/>
    <mergeCell ref="M2599:N2599"/>
    <mergeCell ref="M2600:N2600"/>
    <mergeCell ref="C2601:N2601"/>
    <mergeCell ref="C2603:N2603"/>
    <mergeCell ref="C2613:O2613"/>
    <mergeCell ref="C2614:O2614"/>
    <mergeCell ref="C2593:N2593"/>
    <mergeCell ref="C2594:O2596"/>
    <mergeCell ref="C2597:I2597"/>
    <mergeCell ref="M2597:N2597"/>
    <mergeCell ref="C2598:I2598"/>
    <mergeCell ref="M2598:N2598"/>
    <mergeCell ref="C2588:H2588"/>
    <mergeCell ref="M2588:N2588"/>
    <mergeCell ref="C2589:H2589"/>
    <mergeCell ref="M2589:N2589"/>
    <mergeCell ref="M2590:N2590"/>
    <mergeCell ref="C2591:N2591"/>
    <mergeCell ref="C2647:G2647"/>
    <mergeCell ref="H2647:I2647"/>
    <mergeCell ref="J2647:K2647"/>
    <mergeCell ref="M2647:N2647"/>
    <mergeCell ref="C2648:G2648"/>
    <mergeCell ref="J2648:K2648"/>
    <mergeCell ref="M2648:N2648"/>
    <mergeCell ref="D2641:L2641"/>
    <mergeCell ref="M2641:N2641"/>
    <mergeCell ref="D2642:L2642"/>
    <mergeCell ref="M2642:N2642"/>
    <mergeCell ref="C2643:O2645"/>
    <mergeCell ref="C2646:G2646"/>
    <mergeCell ref="H2646:I2646"/>
    <mergeCell ref="J2646:K2646"/>
    <mergeCell ref="M2646:N2646"/>
    <mergeCell ref="C2617:O2618"/>
    <mergeCell ref="C2619:O2620"/>
    <mergeCell ref="K2626:O2627"/>
    <mergeCell ref="C2627:E2627"/>
    <mergeCell ref="C2635:F2635"/>
    <mergeCell ref="C2639:O2639"/>
    <mergeCell ref="C2657:J2657"/>
    <mergeCell ref="M2657:N2657"/>
    <mergeCell ref="C2658:J2658"/>
    <mergeCell ref="M2658:N2658"/>
    <mergeCell ref="C2659:J2659"/>
    <mergeCell ref="M2659:N2659"/>
    <mergeCell ref="C2654:J2654"/>
    <mergeCell ref="M2654:N2654"/>
    <mergeCell ref="C2655:J2655"/>
    <mergeCell ref="M2655:N2655"/>
    <mergeCell ref="C2656:J2656"/>
    <mergeCell ref="M2656:N2656"/>
    <mergeCell ref="C2649:G2649"/>
    <mergeCell ref="H2649:I2649"/>
    <mergeCell ref="J2649:K2649"/>
    <mergeCell ref="M2649:N2649"/>
    <mergeCell ref="C2650:N2650"/>
    <mergeCell ref="C2651:O2653"/>
    <mergeCell ref="C2669:N2669"/>
    <mergeCell ref="C2670:O2672"/>
    <mergeCell ref="C2673:H2673"/>
    <mergeCell ref="M2673:N2673"/>
    <mergeCell ref="C2674:H2674"/>
    <mergeCell ref="M2674:N2674"/>
    <mergeCell ref="C2666:I2666"/>
    <mergeCell ref="M2666:N2666"/>
    <mergeCell ref="C2667:I2667"/>
    <mergeCell ref="M2667:N2667"/>
    <mergeCell ref="C2668:I2668"/>
    <mergeCell ref="M2668:N2668"/>
    <mergeCell ref="C2660:J2660"/>
    <mergeCell ref="M2660:N2660"/>
    <mergeCell ref="C2661:J2661"/>
    <mergeCell ref="M2661:N2661"/>
    <mergeCell ref="C2662:N2662"/>
    <mergeCell ref="C2663:O2665"/>
    <mergeCell ref="M2686:N2686"/>
    <mergeCell ref="M2687:N2687"/>
    <mergeCell ref="C2688:N2688"/>
    <mergeCell ref="C2690:N2690"/>
    <mergeCell ref="C2700:O2700"/>
    <mergeCell ref="C2701:O2701"/>
    <mergeCell ref="C2680:N2680"/>
    <mergeCell ref="C2681:O2683"/>
    <mergeCell ref="C2684:I2684"/>
    <mergeCell ref="M2684:N2684"/>
    <mergeCell ref="C2685:I2685"/>
    <mergeCell ref="M2685:N2685"/>
    <mergeCell ref="C2675:H2675"/>
    <mergeCell ref="M2675:N2675"/>
    <mergeCell ref="C2676:H2676"/>
    <mergeCell ref="M2676:N2676"/>
    <mergeCell ref="M2677:N2677"/>
    <mergeCell ref="C2678:N2678"/>
    <mergeCell ref="C2734:G2734"/>
    <mergeCell ref="H2734:I2734"/>
    <mergeCell ref="J2734:K2734"/>
    <mergeCell ref="M2734:N2734"/>
    <mergeCell ref="C2735:G2735"/>
    <mergeCell ref="J2735:K2735"/>
    <mergeCell ref="M2735:N2735"/>
    <mergeCell ref="D2728:L2728"/>
    <mergeCell ref="M2728:N2728"/>
    <mergeCell ref="D2729:L2729"/>
    <mergeCell ref="M2729:N2729"/>
    <mergeCell ref="C2730:O2732"/>
    <mergeCell ref="C2733:G2733"/>
    <mergeCell ref="H2733:I2733"/>
    <mergeCell ref="J2733:K2733"/>
    <mergeCell ref="M2733:N2733"/>
    <mergeCell ref="C2704:O2705"/>
    <mergeCell ref="C2706:O2707"/>
    <mergeCell ref="K2713:O2714"/>
    <mergeCell ref="C2714:E2714"/>
    <mergeCell ref="C2722:F2722"/>
    <mergeCell ref="C2726:O2726"/>
    <mergeCell ref="C2744:J2744"/>
    <mergeCell ref="M2744:N2744"/>
    <mergeCell ref="C2745:J2745"/>
    <mergeCell ref="M2745:N2745"/>
    <mergeCell ref="C2746:J2746"/>
    <mergeCell ref="M2746:N2746"/>
    <mergeCell ref="C2741:J2741"/>
    <mergeCell ref="M2741:N2741"/>
    <mergeCell ref="C2742:J2742"/>
    <mergeCell ref="M2742:N2742"/>
    <mergeCell ref="C2743:J2743"/>
    <mergeCell ref="M2743:N2743"/>
    <mergeCell ref="C2736:G2736"/>
    <mergeCell ref="H2736:I2736"/>
    <mergeCell ref="J2736:K2736"/>
    <mergeCell ref="M2736:N2736"/>
    <mergeCell ref="C2737:N2737"/>
    <mergeCell ref="C2738:O2740"/>
    <mergeCell ref="C2756:N2756"/>
    <mergeCell ref="C2757:O2759"/>
    <mergeCell ref="C2760:H2760"/>
    <mergeCell ref="M2760:N2760"/>
    <mergeCell ref="C2761:H2761"/>
    <mergeCell ref="M2761:N2761"/>
    <mergeCell ref="C2753:I2753"/>
    <mergeCell ref="M2753:N2753"/>
    <mergeCell ref="C2754:I2754"/>
    <mergeCell ref="M2754:N2754"/>
    <mergeCell ref="C2755:I2755"/>
    <mergeCell ref="M2755:N2755"/>
    <mergeCell ref="C2747:J2747"/>
    <mergeCell ref="M2747:N2747"/>
    <mergeCell ref="C2748:J2748"/>
    <mergeCell ref="M2748:N2748"/>
    <mergeCell ref="C2749:N2749"/>
    <mergeCell ref="C2750:O2752"/>
    <mergeCell ref="M2773:N2773"/>
    <mergeCell ref="M2774:N2774"/>
    <mergeCell ref="C2775:N2775"/>
    <mergeCell ref="C2777:N2777"/>
    <mergeCell ref="C2787:O2787"/>
    <mergeCell ref="C2788:O2788"/>
    <mergeCell ref="C2767:N2767"/>
    <mergeCell ref="C2768:O2770"/>
    <mergeCell ref="C2771:I2771"/>
    <mergeCell ref="M2771:N2771"/>
    <mergeCell ref="C2772:I2772"/>
    <mergeCell ref="M2772:N2772"/>
    <mergeCell ref="C2762:H2762"/>
    <mergeCell ref="M2762:N2762"/>
    <mergeCell ref="C2763:H2763"/>
    <mergeCell ref="M2763:N2763"/>
    <mergeCell ref="M2764:N2764"/>
    <mergeCell ref="C2765:N2765"/>
    <mergeCell ref="C2822:G2822"/>
    <mergeCell ref="H2822:I2822"/>
    <mergeCell ref="J2822:K2822"/>
    <mergeCell ref="M2822:N2822"/>
    <mergeCell ref="C2823:G2823"/>
    <mergeCell ref="J2823:K2823"/>
    <mergeCell ref="M2823:N2823"/>
    <mergeCell ref="D2816:L2816"/>
    <mergeCell ref="M2816:N2816"/>
    <mergeCell ref="D2817:L2817"/>
    <mergeCell ref="M2817:N2817"/>
    <mergeCell ref="C2818:O2820"/>
    <mergeCell ref="C2821:G2821"/>
    <mergeCell ref="H2821:I2821"/>
    <mergeCell ref="J2821:K2821"/>
    <mergeCell ref="M2821:N2821"/>
    <mergeCell ref="C2791:O2792"/>
    <mergeCell ref="C2793:O2794"/>
    <mergeCell ref="K2800:O2801"/>
    <mergeCell ref="C2801:E2801"/>
    <mergeCell ref="C2810:F2810"/>
    <mergeCell ref="C2814:O2814"/>
    <mergeCell ref="C2832:J2832"/>
    <mergeCell ref="M2832:N2832"/>
    <mergeCell ref="C2833:J2833"/>
    <mergeCell ref="M2833:N2833"/>
    <mergeCell ref="C2834:J2834"/>
    <mergeCell ref="M2834:N2834"/>
    <mergeCell ref="C2829:J2829"/>
    <mergeCell ref="M2829:N2829"/>
    <mergeCell ref="C2830:J2830"/>
    <mergeCell ref="M2830:N2830"/>
    <mergeCell ref="C2831:J2831"/>
    <mergeCell ref="M2831:N2831"/>
    <mergeCell ref="C2824:G2824"/>
    <mergeCell ref="H2824:I2824"/>
    <mergeCell ref="J2824:K2824"/>
    <mergeCell ref="M2824:N2824"/>
    <mergeCell ref="C2825:N2825"/>
    <mergeCell ref="C2826:O2828"/>
    <mergeCell ref="C2844:N2844"/>
    <mergeCell ref="C2845:O2847"/>
    <mergeCell ref="C2848:H2848"/>
    <mergeCell ref="M2848:N2848"/>
    <mergeCell ref="C2849:H2849"/>
    <mergeCell ref="M2849:N2849"/>
    <mergeCell ref="C2841:I2841"/>
    <mergeCell ref="M2841:N2841"/>
    <mergeCell ref="C2842:I2842"/>
    <mergeCell ref="M2842:N2842"/>
    <mergeCell ref="C2843:I2843"/>
    <mergeCell ref="M2843:N2843"/>
    <mergeCell ref="C2835:J2835"/>
    <mergeCell ref="M2835:N2835"/>
    <mergeCell ref="C2836:J2836"/>
    <mergeCell ref="M2836:N2836"/>
    <mergeCell ref="C2837:N2837"/>
    <mergeCell ref="C2838:O2840"/>
    <mergeCell ref="M2861:N2861"/>
    <mergeCell ref="M2862:N2862"/>
    <mergeCell ref="C2863:N2863"/>
    <mergeCell ref="C2865:N2865"/>
    <mergeCell ref="C2875:O2875"/>
    <mergeCell ref="C2876:O2876"/>
    <mergeCell ref="C2855:N2855"/>
    <mergeCell ref="C2856:O2858"/>
    <mergeCell ref="C2859:I2859"/>
    <mergeCell ref="M2859:N2859"/>
    <mergeCell ref="C2860:I2860"/>
    <mergeCell ref="M2860:N2860"/>
    <mergeCell ref="C2850:H2850"/>
    <mergeCell ref="M2850:N2850"/>
    <mergeCell ref="C2851:H2851"/>
    <mergeCell ref="M2851:N2851"/>
    <mergeCell ref="M2852:N2852"/>
    <mergeCell ref="C2853:N2853"/>
    <mergeCell ref="C2910:G2910"/>
    <mergeCell ref="H2910:I2910"/>
    <mergeCell ref="J2910:K2910"/>
    <mergeCell ref="M2910:N2910"/>
    <mergeCell ref="C2911:G2911"/>
    <mergeCell ref="J2911:K2911"/>
    <mergeCell ref="M2911:N2911"/>
    <mergeCell ref="D2904:L2904"/>
    <mergeCell ref="M2904:N2904"/>
    <mergeCell ref="D2905:L2905"/>
    <mergeCell ref="M2905:N2905"/>
    <mergeCell ref="C2906:O2908"/>
    <mergeCell ref="C2909:G2909"/>
    <mergeCell ref="H2909:I2909"/>
    <mergeCell ref="J2909:K2909"/>
    <mergeCell ref="M2909:N2909"/>
    <mergeCell ref="C2879:O2880"/>
    <mergeCell ref="C2881:O2882"/>
    <mergeCell ref="K2888:O2889"/>
    <mergeCell ref="C2889:E2889"/>
    <mergeCell ref="C2898:F2898"/>
    <mergeCell ref="C2902:O2902"/>
    <mergeCell ref="C2920:J2920"/>
    <mergeCell ref="M2920:N2920"/>
    <mergeCell ref="C2921:J2921"/>
    <mergeCell ref="M2921:N2921"/>
    <mergeCell ref="C2922:J2922"/>
    <mergeCell ref="M2922:N2922"/>
    <mergeCell ref="C2917:J2917"/>
    <mergeCell ref="M2917:N2917"/>
    <mergeCell ref="C2918:J2918"/>
    <mergeCell ref="M2918:N2918"/>
    <mergeCell ref="C2919:J2919"/>
    <mergeCell ref="M2919:N2919"/>
    <mergeCell ref="C2912:G2912"/>
    <mergeCell ref="H2912:I2912"/>
    <mergeCell ref="J2912:K2912"/>
    <mergeCell ref="M2912:N2912"/>
    <mergeCell ref="C2913:N2913"/>
    <mergeCell ref="C2914:O2916"/>
    <mergeCell ref="C2932:N2932"/>
    <mergeCell ref="C2933:O2935"/>
    <mergeCell ref="C2936:H2936"/>
    <mergeCell ref="M2936:N2936"/>
    <mergeCell ref="C2937:H2937"/>
    <mergeCell ref="M2937:N2937"/>
    <mergeCell ref="C2929:I2929"/>
    <mergeCell ref="M2929:N2929"/>
    <mergeCell ref="C2930:I2930"/>
    <mergeCell ref="M2930:N2930"/>
    <mergeCell ref="C2931:I2931"/>
    <mergeCell ref="M2931:N2931"/>
    <mergeCell ref="C2923:J2923"/>
    <mergeCell ref="M2923:N2923"/>
    <mergeCell ref="C2924:J2924"/>
    <mergeCell ref="M2924:N2924"/>
    <mergeCell ref="C2925:N2925"/>
    <mergeCell ref="C2926:O2928"/>
    <mergeCell ref="M2949:N2949"/>
    <mergeCell ref="M2950:N2950"/>
    <mergeCell ref="C2951:N2951"/>
    <mergeCell ref="C2953:N2953"/>
    <mergeCell ref="C2963:O2963"/>
    <mergeCell ref="C2964:O2964"/>
    <mergeCell ref="C2943:N2943"/>
    <mergeCell ref="C2944:O2946"/>
    <mergeCell ref="C2947:I2947"/>
    <mergeCell ref="M2947:N2947"/>
    <mergeCell ref="C2948:I2948"/>
    <mergeCell ref="M2948:N2948"/>
    <mergeCell ref="C2938:H2938"/>
    <mergeCell ref="M2938:N2938"/>
    <mergeCell ref="C2939:H2939"/>
    <mergeCell ref="M2939:N2939"/>
    <mergeCell ref="M2940:N2940"/>
    <mergeCell ref="C2941:N2941"/>
    <mergeCell ref="C2998:G2998"/>
    <mergeCell ref="H2998:I2998"/>
    <mergeCell ref="J2998:K2998"/>
    <mergeCell ref="M2998:N2998"/>
    <mergeCell ref="C2999:G2999"/>
    <mergeCell ref="J2999:K2999"/>
    <mergeCell ref="M2999:N2999"/>
    <mergeCell ref="D2992:L2992"/>
    <mergeCell ref="M2992:N2992"/>
    <mergeCell ref="D2993:L2993"/>
    <mergeCell ref="M2993:N2993"/>
    <mergeCell ref="C2994:O2996"/>
    <mergeCell ref="C2997:G2997"/>
    <mergeCell ref="H2997:I2997"/>
    <mergeCell ref="J2997:K2997"/>
    <mergeCell ref="M2997:N2997"/>
    <mergeCell ref="C2967:O2968"/>
    <mergeCell ref="C2969:O2970"/>
    <mergeCell ref="K2976:O2977"/>
    <mergeCell ref="C2977:E2977"/>
    <mergeCell ref="C2986:F2986"/>
    <mergeCell ref="C2990:O2990"/>
    <mergeCell ref="C3008:J3008"/>
    <mergeCell ref="M3008:N3008"/>
    <mergeCell ref="C3009:J3009"/>
    <mergeCell ref="M3009:N3009"/>
    <mergeCell ref="C3010:J3010"/>
    <mergeCell ref="M3010:N3010"/>
    <mergeCell ref="C3005:J3005"/>
    <mergeCell ref="M3005:N3005"/>
    <mergeCell ref="C3006:J3006"/>
    <mergeCell ref="M3006:N3006"/>
    <mergeCell ref="C3007:J3007"/>
    <mergeCell ref="M3007:N3007"/>
    <mergeCell ref="C3000:G3000"/>
    <mergeCell ref="H3000:I3000"/>
    <mergeCell ref="J3000:K3000"/>
    <mergeCell ref="M3000:N3000"/>
    <mergeCell ref="C3001:N3001"/>
    <mergeCell ref="C3002:O3004"/>
    <mergeCell ref="C3020:N3020"/>
    <mergeCell ref="C3021:O3023"/>
    <mergeCell ref="C3024:H3024"/>
    <mergeCell ref="M3024:N3024"/>
    <mergeCell ref="C3025:H3025"/>
    <mergeCell ref="M3025:N3025"/>
    <mergeCell ref="C3017:I3017"/>
    <mergeCell ref="M3017:N3017"/>
    <mergeCell ref="C3018:I3018"/>
    <mergeCell ref="M3018:N3018"/>
    <mergeCell ref="C3019:I3019"/>
    <mergeCell ref="M3019:N3019"/>
    <mergeCell ref="C3011:J3011"/>
    <mergeCell ref="M3011:N3011"/>
    <mergeCell ref="C3012:J3012"/>
    <mergeCell ref="M3012:N3012"/>
    <mergeCell ref="C3013:N3013"/>
    <mergeCell ref="C3014:O3016"/>
    <mergeCell ref="M3037:N3037"/>
    <mergeCell ref="M3038:N3038"/>
    <mergeCell ref="C3039:N3039"/>
    <mergeCell ref="C3041:N3041"/>
    <mergeCell ref="C3051:O3051"/>
    <mergeCell ref="C3052:O3052"/>
    <mergeCell ref="C3031:N3031"/>
    <mergeCell ref="C3032:O3034"/>
    <mergeCell ref="C3035:I3035"/>
    <mergeCell ref="M3035:N3035"/>
    <mergeCell ref="C3036:I3036"/>
    <mergeCell ref="M3036:N3036"/>
    <mergeCell ref="C3026:H3026"/>
    <mergeCell ref="M3026:N3026"/>
    <mergeCell ref="C3027:H3027"/>
    <mergeCell ref="M3027:N3027"/>
    <mergeCell ref="M3028:N3028"/>
    <mergeCell ref="C3029:N3029"/>
    <mergeCell ref="C3086:G3086"/>
    <mergeCell ref="H3086:I3086"/>
    <mergeCell ref="J3086:K3086"/>
    <mergeCell ref="M3086:N3086"/>
    <mergeCell ref="C3087:G3087"/>
    <mergeCell ref="J3087:K3087"/>
    <mergeCell ref="M3087:N3087"/>
    <mergeCell ref="D3080:L3080"/>
    <mergeCell ref="M3080:N3080"/>
    <mergeCell ref="D3081:L3081"/>
    <mergeCell ref="M3081:N3081"/>
    <mergeCell ref="C3082:O3084"/>
    <mergeCell ref="C3085:G3085"/>
    <mergeCell ref="H3085:I3085"/>
    <mergeCell ref="J3085:K3085"/>
    <mergeCell ref="M3085:N3085"/>
    <mergeCell ref="C3055:O3056"/>
    <mergeCell ref="C3057:O3058"/>
    <mergeCell ref="K3064:O3065"/>
    <mergeCell ref="C3065:E3065"/>
    <mergeCell ref="C3074:F3074"/>
    <mergeCell ref="C3078:O3078"/>
    <mergeCell ref="C3096:J3096"/>
    <mergeCell ref="M3096:N3096"/>
    <mergeCell ref="C3097:J3097"/>
    <mergeCell ref="M3097:N3097"/>
    <mergeCell ref="C3098:J3098"/>
    <mergeCell ref="M3098:N3098"/>
    <mergeCell ref="C3093:J3093"/>
    <mergeCell ref="M3093:N3093"/>
    <mergeCell ref="C3094:J3094"/>
    <mergeCell ref="M3094:N3094"/>
    <mergeCell ref="C3095:J3095"/>
    <mergeCell ref="M3095:N3095"/>
    <mergeCell ref="C3088:G3088"/>
    <mergeCell ref="H3088:I3088"/>
    <mergeCell ref="J3088:K3088"/>
    <mergeCell ref="M3088:N3088"/>
    <mergeCell ref="C3089:N3089"/>
    <mergeCell ref="C3090:O3092"/>
    <mergeCell ref="C3108:N3108"/>
    <mergeCell ref="C3109:O3111"/>
    <mergeCell ref="C3112:H3112"/>
    <mergeCell ref="M3112:N3112"/>
    <mergeCell ref="C3113:H3113"/>
    <mergeCell ref="M3113:N3113"/>
    <mergeCell ref="C3105:I3105"/>
    <mergeCell ref="M3105:N3105"/>
    <mergeCell ref="C3106:I3106"/>
    <mergeCell ref="M3106:N3106"/>
    <mergeCell ref="C3107:I3107"/>
    <mergeCell ref="M3107:N3107"/>
    <mergeCell ref="C3099:J3099"/>
    <mergeCell ref="M3099:N3099"/>
    <mergeCell ref="C3100:J3100"/>
    <mergeCell ref="M3100:N3100"/>
    <mergeCell ref="C3101:N3101"/>
    <mergeCell ref="C3102:O3104"/>
    <mergeCell ref="M3125:N3125"/>
    <mergeCell ref="M3126:N3126"/>
    <mergeCell ref="C3127:N3127"/>
    <mergeCell ref="C3129:N3129"/>
    <mergeCell ref="C3139:O3139"/>
    <mergeCell ref="C3140:O3140"/>
    <mergeCell ref="C3119:N3119"/>
    <mergeCell ref="C3120:O3122"/>
    <mergeCell ref="C3123:I3123"/>
    <mergeCell ref="M3123:N3123"/>
    <mergeCell ref="C3124:I3124"/>
    <mergeCell ref="M3124:N3124"/>
    <mergeCell ref="C3114:H3114"/>
    <mergeCell ref="M3114:N3114"/>
    <mergeCell ref="C3115:H3115"/>
    <mergeCell ref="M3115:N3115"/>
    <mergeCell ref="M3116:N3116"/>
    <mergeCell ref="C3117:N3117"/>
    <mergeCell ref="C3174:G3174"/>
    <mergeCell ref="H3174:I3174"/>
    <mergeCell ref="J3174:K3174"/>
    <mergeCell ref="M3174:N3174"/>
    <mergeCell ref="C3175:G3175"/>
    <mergeCell ref="J3175:K3175"/>
    <mergeCell ref="M3175:N3175"/>
    <mergeCell ref="D3168:L3168"/>
    <mergeCell ref="M3168:N3168"/>
    <mergeCell ref="D3169:L3169"/>
    <mergeCell ref="M3169:N3169"/>
    <mergeCell ref="C3170:O3172"/>
    <mergeCell ref="C3173:G3173"/>
    <mergeCell ref="H3173:I3173"/>
    <mergeCell ref="J3173:K3173"/>
    <mergeCell ref="M3173:N3173"/>
    <mergeCell ref="C3143:O3144"/>
    <mergeCell ref="C3145:O3146"/>
    <mergeCell ref="K3152:O3153"/>
    <mergeCell ref="C3153:E3153"/>
    <mergeCell ref="C3162:F3162"/>
    <mergeCell ref="C3166:O3166"/>
    <mergeCell ref="C3184:J3184"/>
    <mergeCell ref="M3184:N3184"/>
    <mergeCell ref="C3185:J3185"/>
    <mergeCell ref="M3185:N3185"/>
    <mergeCell ref="C3186:J3186"/>
    <mergeCell ref="M3186:N3186"/>
    <mergeCell ref="C3181:J3181"/>
    <mergeCell ref="M3181:N3181"/>
    <mergeCell ref="C3182:J3182"/>
    <mergeCell ref="M3182:N3182"/>
    <mergeCell ref="C3183:J3183"/>
    <mergeCell ref="M3183:N3183"/>
    <mergeCell ref="C3176:G3176"/>
    <mergeCell ref="H3176:I3176"/>
    <mergeCell ref="J3176:K3176"/>
    <mergeCell ref="M3176:N3176"/>
    <mergeCell ref="C3177:N3177"/>
    <mergeCell ref="C3178:O3180"/>
    <mergeCell ref="C3196:N3196"/>
    <mergeCell ref="C3197:O3199"/>
    <mergeCell ref="C3200:H3200"/>
    <mergeCell ref="M3200:N3200"/>
    <mergeCell ref="C3201:H3201"/>
    <mergeCell ref="M3201:N3201"/>
    <mergeCell ref="C3193:I3193"/>
    <mergeCell ref="M3193:N3193"/>
    <mergeCell ref="C3194:I3194"/>
    <mergeCell ref="M3194:N3194"/>
    <mergeCell ref="C3195:I3195"/>
    <mergeCell ref="M3195:N3195"/>
    <mergeCell ref="C3187:J3187"/>
    <mergeCell ref="M3187:N3187"/>
    <mergeCell ref="C3188:J3188"/>
    <mergeCell ref="M3188:N3188"/>
    <mergeCell ref="C3189:N3189"/>
    <mergeCell ref="C3190:O3192"/>
    <mergeCell ref="C3231:O3232"/>
    <mergeCell ref="C3233:O3234"/>
    <mergeCell ref="K3240:O3241"/>
    <mergeCell ref="C3241:E3241"/>
    <mergeCell ref="M3213:N3213"/>
    <mergeCell ref="M3214:N3214"/>
    <mergeCell ref="C3215:N3215"/>
    <mergeCell ref="C3217:N3217"/>
    <mergeCell ref="C3227:O3227"/>
    <mergeCell ref="C3228:O3228"/>
    <mergeCell ref="C3207:N3207"/>
    <mergeCell ref="C3208:O3210"/>
    <mergeCell ref="C3211:I3211"/>
    <mergeCell ref="M3211:N3211"/>
    <mergeCell ref="C3212:I3212"/>
    <mergeCell ref="M3212:N3212"/>
    <mergeCell ref="C3202:H3202"/>
    <mergeCell ref="M3202:N3202"/>
    <mergeCell ref="C3203:H3203"/>
    <mergeCell ref="M3203:N3203"/>
    <mergeCell ref="M3204:N3204"/>
    <mergeCell ref="C3205:N3205"/>
  </mergeCells>
  <printOptions horizontalCentered="1" verticalCentered="1"/>
  <pageMargins left="0.11811023622047245" right="0.11811023622047245" top="0.15748031496062992" bottom="0.15748031496062992" header="0" footer="0"/>
  <pageSetup scale="29" orientation="portrait" r:id="rId1"/>
  <headerFooter alignWithMargins="0"/>
  <rowBreaks count="19" manualBreakCount="19">
    <brk id="93" max="15" man="1"/>
    <brk id="187" max="15" man="1"/>
    <brk id="557" max="15" man="1"/>
    <brk id="728" max="15" man="1"/>
    <brk id="898" max="15" man="1"/>
    <brk id="1071" max="15" man="1"/>
    <brk id="1245" max="15" man="1"/>
    <brk id="1419" max="15" man="1"/>
    <brk id="1594" max="15" man="1"/>
    <brk id="1767" max="15" man="1"/>
    <brk id="1938" max="15" man="1"/>
    <brk id="2111" max="15" man="1"/>
    <brk id="2285" max="15" man="1"/>
    <brk id="2458" max="15" man="1"/>
    <brk id="2628" max="15" man="1"/>
    <brk id="2629" max="15" man="1"/>
    <brk id="2804" max="15" man="1"/>
    <brk id="2981" max="15" man="1"/>
    <brk id="3157" max="15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24EDC-8B07-4A92-887E-8B57819CCB49}">
  <dimension ref="B1:Z483"/>
  <sheetViews>
    <sheetView showGridLines="0" view="pageBreakPreview" zoomScale="73" zoomScaleNormal="80" zoomScaleSheetLayoutView="73" workbookViewId="0">
      <selection activeCell="S225" sqref="S225"/>
    </sheetView>
  </sheetViews>
  <sheetFormatPr baseColWidth="10" defaultColWidth="11.42578125" defaultRowHeight="14.25"/>
  <cols>
    <col min="1" max="2" width="3.42578125" style="236" customWidth="1"/>
    <col min="3" max="3" width="12.5703125" style="236" customWidth="1"/>
    <col min="4" max="4" width="18" style="236" customWidth="1"/>
    <col min="5" max="8" width="11.42578125" style="236"/>
    <col min="9" max="9" width="15.140625" style="236" customWidth="1"/>
    <col min="10" max="10" width="17" style="236" bestFit="1" customWidth="1"/>
    <col min="11" max="11" width="19.85546875" style="236" customWidth="1"/>
    <col min="12" max="12" width="107" style="236" customWidth="1"/>
    <col min="13" max="14" width="11.42578125" style="236"/>
    <col min="15" max="15" width="20" style="236" customWidth="1"/>
    <col min="16" max="17" width="3.42578125" style="236" customWidth="1"/>
    <col min="18" max="18" width="11.42578125" style="236"/>
    <col min="19" max="19" width="14.7109375" style="236" bestFit="1" customWidth="1"/>
    <col min="20" max="23" width="11.42578125" style="236"/>
    <col min="24" max="24" width="12.85546875" style="236" customWidth="1"/>
    <col min="25" max="16384" width="11.42578125" style="236"/>
  </cols>
  <sheetData>
    <row r="1" spans="2:16">
      <c r="B1" s="875" t="s">
        <v>0</v>
      </c>
      <c r="C1" s="875"/>
      <c r="D1" s="875"/>
      <c r="E1" s="875"/>
      <c r="F1" s="875"/>
      <c r="G1" s="875"/>
      <c r="H1" s="875"/>
      <c r="I1" s="875"/>
      <c r="J1" s="875"/>
      <c r="K1" s="875"/>
    </row>
    <row r="2" spans="2:16">
      <c r="B2" s="236" t="s">
        <v>1</v>
      </c>
    </row>
    <row r="4" spans="2:16" ht="15" thickTop="1">
      <c r="B4" s="237"/>
      <c r="C4" s="238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9"/>
    </row>
    <row r="5" spans="2:16" ht="48" customHeight="1">
      <c r="B5" s="241"/>
      <c r="C5" s="861" t="s">
        <v>234</v>
      </c>
      <c r="D5" s="861"/>
      <c r="E5" s="861"/>
      <c r="F5" s="861"/>
      <c r="G5" s="861"/>
      <c r="H5" s="861"/>
      <c r="I5" s="861"/>
      <c r="J5" s="861"/>
      <c r="K5" s="861"/>
      <c r="L5" s="861"/>
      <c r="M5" s="861"/>
      <c r="N5" s="861"/>
      <c r="O5" s="861"/>
      <c r="P5" s="242"/>
    </row>
    <row r="6" spans="2:16" ht="15" thickBot="1">
      <c r="B6" s="241"/>
      <c r="P6" s="243"/>
    </row>
    <row r="7" spans="2:16">
      <c r="B7" s="241"/>
      <c r="C7" s="862"/>
      <c r="D7" s="864"/>
      <c r="E7" s="865"/>
      <c r="F7" s="865"/>
      <c r="G7" s="865"/>
      <c r="H7" s="865"/>
      <c r="I7" s="865"/>
      <c r="J7" s="865"/>
      <c r="K7" s="866"/>
      <c r="L7" s="867"/>
      <c r="M7" s="868"/>
      <c r="N7" s="868"/>
      <c r="O7" s="869"/>
      <c r="P7" s="244"/>
    </row>
    <row r="8" spans="2:16">
      <c r="B8" s="241"/>
      <c r="C8" s="863"/>
      <c r="D8" s="852" t="s">
        <v>434</v>
      </c>
      <c r="E8" s="853"/>
      <c r="F8" s="853"/>
      <c r="G8" s="853"/>
      <c r="H8" s="853"/>
      <c r="I8" s="853"/>
      <c r="J8" s="853"/>
      <c r="K8" s="854"/>
      <c r="L8" s="870"/>
      <c r="M8" s="871"/>
      <c r="N8" s="871"/>
      <c r="O8" s="872"/>
      <c r="P8" s="244"/>
    </row>
    <row r="9" spans="2:16">
      <c r="B9" s="241"/>
      <c r="C9" s="863"/>
      <c r="D9" s="852"/>
      <c r="E9" s="853"/>
      <c r="F9" s="853"/>
      <c r="G9" s="853"/>
      <c r="H9" s="853"/>
      <c r="I9" s="853"/>
      <c r="J9" s="853"/>
      <c r="K9" s="854"/>
      <c r="L9" s="844" t="s">
        <v>236</v>
      </c>
      <c r="M9" s="846"/>
      <c r="N9" s="847"/>
      <c r="O9" s="848"/>
      <c r="P9" s="244"/>
    </row>
    <row r="10" spans="2:16">
      <c r="B10" s="241"/>
      <c r="C10" s="863"/>
      <c r="D10" s="852" t="s">
        <v>237</v>
      </c>
      <c r="E10" s="853"/>
      <c r="F10" s="853"/>
      <c r="G10" s="853"/>
      <c r="H10" s="853"/>
      <c r="I10" s="853"/>
      <c r="J10" s="853"/>
      <c r="K10" s="854"/>
      <c r="L10" s="845"/>
      <c r="M10" s="849"/>
      <c r="N10" s="850"/>
      <c r="O10" s="851"/>
      <c r="P10" s="245"/>
    </row>
    <row r="11" spans="2:16" ht="12.75" customHeight="1">
      <c r="B11" s="241"/>
      <c r="C11" s="863"/>
      <c r="D11" s="855"/>
      <c r="E11" s="856"/>
      <c r="F11" s="856"/>
      <c r="G11" s="856"/>
      <c r="H11" s="856"/>
      <c r="I11" s="856"/>
      <c r="J11" s="856"/>
      <c r="K11" s="857"/>
      <c r="L11" s="844" t="s">
        <v>238</v>
      </c>
      <c r="M11" s="844">
        <v>1</v>
      </c>
      <c r="N11" s="844" t="s">
        <v>239</v>
      </c>
      <c r="O11" s="859">
        <v>1</v>
      </c>
      <c r="P11" s="244"/>
    </row>
    <row r="12" spans="2:16">
      <c r="B12" s="241"/>
      <c r="C12" s="863"/>
      <c r="D12" s="855"/>
      <c r="E12" s="856"/>
      <c r="F12" s="856"/>
      <c r="G12" s="856"/>
      <c r="H12" s="856"/>
      <c r="I12" s="856"/>
      <c r="J12" s="856"/>
      <c r="K12" s="857"/>
      <c r="L12" s="858"/>
      <c r="M12" s="858"/>
      <c r="N12" s="858"/>
      <c r="O12" s="860"/>
      <c r="P12" s="244"/>
    </row>
    <row r="13" spans="2:16">
      <c r="B13" s="241"/>
      <c r="C13" s="863"/>
      <c r="D13" s="852" t="s">
        <v>240</v>
      </c>
      <c r="E13" s="853"/>
      <c r="F13" s="853"/>
      <c r="G13" s="853"/>
      <c r="H13" s="853"/>
      <c r="I13" s="853"/>
      <c r="J13" s="853"/>
      <c r="K13" s="854"/>
      <c r="L13" s="858"/>
      <c r="M13" s="858"/>
      <c r="N13" s="858"/>
      <c r="O13" s="860"/>
      <c r="P13" s="244"/>
    </row>
    <row r="14" spans="2:16" ht="15" thickBot="1">
      <c r="B14" s="241"/>
      <c r="C14" s="246"/>
      <c r="D14" s="247"/>
      <c r="E14" s="247"/>
      <c r="F14" s="247"/>
      <c r="G14" s="247"/>
      <c r="H14" s="247"/>
      <c r="I14" s="247"/>
      <c r="J14" s="247"/>
      <c r="K14" s="247"/>
      <c r="L14" s="247"/>
      <c r="M14" s="248"/>
      <c r="N14" s="248"/>
      <c r="O14" s="249"/>
      <c r="P14" s="250"/>
    </row>
    <row r="15" spans="2:16">
      <c r="B15" s="241"/>
      <c r="C15" s="251"/>
      <c r="D15" s="252"/>
      <c r="E15" s="252"/>
      <c r="F15" s="252"/>
      <c r="G15" s="252"/>
      <c r="H15" s="252"/>
      <c r="I15" s="252"/>
      <c r="J15" s="252"/>
      <c r="K15" s="252"/>
      <c r="L15" s="253" t="s">
        <v>241</v>
      </c>
      <c r="M15" s="254" t="s">
        <v>242</v>
      </c>
      <c r="N15" s="254" t="s">
        <v>243</v>
      </c>
      <c r="O15" s="255" t="s">
        <v>244</v>
      </c>
      <c r="P15" s="245"/>
    </row>
    <row r="16" spans="2:16">
      <c r="B16" s="241"/>
      <c r="C16" s="256"/>
      <c r="D16" s="257"/>
      <c r="E16" s="257"/>
      <c r="F16" s="257"/>
      <c r="G16" s="257"/>
      <c r="H16" s="257"/>
      <c r="I16" s="257"/>
      <c r="J16" s="257"/>
      <c r="K16" s="257"/>
      <c r="L16" s="258"/>
      <c r="M16" s="259"/>
      <c r="N16" s="259"/>
      <c r="O16" s="260"/>
      <c r="P16" s="261"/>
    </row>
    <row r="17" spans="2:16" ht="18" customHeight="1">
      <c r="B17" s="241"/>
      <c r="C17" s="826" t="s">
        <v>245</v>
      </c>
      <c r="D17" s="827"/>
      <c r="E17" s="827"/>
      <c r="F17" s="827"/>
      <c r="G17" s="257"/>
      <c r="H17" s="257"/>
      <c r="I17" s="257" t="s">
        <v>246</v>
      </c>
      <c r="K17" s="257"/>
      <c r="L17" s="258"/>
      <c r="O17" s="262"/>
      <c r="P17" s="261"/>
    </row>
    <row r="18" spans="2:16">
      <c r="B18" s="241"/>
      <c r="C18" s="263"/>
      <c r="D18" s="264"/>
      <c r="E18" s="264"/>
      <c r="F18" s="264"/>
      <c r="G18" s="264"/>
      <c r="H18" s="264"/>
      <c r="I18" s="264"/>
      <c r="J18" s="264"/>
      <c r="K18" s="264"/>
      <c r="L18" s="264"/>
      <c r="M18" s="264"/>
      <c r="N18" s="264"/>
      <c r="O18" s="265"/>
      <c r="P18" s="266"/>
    </row>
    <row r="19" spans="2:16" ht="15" thickBot="1">
      <c r="B19" s="241"/>
      <c r="C19" s="267"/>
      <c r="D19" s="268"/>
      <c r="E19" s="268"/>
      <c r="F19" s="268"/>
      <c r="G19" s="268"/>
      <c r="H19" s="268"/>
      <c r="I19" s="268"/>
      <c r="J19" s="268"/>
      <c r="K19" s="268"/>
      <c r="L19" s="268"/>
      <c r="M19" s="268"/>
      <c r="N19" s="268"/>
      <c r="O19" s="269"/>
      <c r="P19" s="243"/>
    </row>
    <row r="20" spans="2:16" ht="15" thickBot="1">
      <c r="B20" s="241"/>
      <c r="C20" s="270"/>
      <c r="D20" s="271"/>
      <c r="E20" s="271"/>
      <c r="F20" s="271"/>
      <c r="G20" s="271"/>
      <c r="H20" s="271"/>
      <c r="K20" s="271"/>
      <c r="L20" s="271"/>
      <c r="M20" s="271"/>
      <c r="N20" s="271"/>
      <c r="O20" s="272"/>
      <c r="P20" s="243"/>
    </row>
    <row r="21" spans="2:16">
      <c r="B21" s="241"/>
      <c r="C21" s="828" t="s">
        <v>247</v>
      </c>
      <c r="D21" s="829"/>
      <c r="E21" s="829"/>
      <c r="F21" s="829"/>
      <c r="G21" s="829"/>
      <c r="H21" s="829"/>
      <c r="I21" s="829"/>
      <c r="J21" s="829"/>
      <c r="K21" s="829"/>
      <c r="L21" s="829"/>
      <c r="M21" s="829"/>
      <c r="N21" s="829"/>
      <c r="O21" s="830"/>
      <c r="P21" s="273"/>
    </row>
    <row r="22" spans="2:16" ht="15" thickBot="1">
      <c r="B22" s="241"/>
      <c r="C22" s="274"/>
      <c r="O22" s="275"/>
      <c r="P22" s="243"/>
    </row>
    <row r="23" spans="2:16">
      <c r="B23" s="241"/>
      <c r="C23" s="276" t="s">
        <v>248</v>
      </c>
      <c r="D23" s="814" t="s">
        <v>9</v>
      </c>
      <c r="E23" s="815"/>
      <c r="F23" s="815"/>
      <c r="G23" s="815"/>
      <c r="H23" s="815"/>
      <c r="I23" s="815"/>
      <c r="J23" s="815"/>
      <c r="K23" s="815"/>
      <c r="L23" s="816"/>
      <c r="M23" s="817" t="s">
        <v>249</v>
      </c>
      <c r="N23" s="818"/>
      <c r="O23" s="276" t="s">
        <v>11</v>
      </c>
      <c r="P23" s="277"/>
    </row>
    <row r="24" spans="2:16" ht="15" thickBot="1">
      <c r="B24" s="241"/>
      <c r="C24" s="278">
        <v>15.1</v>
      </c>
      <c r="D24" s="843" t="s">
        <v>435</v>
      </c>
      <c r="E24" s="820"/>
      <c r="F24" s="820"/>
      <c r="G24" s="820"/>
      <c r="H24" s="820"/>
      <c r="I24" s="820"/>
      <c r="J24" s="820"/>
      <c r="K24" s="820"/>
      <c r="L24" s="821"/>
      <c r="M24" s="843" t="s">
        <v>356</v>
      </c>
      <c r="N24" s="821"/>
      <c r="O24" s="279">
        <f>'[22]PRESUPUESTO OFICIAL (Entidad)'!I14</f>
        <v>217.5</v>
      </c>
      <c r="P24" s="280"/>
    </row>
    <row r="25" spans="2:16">
      <c r="B25" s="241"/>
      <c r="C25" s="760" t="s">
        <v>250</v>
      </c>
      <c r="D25" s="761"/>
      <c r="E25" s="761"/>
      <c r="F25" s="761"/>
      <c r="G25" s="761"/>
      <c r="H25" s="761"/>
      <c r="I25" s="761"/>
      <c r="J25" s="761"/>
      <c r="K25" s="761"/>
      <c r="L25" s="761"/>
      <c r="M25" s="761"/>
      <c r="N25" s="761"/>
      <c r="O25" s="762"/>
      <c r="P25" s="281"/>
    </row>
    <row r="26" spans="2:16">
      <c r="B26" s="241"/>
      <c r="C26" s="763"/>
      <c r="D26" s="764"/>
      <c r="E26" s="764"/>
      <c r="F26" s="764"/>
      <c r="G26" s="764"/>
      <c r="H26" s="764"/>
      <c r="I26" s="764"/>
      <c r="J26" s="764"/>
      <c r="K26" s="764"/>
      <c r="L26" s="764"/>
      <c r="M26" s="764"/>
      <c r="N26" s="764"/>
      <c r="O26" s="765"/>
      <c r="P26" s="281"/>
    </row>
    <row r="27" spans="2:16" ht="15" thickBot="1">
      <c r="B27" s="241"/>
      <c r="C27" s="766"/>
      <c r="D27" s="767"/>
      <c r="E27" s="767"/>
      <c r="F27" s="767"/>
      <c r="G27" s="767"/>
      <c r="H27" s="767"/>
      <c r="I27" s="767"/>
      <c r="J27" s="767"/>
      <c r="K27" s="767"/>
      <c r="L27" s="767"/>
      <c r="M27" s="767"/>
      <c r="N27" s="767"/>
      <c r="O27" s="768"/>
      <c r="P27" s="281"/>
    </row>
    <row r="28" spans="2:16">
      <c r="B28" s="241"/>
      <c r="C28" s="769" t="s">
        <v>9</v>
      </c>
      <c r="D28" s="822"/>
      <c r="E28" s="822"/>
      <c r="F28" s="822"/>
      <c r="G28" s="823"/>
      <c r="H28" s="785" t="s">
        <v>251</v>
      </c>
      <c r="I28" s="822"/>
      <c r="J28" s="824" t="s">
        <v>252</v>
      </c>
      <c r="K28" s="825"/>
      <c r="L28" s="298" t="s">
        <v>436</v>
      </c>
      <c r="M28" s="785" t="s">
        <v>254</v>
      </c>
      <c r="N28" s="786"/>
      <c r="O28" s="283" t="s">
        <v>255</v>
      </c>
      <c r="P28" s="284"/>
    </row>
    <row r="29" spans="2:16">
      <c r="B29" s="241"/>
      <c r="C29" s="773" t="s">
        <v>257</v>
      </c>
      <c r="D29" s="774"/>
      <c r="E29" s="774"/>
      <c r="F29" s="774"/>
      <c r="G29" s="810"/>
      <c r="H29" s="811"/>
      <c r="I29" s="810"/>
      <c r="J29" s="812" t="s">
        <v>20</v>
      </c>
      <c r="K29" s="776"/>
      <c r="L29" s="315">
        <f>O59*0.05</f>
        <v>806.84684266666682</v>
      </c>
      <c r="M29" s="812">
        <v>1</v>
      </c>
      <c r="N29" s="776"/>
      <c r="O29" s="286">
        <f>L29*M29</f>
        <v>806.84684266666682</v>
      </c>
      <c r="P29" s="287"/>
    </row>
    <row r="30" spans="2:16">
      <c r="B30" s="241"/>
      <c r="C30" s="879" t="s">
        <v>437</v>
      </c>
      <c r="D30" s="880"/>
      <c r="E30" s="880"/>
      <c r="F30" s="880"/>
      <c r="G30" s="881"/>
      <c r="H30" s="291"/>
      <c r="I30" s="290"/>
      <c r="J30" s="812" t="s">
        <v>317</v>
      </c>
      <c r="K30" s="776"/>
      <c r="L30" s="315">
        <v>80000</v>
      </c>
      <c r="M30" s="812">
        <v>0.05</v>
      </c>
      <c r="N30" s="776"/>
      <c r="O30" s="286">
        <f>L30*M30</f>
        <v>4000</v>
      </c>
      <c r="P30" s="287"/>
    </row>
    <row r="31" spans="2:16" ht="15" thickBot="1">
      <c r="B31" s="241"/>
      <c r="C31" s="805" t="s">
        <v>351</v>
      </c>
      <c r="D31" s="791"/>
      <c r="E31" s="791"/>
      <c r="F31" s="791"/>
      <c r="G31" s="806"/>
      <c r="H31" s="807"/>
      <c r="I31" s="806"/>
      <c r="J31" s="779" t="s">
        <v>317</v>
      </c>
      <c r="K31" s="780"/>
      <c r="L31" s="445">
        <v>17000</v>
      </c>
      <c r="M31" s="812">
        <v>0.05</v>
      </c>
      <c r="N31" s="776"/>
      <c r="O31" s="286">
        <f>L31*M31</f>
        <v>850</v>
      </c>
      <c r="P31" s="287"/>
    </row>
    <row r="32" spans="2:16" ht="15" thickBot="1">
      <c r="B32" s="241"/>
      <c r="C32" s="751" t="s">
        <v>258</v>
      </c>
      <c r="D32" s="752"/>
      <c r="E32" s="752"/>
      <c r="F32" s="752"/>
      <c r="G32" s="752"/>
      <c r="H32" s="752"/>
      <c r="I32" s="752"/>
      <c r="J32" s="752"/>
      <c r="K32" s="752"/>
      <c r="L32" s="752"/>
      <c r="M32" s="752"/>
      <c r="N32" s="753"/>
      <c r="O32" s="446">
        <f>SUM(O29:O31)</f>
        <v>5656.8468426666668</v>
      </c>
      <c r="P32" s="296"/>
    </row>
    <row r="33" spans="2:16" ht="13.5" customHeight="1">
      <c r="B33" s="241"/>
      <c r="C33" s="760" t="s">
        <v>259</v>
      </c>
      <c r="D33" s="761"/>
      <c r="E33" s="761"/>
      <c r="F33" s="761"/>
      <c r="G33" s="761"/>
      <c r="H33" s="761"/>
      <c r="I33" s="761"/>
      <c r="J33" s="761"/>
      <c r="K33" s="761"/>
      <c r="L33" s="761"/>
      <c r="M33" s="761"/>
      <c r="N33" s="761"/>
      <c r="O33" s="762"/>
      <c r="P33" s="281"/>
    </row>
    <row r="34" spans="2:16">
      <c r="B34" s="241"/>
      <c r="C34" s="763"/>
      <c r="D34" s="764"/>
      <c r="E34" s="764"/>
      <c r="F34" s="764"/>
      <c r="G34" s="764"/>
      <c r="H34" s="764"/>
      <c r="I34" s="764"/>
      <c r="J34" s="764"/>
      <c r="K34" s="764"/>
      <c r="L34" s="764"/>
      <c r="M34" s="764"/>
      <c r="N34" s="764"/>
      <c r="O34" s="765"/>
      <c r="P34" s="281"/>
    </row>
    <row r="35" spans="2:16" ht="15" thickBot="1">
      <c r="B35" s="241"/>
      <c r="C35" s="766"/>
      <c r="D35" s="767"/>
      <c r="E35" s="767"/>
      <c r="F35" s="767"/>
      <c r="G35" s="767"/>
      <c r="H35" s="767"/>
      <c r="I35" s="767"/>
      <c r="J35" s="767"/>
      <c r="K35" s="767"/>
      <c r="L35" s="767"/>
      <c r="M35" s="767"/>
      <c r="N35" s="767"/>
      <c r="O35" s="768"/>
      <c r="P35" s="281"/>
    </row>
    <row r="36" spans="2:16">
      <c r="B36" s="241"/>
      <c r="C36" s="769" t="s">
        <v>9</v>
      </c>
      <c r="D36" s="770"/>
      <c r="E36" s="770"/>
      <c r="F36" s="770"/>
      <c r="G36" s="770"/>
      <c r="H36" s="770"/>
      <c r="I36" s="770"/>
      <c r="J36" s="786"/>
      <c r="K36" s="297" t="s">
        <v>249</v>
      </c>
      <c r="L36" s="298" t="s">
        <v>11</v>
      </c>
      <c r="M36" s="785" t="s">
        <v>260</v>
      </c>
      <c r="N36" s="786"/>
      <c r="O36" s="283" t="s">
        <v>255</v>
      </c>
      <c r="P36" s="284"/>
    </row>
    <row r="37" spans="2:16">
      <c r="B37" s="241"/>
      <c r="C37" s="773" t="s">
        <v>438</v>
      </c>
      <c r="D37" s="774"/>
      <c r="E37" s="774"/>
      <c r="F37" s="774"/>
      <c r="G37" s="774"/>
      <c r="H37" s="774"/>
      <c r="I37" s="774"/>
      <c r="J37" s="810"/>
      <c r="K37" s="447" t="s">
        <v>439</v>
      </c>
      <c r="L37" s="306">
        <v>1.05</v>
      </c>
      <c r="M37" s="877">
        <f>32900/2.44</f>
        <v>13483.60655737705</v>
      </c>
      <c r="N37" s="878"/>
      <c r="O37" s="286">
        <f>L37*M37</f>
        <v>14157.786885245903</v>
      </c>
      <c r="P37" s="287"/>
    </row>
    <row r="38" spans="2:16">
      <c r="B38" s="241"/>
      <c r="C38" s="773" t="s">
        <v>440</v>
      </c>
      <c r="D38" s="774"/>
      <c r="E38" s="774"/>
      <c r="F38" s="774"/>
      <c r="G38" s="774"/>
      <c r="H38" s="774"/>
      <c r="I38" s="774"/>
      <c r="J38" s="810"/>
      <c r="K38" s="448" t="s">
        <v>441</v>
      </c>
      <c r="L38" s="449">
        <v>28</v>
      </c>
      <c r="M38" s="877">
        <f>58900/300</f>
        <v>196.33333333333334</v>
      </c>
      <c r="N38" s="878"/>
      <c r="O38" s="286">
        <f t="shared" ref="O38:O41" si="0">L38*M38</f>
        <v>5497.3333333333339</v>
      </c>
      <c r="P38" s="287"/>
    </row>
    <row r="39" spans="2:16">
      <c r="B39" s="241"/>
      <c r="C39" s="773" t="s">
        <v>442</v>
      </c>
      <c r="D39" s="774"/>
      <c r="E39" s="774"/>
      <c r="F39" s="774"/>
      <c r="G39" s="774"/>
      <c r="H39" s="774"/>
      <c r="I39" s="774"/>
      <c r="J39" s="810"/>
      <c r="K39" s="448" t="s">
        <v>439</v>
      </c>
      <c r="L39" s="449">
        <v>1</v>
      </c>
      <c r="M39" s="877">
        <f>122900/10</f>
        <v>12290</v>
      </c>
      <c r="N39" s="878"/>
      <c r="O39" s="286">
        <f t="shared" si="0"/>
        <v>12290</v>
      </c>
      <c r="P39" s="287"/>
    </row>
    <row r="40" spans="2:16">
      <c r="B40" s="241"/>
      <c r="C40" s="773" t="s">
        <v>443</v>
      </c>
      <c r="D40" s="774"/>
      <c r="E40" s="774"/>
      <c r="F40" s="774"/>
      <c r="G40" s="774"/>
      <c r="H40" s="774"/>
      <c r="I40" s="774"/>
      <c r="J40" s="810"/>
      <c r="K40" s="448" t="s">
        <v>43</v>
      </c>
      <c r="L40" s="449">
        <v>1</v>
      </c>
      <c r="M40" s="877">
        <v>5100</v>
      </c>
      <c r="N40" s="878"/>
      <c r="O40" s="286">
        <f t="shared" si="0"/>
        <v>5100</v>
      </c>
      <c r="P40" s="287"/>
    </row>
    <row r="41" spans="2:16">
      <c r="B41" s="241"/>
      <c r="C41" s="773" t="s">
        <v>444</v>
      </c>
      <c r="D41" s="774"/>
      <c r="E41" s="774"/>
      <c r="F41" s="774"/>
      <c r="G41" s="774"/>
      <c r="H41" s="774"/>
      <c r="I41" s="774"/>
      <c r="J41" s="810"/>
      <c r="K41" s="448" t="s">
        <v>43</v>
      </c>
      <c r="L41" s="450">
        <f>1/2.44</f>
        <v>0.4098360655737705</v>
      </c>
      <c r="M41" s="877">
        <v>1495</v>
      </c>
      <c r="N41" s="878"/>
      <c r="O41" s="286">
        <f t="shared" si="0"/>
        <v>612.70491803278685</v>
      </c>
      <c r="P41" s="287"/>
    </row>
    <row r="42" spans="2:16" ht="15" thickBot="1">
      <c r="B42" s="241"/>
      <c r="C42" s="805"/>
      <c r="D42" s="791"/>
      <c r="E42" s="791"/>
      <c r="F42" s="791"/>
      <c r="G42" s="791"/>
      <c r="H42" s="791"/>
      <c r="I42" s="791"/>
      <c r="J42" s="806"/>
      <c r="K42" s="289"/>
      <c r="L42" s="451"/>
      <c r="M42" s="779"/>
      <c r="N42" s="780"/>
      <c r="O42" s="452"/>
      <c r="P42" s="287"/>
    </row>
    <row r="43" spans="2:16" ht="15" thickBot="1">
      <c r="B43" s="241"/>
      <c r="C43" s="751" t="s">
        <v>258</v>
      </c>
      <c r="D43" s="752"/>
      <c r="E43" s="752"/>
      <c r="F43" s="752"/>
      <c r="G43" s="752"/>
      <c r="H43" s="752"/>
      <c r="I43" s="752"/>
      <c r="J43" s="752"/>
      <c r="K43" s="752"/>
      <c r="L43" s="752"/>
      <c r="M43" s="752"/>
      <c r="N43" s="753"/>
      <c r="O43" s="453">
        <f>SUM(O37:O41)</f>
        <v>37657.825136612024</v>
      </c>
      <c r="P43" s="287"/>
    </row>
    <row r="44" spans="2:16">
      <c r="B44" s="241"/>
      <c r="C44" s="760" t="s">
        <v>263</v>
      </c>
      <c r="D44" s="761"/>
      <c r="E44" s="761"/>
      <c r="F44" s="761"/>
      <c r="G44" s="761"/>
      <c r="H44" s="761"/>
      <c r="I44" s="761"/>
      <c r="J44" s="761"/>
      <c r="K44" s="761"/>
      <c r="L44" s="761"/>
      <c r="M44" s="761"/>
      <c r="N44" s="761"/>
      <c r="O44" s="762"/>
      <c r="P44" s="281"/>
    </row>
    <row r="45" spans="2:16">
      <c r="B45" s="241"/>
      <c r="C45" s="763"/>
      <c r="D45" s="764"/>
      <c r="E45" s="764"/>
      <c r="F45" s="764"/>
      <c r="G45" s="764"/>
      <c r="H45" s="764"/>
      <c r="I45" s="764"/>
      <c r="J45" s="764"/>
      <c r="K45" s="764"/>
      <c r="L45" s="764"/>
      <c r="M45" s="764"/>
      <c r="N45" s="764"/>
      <c r="O45" s="765"/>
      <c r="P45" s="281"/>
    </row>
    <row r="46" spans="2:16" ht="15" thickBot="1">
      <c r="B46" s="241"/>
      <c r="C46" s="766"/>
      <c r="D46" s="767"/>
      <c r="E46" s="767"/>
      <c r="F46" s="767"/>
      <c r="G46" s="767"/>
      <c r="H46" s="767"/>
      <c r="I46" s="767"/>
      <c r="J46" s="767"/>
      <c r="K46" s="767"/>
      <c r="L46" s="767"/>
      <c r="M46" s="767"/>
      <c r="N46" s="767"/>
      <c r="O46" s="768"/>
      <c r="P46" s="281"/>
    </row>
    <row r="47" spans="2:16" ht="15.75">
      <c r="B47" s="241"/>
      <c r="C47" s="769" t="s">
        <v>264</v>
      </c>
      <c r="D47" s="770"/>
      <c r="E47" s="770"/>
      <c r="F47" s="770"/>
      <c r="G47" s="770"/>
      <c r="H47" s="770"/>
      <c r="I47" s="770"/>
      <c r="J47" s="303" t="s">
        <v>265</v>
      </c>
      <c r="K47" s="304" t="s">
        <v>266</v>
      </c>
      <c r="L47" s="305" t="s">
        <v>267</v>
      </c>
      <c r="M47" s="785" t="s">
        <v>268</v>
      </c>
      <c r="N47" s="786"/>
      <c r="O47" s="283" t="s">
        <v>255</v>
      </c>
      <c r="P47" s="284"/>
    </row>
    <row r="48" spans="2:16">
      <c r="B48" s="241"/>
      <c r="C48" s="773"/>
      <c r="D48" s="774"/>
      <c r="E48" s="774"/>
      <c r="F48" s="774"/>
      <c r="G48" s="774"/>
      <c r="H48" s="774"/>
      <c r="I48" s="774"/>
      <c r="J48" s="306"/>
      <c r="K48" s="307"/>
      <c r="L48" s="306"/>
      <c r="M48" s="839"/>
      <c r="N48" s="840"/>
      <c r="O48" s="294"/>
      <c r="P48" s="287"/>
    </row>
    <row r="49" spans="2:16" ht="15" thickBot="1">
      <c r="B49" s="241"/>
      <c r="C49" s="805"/>
      <c r="D49" s="791"/>
      <c r="E49" s="791"/>
      <c r="F49" s="791"/>
      <c r="G49" s="791"/>
      <c r="H49" s="791"/>
      <c r="I49" s="791"/>
      <c r="J49" s="308"/>
      <c r="K49" s="309"/>
      <c r="L49" s="308"/>
      <c r="M49" s="779"/>
      <c r="N49" s="780"/>
      <c r="O49" s="310"/>
      <c r="P49" s="287"/>
    </row>
    <row r="50" spans="2:16" ht="15" thickBot="1">
      <c r="B50" s="241"/>
      <c r="C50" s="751" t="s">
        <v>258</v>
      </c>
      <c r="D50" s="752"/>
      <c r="E50" s="752"/>
      <c r="F50" s="752"/>
      <c r="G50" s="752"/>
      <c r="H50" s="752"/>
      <c r="I50" s="752"/>
      <c r="J50" s="752"/>
      <c r="K50" s="752"/>
      <c r="L50" s="752"/>
      <c r="M50" s="752"/>
      <c r="N50" s="753"/>
      <c r="O50" s="446"/>
      <c r="P50" s="296"/>
    </row>
    <row r="51" spans="2:16">
      <c r="B51" s="241"/>
      <c r="C51" s="760" t="s">
        <v>269</v>
      </c>
      <c r="D51" s="761"/>
      <c r="E51" s="761"/>
      <c r="F51" s="761"/>
      <c r="G51" s="761"/>
      <c r="H51" s="761"/>
      <c r="I51" s="761"/>
      <c r="J51" s="761"/>
      <c r="K51" s="761"/>
      <c r="L51" s="761"/>
      <c r="M51" s="761"/>
      <c r="N51" s="761"/>
      <c r="O51" s="762"/>
      <c r="P51" s="281"/>
    </row>
    <row r="52" spans="2:16">
      <c r="B52" s="241"/>
      <c r="C52" s="763"/>
      <c r="D52" s="764"/>
      <c r="E52" s="764"/>
      <c r="F52" s="764"/>
      <c r="G52" s="764"/>
      <c r="H52" s="764"/>
      <c r="I52" s="764"/>
      <c r="J52" s="764"/>
      <c r="K52" s="764"/>
      <c r="L52" s="764"/>
      <c r="M52" s="764"/>
      <c r="N52" s="764"/>
      <c r="O52" s="765"/>
      <c r="P52" s="281"/>
    </row>
    <row r="53" spans="2:16" ht="15" thickBot="1">
      <c r="B53" s="241"/>
      <c r="C53" s="766"/>
      <c r="D53" s="767"/>
      <c r="E53" s="767"/>
      <c r="F53" s="767"/>
      <c r="G53" s="767"/>
      <c r="H53" s="767"/>
      <c r="I53" s="767"/>
      <c r="J53" s="767"/>
      <c r="K53" s="767"/>
      <c r="L53" s="767"/>
      <c r="M53" s="767"/>
      <c r="N53" s="767"/>
      <c r="O53" s="768"/>
      <c r="P53" s="281"/>
    </row>
    <row r="54" spans="2:16" ht="28.5">
      <c r="B54" s="241"/>
      <c r="C54" s="769" t="s">
        <v>270</v>
      </c>
      <c r="D54" s="770"/>
      <c r="E54" s="770"/>
      <c r="F54" s="770"/>
      <c r="G54" s="770"/>
      <c r="H54" s="770"/>
      <c r="I54" s="371" t="s">
        <v>11</v>
      </c>
      <c r="J54" s="298" t="s">
        <v>271</v>
      </c>
      <c r="K54" s="304" t="s">
        <v>272</v>
      </c>
      <c r="L54" s="303" t="s">
        <v>273</v>
      </c>
      <c r="M54" s="771" t="s">
        <v>254</v>
      </c>
      <c r="N54" s="772"/>
      <c r="O54" s="312" t="s">
        <v>255</v>
      </c>
      <c r="P54" s="313"/>
    </row>
    <row r="55" spans="2:16">
      <c r="B55" s="241"/>
      <c r="C55" s="757" t="s">
        <v>274</v>
      </c>
      <c r="D55" s="758"/>
      <c r="E55" s="758"/>
      <c r="F55" s="758"/>
      <c r="G55" s="758"/>
      <c r="H55" s="758"/>
      <c r="I55" s="447">
        <v>2</v>
      </c>
      <c r="J55" s="315">
        <v>58363.5</v>
      </c>
      <c r="K55" s="316">
        <f>J55*67.52%</f>
        <v>39407.035199999998</v>
      </c>
      <c r="L55" s="317">
        <f>J55+K55</f>
        <v>97770.535199999998</v>
      </c>
      <c r="M55" s="777">
        <v>0.05</v>
      </c>
      <c r="N55" s="778"/>
      <c r="O55" s="318">
        <f>I55*L55*M55</f>
        <v>9777.0535199999995</v>
      </c>
      <c r="P55" s="319"/>
    </row>
    <row r="56" spans="2:16">
      <c r="B56" s="241"/>
      <c r="C56" s="757" t="s">
        <v>324</v>
      </c>
      <c r="D56" s="758"/>
      <c r="E56" s="758"/>
      <c r="F56" s="758"/>
      <c r="G56" s="758"/>
      <c r="H56" s="758"/>
      <c r="I56" s="447">
        <v>1</v>
      </c>
      <c r="J56" s="315">
        <v>76666.666666666701</v>
      </c>
      <c r="K56" s="316">
        <f>J56*65.91%</f>
        <v>50531.000000000022</v>
      </c>
      <c r="L56" s="317">
        <f>J56+K56</f>
        <v>127197.66666666672</v>
      </c>
      <c r="M56" s="777">
        <v>0.05</v>
      </c>
      <c r="N56" s="778"/>
      <c r="O56" s="318">
        <f>I56*L56*M56</f>
        <v>6359.8833333333359</v>
      </c>
      <c r="P56" s="319"/>
    </row>
    <row r="57" spans="2:16">
      <c r="B57" s="241"/>
      <c r="C57" s="320"/>
      <c r="D57" s="321"/>
      <c r="E57" s="321"/>
      <c r="F57" s="321"/>
      <c r="G57" s="321"/>
      <c r="H57" s="321"/>
      <c r="I57" s="321"/>
      <c r="J57" s="323"/>
      <c r="K57" s="324"/>
      <c r="L57" s="317"/>
      <c r="M57" s="839"/>
      <c r="N57" s="840"/>
      <c r="O57" s="325"/>
      <c r="P57" s="319"/>
    </row>
    <row r="58" spans="2:16" ht="15" thickBot="1">
      <c r="B58" s="241"/>
      <c r="C58" s="805"/>
      <c r="D58" s="791"/>
      <c r="E58" s="791"/>
      <c r="F58" s="791"/>
      <c r="G58" s="791"/>
      <c r="H58" s="791"/>
      <c r="I58" s="791"/>
      <c r="J58" s="308"/>
      <c r="K58" s="309"/>
      <c r="L58" s="308"/>
      <c r="M58" s="779"/>
      <c r="N58" s="780"/>
      <c r="O58" s="310"/>
      <c r="P58" s="287"/>
    </row>
    <row r="59" spans="2:16" ht="15" thickBot="1">
      <c r="B59" s="241"/>
      <c r="C59" s="751" t="s">
        <v>258</v>
      </c>
      <c r="D59" s="752"/>
      <c r="E59" s="752"/>
      <c r="F59" s="752"/>
      <c r="G59" s="752"/>
      <c r="H59" s="752"/>
      <c r="I59" s="752"/>
      <c r="J59" s="752"/>
      <c r="K59" s="752"/>
      <c r="L59" s="752"/>
      <c r="M59" s="752"/>
      <c r="N59" s="753"/>
      <c r="O59" s="453">
        <f>SUM(O55:O56)</f>
        <v>16136.936853333336</v>
      </c>
      <c r="P59" s="287"/>
    </row>
    <row r="60" spans="2:16" ht="15" thickBot="1">
      <c r="B60" s="241"/>
      <c r="C60" s="274"/>
      <c r="O60" s="275"/>
      <c r="P60" s="243"/>
    </row>
    <row r="61" spans="2:16" ht="15" thickBot="1">
      <c r="B61" s="241"/>
      <c r="C61" s="754" t="s">
        <v>275</v>
      </c>
      <c r="D61" s="755"/>
      <c r="E61" s="755"/>
      <c r="F61" s="755"/>
      <c r="G61" s="755"/>
      <c r="H61" s="755"/>
      <c r="I61" s="755"/>
      <c r="J61" s="755"/>
      <c r="K61" s="755"/>
      <c r="L61" s="755"/>
      <c r="M61" s="755"/>
      <c r="N61" s="756"/>
      <c r="O61" s="454">
        <f>SUM(O32+O43+O50+O59)</f>
        <v>59451.608832612023</v>
      </c>
      <c r="P61" s="328"/>
    </row>
    <row r="62" spans="2:16">
      <c r="B62" s="241"/>
      <c r="C62" s="760" t="s">
        <v>276</v>
      </c>
      <c r="D62" s="761"/>
      <c r="E62" s="761"/>
      <c r="F62" s="761"/>
      <c r="G62" s="761"/>
      <c r="H62" s="761"/>
      <c r="I62" s="761"/>
      <c r="J62" s="761"/>
      <c r="K62" s="761"/>
      <c r="L62" s="761"/>
      <c r="M62" s="761"/>
      <c r="N62" s="761"/>
      <c r="O62" s="762"/>
      <c r="P62" s="281"/>
    </row>
    <row r="63" spans="2:16">
      <c r="B63" s="241"/>
      <c r="C63" s="763"/>
      <c r="D63" s="764"/>
      <c r="E63" s="764"/>
      <c r="F63" s="764"/>
      <c r="G63" s="764"/>
      <c r="H63" s="764"/>
      <c r="I63" s="764"/>
      <c r="J63" s="764"/>
      <c r="K63" s="764"/>
      <c r="L63" s="764"/>
      <c r="M63" s="764"/>
      <c r="N63" s="764"/>
      <c r="O63" s="765"/>
      <c r="P63" s="281"/>
    </row>
    <row r="64" spans="2:16" ht="15" thickBot="1">
      <c r="B64" s="241"/>
      <c r="C64" s="766"/>
      <c r="D64" s="767"/>
      <c r="E64" s="767"/>
      <c r="F64" s="767"/>
      <c r="G64" s="767"/>
      <c r="H64" s="767"/>
      <c r="I64" s="767"/>
      <c r="J64" s="767"/>
      <c r="K64" s="767"/>
      <c r="L64" s="767"/>
      <c r="M64" s="767"/>
      <c r="N64" s="767"/>
      <c r="O64" s="768"/>
      <c r="P64" s="281"/>
    </row>
    <row r="65" spans="2:19">
      <c r="B65" s="241"/>
      <c r="C65" s="769" t="s">
        <v>277</v>
      </c>
      <c r="D65" s="770"/>
      <c r="E65" s="770"/>
      <c r="F65" s="770"/>
      <c r="G65" s="770"/>
      <c r="H65" s="770"/>
      <c r="I65" s="770"/>
      <c r="J65" s="329"/>
      <c r="K65" s="330"/>
      <c r="L65" s="303" t="s">
        <v>278</v>
      </c>
      <c r="M65" s="771" t="s">
        <v>279</v>
      </c>
      <c r="N65" s="772"/>
      <c r="O65" s="331"/>
      <c r="P65" s="313"/>
    </row>
    <row r="66" spans="2:19">
      <c r="B66" s="241"/>
      <c r="C66" s="773" t="s">
        <v>280</v>
      </c>
      <c r="D66" s="774"/>
      <c r="E66" s="774"/>
      <c r="F66" s="774"/>
      <c r="G66" s="774"/>
      <c r="H66" s="774"/>
      <c r="I66" s="774"/>
      <c r="J66" s="332"/>
      <c r="K66" s="333"/>
      <c r="L66" s="334">
        <v>0.22</v>
      </c>
      <c r="M66" s="747"/>
      <c r="N66" s="748"/>
      <c r="O66" s="335">
        <f>O61*L66</f>
        <v>13079.353943174645</v>
      </c>
      <c r="P66" s="336"/>
      <c r="S66" s="455"/>
    </row>
    <row r="67" spans="2:19">
      <c r="B67" s="241"/>
      <c r="C67" s="338" t="s">
        <v>281</v>
      </c>
      <c r="D67" s="289"/>
      <c r="E67" s="289"/>
      <c r="F67" s="289"/>
      <c r="G67" s="289"/>
      <c r="H67" s="289"/>
      <c r="I67" s="289"/>
      <c r="J67" s="332"/>
      <c r="K67" s="333"/>
      <c r="L67" s="334">
        <v>0.01</v>
      </c>
      <c r="M67" s="747"/>
      <c r="N67" s="748"/>
      <c r="O67" s="335">
        <f>O61*L67</f>
        <v>594.51608832612021</v>
      </c>
      <c r="P67" s="336"/>
      <c r="S67" s="455"/>
    </row>
    <row r="68" spans="2:19" ht="15" thickBot="1">
      <c r="B68" s="241"/>
      <c r="C68" s="267" t="s">
        <v>282</v>
      </c>
      <c r="D68" s="268"/>
      <c r="E68" s="268"/>
      <c r="F68" s="268"/>
      <c r="G68" s="268"/>
      <c r="H68" s="268"/>
      <c r="I68" s="268"/>
      <c r="J68" s="339"/>
      <c r="K68" s="340"/>
      <c r="L68" s="334">
        <v>0.03</v>
      </c>
      <c r="M68" s="749"/>
      <c r="N68" s="750"/>
      <c r="O68" s="335">
        <f>O61*L68</f>
        <v>1783.5482649783605</v>
      </c>
      <c r="P68" s="336"/>
    </row>
    <row r="69" spans="2:19" ht="15" thickBot="1">
      <c r="B69" s="241"/>
      <c r="C69" s="751" t="s">
        <v>258</v>
      </c>
      <c r="D69" s="752"/>
      <c r="E69" s="752"/>
      <c r="F69" s="752"/>
      <c r="G69" s="752"/>
      <c r="H69" s="752"/>
      <c r="I69" s="752"/>
      <c r="J69" s="752"/>
      <c r="K69" s="752"/>
      <c r="L69" s="752"/>
      <c r="M69" s="752"/>
      <c r="N69" s="753"/>
      <c r="O69" s="341">
        <f>SUM(O66:O68)</f>
        <v>15457.418296479125</v>
      </c>
      <c r="P69" s="342"/>
    </row>
    <row r="70" spans="2:19" ht="15" thickBot="1">
      <c r="B70" s="241"/>
      <c r="C70" s="274"/>
      <c r="O70" s="275"/>
      <c r="P70" s="243"/>
    </row>
    <row r="71" spans="2:19" ht="15" thickBot="1">
      <c r="B71" s="241"/>
      <c r="C71" s="754" t="s">
        <v>283</v>
      </c>
      <c r="D71" s="755"/>
      <c r="E71" s="755"/>
      <c r="F71" s="755"/>
      <c r="G71" s="755"/>
      <c r="H71" s="755"/>
      <c r="I71" s="755"/>
      <c r="J71" s="755"/>
      <c r="K71" s="755"/>
      <c r="L71" s="755"/>
      <c r="M71" s="755"/>
      <c r="N71" s="756"/>
      <c r="O71" s="343">
        <f>ROUND(O61+O69,0)</f>
        <v>74909</v>
      </c>
      <c r="P71" s="342"/>
    </row>
    <row r="72" spans="2:19">
      <c r="B72" s="241"/>
      <c r="C72" s="270"/>
      <c r="D72" s="271"/>
      <c r="E72" s="271"/>
      <c r="F72" s="271"/>
      <c r="G72" s="271"/>
      <c r="H72" s="271"/>
      <c r="I72" s="271"/>
      <c r="J72" s="271"/>
      <c r="K72" s="271"/>
      <c r="L72" s="271"/>
      <c r="M72" s="271"/>
      <c r="N72" s="271"/>
      <c r="O72" s="272"/>
      <c r="P72" s="243"/>
    </row>
    <row r="73" spans="2:19">
      <c r="B73" s="241"/>
      <c r="C73" s="274"/>
      <c r="O73" s="275"/>
      <c r="P73" s="243"/>
    </row>
    <row r="74" spans="2:19">
      <c r="B74" s="241"/>
      <c r="C74" s="274"/>
      <c r="O74" s="275"/>
      <c r="P74" s="243"/>
    </row>
    <row r="75" spans="2:19">
      <c r="B75" s="241"/>
      <c r="C75" s="274"/>
      <c r="H75" s="344" t="s">
        <v>284</v>
      </c>
      <c r="I75" s="344"/>
      <c r="J75" s="344"/>
      <c r="K75" s="344"/>
      <c r="O75" s="275"/>
      <c r="P75" s="243"/>
    </row>
    <row r="76" spans="2:19">
      <c r="B76" s="241"/>
      <c r="C76" s="274"/>
      <c r="H76" s="344" t="s">
        <v>285</v>
      </c>
      <c r="O76" s="275"/>
      <c r="P76" s="243"/>
    </row>
    <row r="77" spans="2:19">
      <c r="B77" s="241"/>
      <c r="C77" s="274"/>
      <c r="H77" s="344" t="s">
        <v>286</v>
      </c>
      <c r="O77" s="275"/>
      <c r="P77" s="243"/>
    </row>
    <row r="78" spans="2:19">
      <c r="B78" s="241"/>
      <c r="C78" s="256"/>
      <c r="D78" s="345"/>
      <c r="E78" s="345"/>
      <c r="F78" s="345"/>
      <c r="G78" s="345"/>
      <c r="H78" s="344" t="s">
        <v>287</v>
      </c>
      <c r="I78" s="345"/>
      <c r="J78" s="345"/>
      <c r="K78" s="345"/>
      <c r="L78" s="345"/>
      <c r="M78" s="345"/>
      <c r="N78" s="345"/>
      <c r="O78" s="346"/>
      <c r="P78" s="266"/>
    </row>
    <row r="79" spans="2:19">
      <c r="B79" s="241"/>
      <c r="C79" s="274"/>
      <c r="H79" s="236" t="s">
        <v>288</v>
      </c>
      <c r="O79" s="275"/>
      <c r="P79" s="243"/>
    </row>
    <row r="80" spans="2:19">
      <c r="B80" s="241"/>
      <c r="C80" s="347" t="s">
        <v>289</v>
      </c>
      <c r="D80" s="348"/>
      <c r="E80" s="348"/>
      <c r="F80" s="348"/>
      <c r="G80" s="348"/>
      <c r="H80" s="348"/>
      <c r="I80" s="348"/>
      <c r="J80" s="348"/>
      <c r="K80" s="348"/>
      <c r="L80" s="348"/>
      <c r="M80" s="348"/>
      <c r="N80" s="348"/>
      <c r="O80" s="349"/>
      <c r="P80" s="243"/>
    </row>
    <row r="81" spans="2:16">
      <c r="B81" s="241"/>
      <c r="C81" s="757"/>
      <c r="D81" s="758"/>
      <c r="E81" s="758"/>
      <c r="F81" s="758"/>
      <c r="G81" s="758"/>
      <c r="H81" s="758"/>
      <c r="I81" s="758"/>
      <c r="J81" s="758"/>
      <c r="K81" s="758"/>
      <c r="L81" s="758"/>
      <c r="M81" s="758"/>
      <c r="N81" s="758"/>
      <c r="O81" s="759"/>
      <c r="P81" s="266"/>
    </row>
    <row r="82" spans="2:16">
      <c r="B82" s="241"/>
      <c r="C82" s="757"/>
      <c r="D82" s="758"/>
      <c r="E82" s="758"/>
      <c r="F82" s="758"/>
      <c r="G82" s="758"/>
      <c r="H82" s="758"/>
      <c r="I82" s="758"/>
      <c r="J82" s="758"/>
      <c r="K82" s="758"/>
      <c r="L82" s="758"/>
      <c r="M82" s="758"/>
      <c r="N82" s="758"/>
      <c r="O82" s="759"/>
      <c r="P82" s="266"/>
    </row>
    <row r="83" spans="2:16">
      <c r="B83" s="241"/>
      <c r="C83" s="256"/>
      <c r="D83" s="345"/>
      <c r="E83" s="345"/>
      <c r="F83" s="345"/>
      <c r="G83" s="345"/>
      <c r="H83" s="345"/>
      <c r="I83" s="345"/>
      <c r="J83" s="345"/>
      <c r="K83" s="345"/>
      <c r="L83" s="345"/>
      <c r="M83" s="345"/>
      <c r="N83" s="345"/>
      <c r="O83" s="346"/>
      <c r="P83" s="266"/>
    </row>
    <row r="84" spans="2:16">
      <c r="B84" s="241"/>
      <c r="C84" s="350" t="s">
        <v>290</v>
      </c>
      <c r="D84" s="345"/>
      <c r="E84" s="345"/>
      <c r="F84" s="345"/>
      <c r="G84" s="345"/>
      <c r="H84" s="345"/>
      <c r="I84" s="345"/>
      <c r="J84" s="345"/>
      <c r="K84" s="345"/>
      <c r="L84" s="345"/>
      <c r="M84" s="345"/>
      <c r="N84" s="345"/>
      <c r="O84" s="346"/>
      <c r="P84" s="266"/>
    </row>
    <row r="85" spans="2:16" ht="12.75" customHeight="1">
      <c r="B85" s="241"/>
      <c r="C85" s="735" t="s">
        <v>291</v>
      </c>
      <c r="D85" s="736"/>
      <c r="E85" s="736"/>
      <c r="F85" s="736"/>
      <c r="G85" s="736"/>
      <c r="H85" s="736"/>
      <c r="I85" s="736"/>
      <c r="J85" s="736"/>
      <c r="K85" s="736"/>
      <c r="L85" s="736"/>
      <c r="M85" s="736"/>
      <c r="N85" s="736"/>
      <c r="O85" s="737"/>
      <c r="P85" s="351"/>
    </row>
    <row r="86" spans="2:16" ht="28.5" customHeight="1">
      <c r="B86" s="241"/>
      <c r="C86" s="735"/>
      <c r="D86" s="736"/>
      <c r="E86" s="736"/>
      <c r="F86" s="736"/>
      <c r="G86" s="736"/>
      <c r="H86" s="736"/>
      <c r="I86" s="736"/>
      <c r="J86" s="736"/>
      <c r="K86" s="736"/>
      <c r="L86" s="736"/>
      <c r="M86" s="736"/>
      <c r="N86" s="736"/>
      <c r="O86" s="737"/>
      <c r="P86" s="351"/>
    </row>
    <row r="87" spans="2:16" ht="12.95" customHeight="1">
      <c r="B87" s="241"/>
      <c r="C87" s="738" t="s">
        <v>292</v>
      </c>
      <c r="D87" s="739"/>
      <c r="E87" s="739"/>
      <c r="F87" s="739"/>
      <c r="G87" s="739"/>
      <c r="H87" s="739"/>
      <c r="I87" s="739"/>
      <c r="J87" s="739"/>
      <c r="K87" s="739"/>
      <c r="L87" s="739"/>
      <c r="M87" s="739"/>
      <c r="N87" s="739"/>
      <c r="O87" s="740"/>
      <c r="P87" s="351"/>
    </row>
    <row r="88" spans="2:16" ht="32.25" customHeight="1">
      <c r="B88" s="241"/>
      <c r="C88" s="738"/>
      <c r="D88" s="739"/>
      <c r="E88" s="739"/>
      <c r="F88" s="739"/>
      <c r="G88" s="739"/>
      <c r="H88" s="739"/>
      <c r="I88" s="739"/>
      <c r="J88" s="739"/>
      <c r="K88" s="739"/>
      <c r="L88" s="739"/>
      <c r="M88" s="739"/>
      <c r="N88" s="739"/>
      <c r="O88" s="740"/>
      <c r="P88" s="351"/>
    </row>
    <row r="89" spans="2:16">
      <c r="B89" s="241"/>
      <c r="C89" s="256"/>
      <c r="D89" s="345"/>
      <c r="E89" s="345"/>
      <c r="F89" s="345"/>
      <c r="G89" s="345"/>
      <c r="H89" s="345"/>
      <c r="I89" s="345"/>
      <c r="J89" s="345"/>
      <c r="K89" s="345"/>
      <c r="L89" s="345"/>
      <c r="M89" s="345"/>
      <c r="N89" s="345"/>
      <c r="O89" s="346"/>
      <c r="P89" s="266"/>
    </row>
    <row r="90" spans="2:16">
      <c r="B90" s="241"/>
      <c r="C90" s="274"/>
      <c r="H90" s="344" t="s">
        <v>284</v>
      </c>
      <c r="O90" s="275"/>
      <c r="P90" s="243"/>
    </row>
    <row r="91" spans="2:16">
      <c r="B91" s="241"/>
      <c r="C91" s="274"/>
      <c r="H91" s="236" t="s">
        <v>285</v>
      </c>
      <c r="I91" s="289"/>
      <c r="J91" s="289"/>
      <c r="K91" s="289"/>
      <c r="O91" s="275"/>
      <c r="P91" s="243"/>
    </row>
    <row r="92" spans="2:16">
      <c r="B92" s="241"/>
      <c r="C92" s="274"/>
      <c r="H92" s="236" t="s">
        <v>293</v>
      </c>
      <c r="I92" s="352"/>
      <c r="J92" s="352"/>
      <c r="K92" s="352"/>
      <c r="O92" s="275"/>
      <c r="P92" s="243"/>
    </row>
    <row r="93" spans="2:16">
      <c r="B93" s="241"/>
      <c r="C93" s="353"/>
      <c r="D93" s="345"/>
      <c r="E93" s="345"/>
      <c r="F93" s="345"/>
      <c r="G93" s="345"/>
      <c r="H93" s="236" t="s">
        <v>287</v>
      </c>
      <c r="L93" s="345"/>
      <c r="M93" s="345"/>
      <c r="N93" s="345"/>
      <c r="O93" s="346"/>
      <c r="P93" s="266"/>
    </row>
    <row r="94" spans="2:16" ht="17.25" customHeight="1">
      <c r="B94" s="241"/>
      <c r="C94" s="353"/>
      <c r="D94" s="352"/>
      <c r="E94" s="352"/>
      <c r="K94" s="741"/>
      <c r="L94" s="741"/>
      <c r="M94" s="741"/>
      <c r="N94" s="741"/>
      <c r="O94" s="742"/>
      <c r="P94" s="354"/>
    </row>
    <row r="95" spans="2:16" ht="18.75" customHeight="1" thickBot="1">
      <c r="B95" s="241"/>
      <c r="C95" s="745"/>
      <c r="D95" s="746"/>
      <c r="E95" s="746"/>
      <c r="F95" s="309"/>
      <c r="G95" s="309"/>
      <c r="H95" s="309"/>
      <c r="I95" s="309"/>
      <c r="J95" s="309"/>
      <c r="K95" s="743"/>
      <c r="L95" s="743"/>
      <c r="M95" s="743"/>
      <c r="N95" s="743"/>
      <c r="O95" s="744"/>
      <c r="P95" s="354"/>
    </row>
    <row r="96" spans="2:16" ht="15" thickBot="1">
      <c r="B96" s="355"/>
      <c r="C96" s="356"/>
      <c r="D96" s="356"/>
      <c r="E96" s="356"/>
      <c r="F96" s="356"/>
      <c r="G96" s="356"/>
      <c r="H96" s="356"/>
      <c r="I96" s="356"/>
      <c r="J96" s="356"/>
      <c r="K96" s="356"/>
      <c r="L96" s="356"/>
      <c r="M96" s="356"/>
      <c r="N96" s="356"/>
      <c r="O96" s="356"/>
      <c r="P96" s="357"/>
    </row>
    <row r="99" spans="2:16">
      <c r="B99" s="875" t="s">
        <v>0</v>
      </c>
      <c r="C99" s="875"/>
      <c r="D99" s="875"/>
      <c r="E99" s="875"/>
      <c r="F99" s="875"/>
      <c r="G99" s="875"/>
      <c r="H99" s="875"/>
      <c r="I99" s="875"/>
      <c r="J99" s="875"/>
      <c r="K99" s="875"/>
    </row>
    <row r="100" spans="2:16">
      <c r="B100" s="236" t="s">
        <v>1</v>
      </c>
    </row>
    <row r="101" spans="2:16" ht="15" thickBot="1"/>
    <row r="102" spans="2:16" ht="15" thickTop="1">
      <c r="B102" s="237"/>
      <c r="C102" s="238"/>
      <c r="D102" s="238"/>
      <c r="E102" s="238"/>
      <c r="F102" s="238"/>
      <c r="G102" s="238"/>
      <c r="H102" s="238"/>
      <c r="I102" s="238"/>
      <c r="J102" s="238"/>
      <c r="K102" s="238"/>
      <c r="L102" s="238"/>
      <c r="M102" s="238"/>
      <c r="N102" s="238"/>
      <c r="O102" s="238"/>
      <c r="P102" s="239"/>
    </row>
    <row r="103" spans="2:16">
      <c r="B103" s="241"/>
      <c r="C103" s="861" t="s">
        <v>234</v>
      </c>
      <c r="D103" s="861"/>
      <c r="E103" s="861"/>
      <c r="F103" s="861"/>
      <c r="G103" s="861"/>
      <c r="H103" s="861"/>
      <c r="I103" s="861"/>
      <c r="J103" s="861"/>
      <c r="K103" s="861"/>
      <c r="L103" s="861"/>
      <c r="M103" s="861"/>
      <c r="N103" s="861"/>
      <c r="O103" s="861"/>
      <c r="P103" s="242"/>
    </row>
    <row r="104" spans="2:16" ht="15" thickBot="1">
      <c r="B104" s="241"/>
      <c r="P104" s="243"/>
    </row>
    <row r="105" spans="2:16">
      <c r="B105" s="241"/>
      <c r="C105" s="862"/>
      <c r="D105" s="864"/>
      <c r="E105" s="865"/>
      <c r="F105" s="865"/>
      <c r="G105" s="865"/>
      <c r="H105" s="865"/>
      <c r="I105" s="865"/>
      <c r="J105" s="865"/>
      <c r="K105" s="866"/>
      <c r="L105" s="867"/>
      <c r="M105" s="868"/>
      <c r="N105" s="868"/>
      <c r="O105" s="869"/>
      <c r="P105" s="244"/>
    </row>
    <row r="106" spans="2:16">
      <c r="B106" s="241"/>
      <c r="C106" s="863"/>
      <c r="D106" s="852" t="s">
        <v>434</v>
      </c>
      <c r="E106" s="853"/>
      <c r="F106" s="853"/>
      <c r="G106" s="853"/>
      <c r="H106" s="853"/>
      <c r="I106" s="853"/>
      <c r="J106" s="853"/>
      <c r="K106" s="854"/>
      <c r="L106" s="870"/>
      <c r="M106" s="871"/>
      <c r="N106" s="871"/>
      <c r="O106" s="872"/>
      <c r="P106" s="244"/>
    </row>
    <row r="107" spans="2:16">
      <c r="B107" s="241"/>
      <c r="C107" s="863"/>
      <c r="D107" s="852"/>
      <c r="E107" s="853"/>
      <c r="F107" s="853"/>
      <c r="G107" s="853"/>
      <c r="H107" s="853"/>
      <c r="I107" s="853"/>
      <c r="J107" s="853"/>
      <c r="K107" s="854"/>
      <c r="L107" s="844" t="s">
        <v>236</v>
      </c>
      <c r="M107" s="846"/>
      <c r="N107" s="847"/>
      <c r="O107" s="848"/>
      <c r="P107" s="244"/>
    </row>
    <row r="108" spans="2:16">
      <c r="B108" s="241"/>
      <c r="C108" s="863"/>
      <c r="D108" s="852" t="s">
        <v>237</v>
      </c>
      <c r="E108" s="853"/>
      <c r="F108" s="853"/>
      <c r="G108" s="853"/>
      <c r="H108" s="853"/>
      <c r="I108" s="853"/>
      <c r="J108" s="853"/>
      <c r="K108" s="854"/>
      <c r="L108" s="845"/>
      <c r="M108" s="849"/>
      <c r="N108" s="850"/>
      <c r="O108" s="851"/>
      <c r="P108" s="245"/>
    </row>
    <row r="109" spans="2:16">
      <c r="B109" s="241"/>
      <c r="C109" s="863"/>
      <c r="D109" s="855"/>
      <c r="E109" s="856"/>
      <c r="F109" s="856"/>
      <c r="G109" s="856"/>
      <c r="H109" s="856"/>
      <c r="I109" s="856"/>
      <c r="J109" s="856"/>
      <c r="K109" s="857"/>
      <c r="L109" s="844" t="s">
        <v>238</v>
      </c>
      <c r="M109" s="844">
        <v>1</v>
      </c>
      <c r="N109" s="844" t="s">
        <v>239</v>
      </c>
      <c r="O109" s="859">
        <v>1</v>
      </c>
      <c r="P109" s="244"/>
    </row>
    <row r="110" spans="2:16">
      <c r="B110" s="241"/>
      <c r="C110" s="863"/>
      <c r="D110" s="855"/>
      <c r="E110" s="856"/>
      <c r="F110" s="856"/>
      <c r="G110" s="856"/>
      <c r="H110" s="856"/>
      <c r="I110" s="856"/>
      <c r="J110" s="856"/>
      <c r="K110" s="857"/>
      <c r="L110" s="858"/>
      <c r="M110" s="858"/>
      <c r="N110" s="858"/>
      <c r="O110" s="860"/>
      <c r="P110" s="244"/>
    </row>
    <row r="111" spans="2:16">
      <c r="B111" s="241"/>
      <c r="C111" s="863"/>
      <c r="D111" s="852" t="s">
        <v>240</v>
      </c>
      <c r="E111" s="853"/>
      <c r="F111" s="853"/>
      <c r="G111" s="853"/>
      <c r="H111" s="853"/>
      <c r="I111" s="853"/>
      <c r="J111" s="853"/>
      <c r="K111" s="854"/>
      <c r="L111" s="858"/>
      <c r="M111" s="858"/>
      <c r="N111" s="858"/>
      <c r="O111" s="860"/>
      <c r="P111" s="244"/>
    </row>
    <row r="112" spans="2:16" ht="15" thickBot="1">
      <c r="B112" s="241"/>
      <c r="C112" s="246"/>
      <c r="D112" s="247"/>
      <c r="E112" s="247"/>
      <c r="F112" s="247"/>
      <c r="G112" s="247"/>
      <c r="H112" s="247"/>
      <c r="I112" s="247"/>
      <c r="J112" s="247"/>
      <c r="K112" s="247"/>
      <c r="L112" s="247"/>
      <c r="M112" s="248"/>
      <c r="N112" s="248"/>
      <c r="O112" s="249"/>
      <c r="P112" s="250"/>
    </row>
    <row r="113" spans="2:16">
      <c r="B113" s="241"/>
      <c r="C113" s="251"/>
      <c r="D113" s="252"/>
      <c r="E113" s="252"/>
      <c r="F113" s="252"/>
      <c r="G113" s="252"/>
      <c r="H113" s="252"/>
      <c r="I113" s="252"/>
      <c r="J113" s="252"/>
      <c r="K113" s="252"/>
      <c r="L113" s="253" t="s">
        <v>241</v>
      </c>
      <c r="M113" s="254" t="s">
        <v>242</v>
      </c>
      <c r="N113" s="254" t="s">
        <v>243</v>
      </c>
      <c r="O113" s="255" t="s">
        <v>244</v>
      </c>
      <c r="P113" s="245"/>
    </row>
    <row r="114" spans="2:16">
      <c r="B114" s="241"/>
      <c r="C114" s="256"/>
      <c r="D114" s="257"/>
      <c r="E114" s="257"/>
      <c r="F114" s="257"/>
      <c r="G114" s="257"/>
      <c r="H114" s="257"/>
      <c r="I114" s="257"/>
      <c r="J114" s="257"/>
      <c r="K114" s="257"/>
      <c r="L114" s="258"/>
      <c r="M114" s="259"/>
      <c r="N114" s="259"/>
      <c r="O114" s="260"/>
      <c r="P114" s="261"/>
    </row>
    <row r="115" spans="2:16">
      <c r="B115" s="241"/>
      <c r="C115" s="826" t="s">
        <v>245</v>
      </c>
      <c r="D115" s="827"/>
      <c r="E115" s="827"/>
      <c r="F115" s="827"/>
      <c r="G115" s="257"/>
      <c r="H115" s="257"/>
      <c r="I115" s="257" t="s">
        <v>246</v>
      </c>
      <c r="K115" s="257"/>
      <c r="L115" s="258"/>
      <c r="O115" s="262"/>
      <c r="P115" s="261"/>
    </row>
    <row r="116" spans="2:16">
      <c r="B116" s="241"/>
      <c r="C116" s="263"/>
      <c r="D116" s="264"/>
      <c r="E116" s="264"/>
      <c r="F116" s="264"/>
      <c r="G116" s="264"/>
      <c r="H116" s="264"/>
      <c r="I116" s="264"/>
      <c r="J116" s="264"/>
      <c r="K116" s="264"/>
      <c r="L116" s="264"/>
      <c r="M116" s="264"/>
      <c r="N116" s="264"/>
      <c r="O116" s="265"/>
      <c r="P116" s="266"/>
    </row>
    <row r="117" spans="2:16" ht="15" thickBot="1">
      <c r="B117" s="241"/>
      <c r="C117" s="267"/>
      <c r="D117" s="268"/>
      <c r="E117" s="268"/>
      <c r="F117" s="268"/>
      <c r="G117" s="268"/>
      <c r="H117" s="268"/>
      <c r="I117" s="268"/>
      <c r="J117" s="268"/>
      <c r="K117" s="268"/>
      <c r="L117" s="268"/>
      <c r="M117" s="268"/>
      <c r="N117" s="268"/>
      <c r="O117" s="269"/>
      <c r="P117" s="243"/>
    </row>
    <row r="118" spans="2:16" ht="15" thickBot="1">
      <c r="B118" s="241"/>
      <c r="C118" s="270"/>
      <c r="D118" s="271"/>
      <c r="E118" s="271"/>
      <c r="F118" s="271"/>
      <c r="G118" s="271"/>
      <c r="H118" s="271"/>
      <c r="K118" s="271"/>
      <c r="L118" s="271"/>
      <c r="M118" s="271"/>
      <c r="N118" s="271"/>
      <c r="O118" s="272"/>
      <c r="P118" s="243"/>
    </row>
    <row r="119" spans="2:16">
      <c r="B119" s="241"/>
      <c r="C119" s="828" t="s">
        <v>247</v>
      </c>
      <c r="D119" s="829"/>
      <c r="E119" s="829"/>
      <c r="F119" s="829"/>
      <c r="G119" s="829"/>
      <c r="H119" s="829"/>
      <c r="I119" s="829"/>
      <c r="J119" s="829"/>
      <c r="K119" s="829"/>
      <c r="L119" s="829"/>
      <c r="M119" s="829"/>
      <c r="N119" s="829"/>
      <c r="O119" s="830"/>
      <c r="P119" s="273"/>
    </row>
    <row r="120" spans="2:16" ht="15" thickBot="1">
      <c r="B120" s="241"/>
      <c r="C120" s="274"/>
      <c r="O120" s="275"/>
      <c r="P120" s="243"/>
    </row>
    <row r="121" spans="2:16">
      <c r="B121" s="241"/>
      <c r="C121" s="276" t="s">
        <v>248</v>
      </c>
      <c r="D121" s="814" t="s">
        <v>9</v>
      </c>
      <c r="E121" s="815"/>
      <c r="F121" s="815"/>
      <c r="G121" s="815"/>
      <c r="H121" s="815"/>
      <c r="I121" s="815"/>
      <c r="J121" s="815"/>
      <c r="K121" s="815"/>
      <c r="L121" s="816"/>
      <c r="M121" s="817" t="s">
        <v>249</v>
      </c>
      <c r="N121" s="818"/>
      <c r="O121" s="276" t="s">
        <v>11</v>
      </c>
      <c r="P121" s="277"/>
    </row>
    <row r="122" spans="2:16" ht="15" thickBot="1">
      <c r="B122" s="241"/>
      <c r="C122" s="278">
        <v>16.100000000000001</v>
      </c>
      <c r="D122" s="843" t="str">
        <f>'PRESUPUESTO OFICIAL (Entidad)'!G87</f>
        <v xml:space="preserve">Impermeabilización con Sika Emulsión Asfáltica para cubierta en concreto </v>
      </c>
      <c r="E122" s="820"/>
      <c r="F122" s="820"/>
      <c r="G122" s="820"/>
      <c r="H122" s="820"/>
      <c r="I122" s="820"/>
      <c r="J122" s="820"/>
      <c r="K122" s="820"/>
      <c r="L122" s="821"/>
      <c r="M122" s="843" t="s">
        <v>329</v>
      </c>
      <c r="N122" s="821"/>
      <c r="O122" s="279">
        <f>'[22]PRESUPUESTO OFICIAL (Entidad)'!I17</f>
        <v>63.61</v>
      </c>
      <c r="P122" s="280"/>
    </row>
    <row r="123" spans="2:16">
      <c r="B123" s="241"/>
      <c r="C123" s="760" t="s">
        <v>250</v>
      </c>
      <c r="D123" s="761"/>
      <c r="E123" s="761"/>
      <c r="F123" s="761"/>
      <c r="G123" s="761"/>
      <c r="H123" s="761"/>
      <c r="I123" s="761"/>
      <c r="J123" s="761"/>
      <c r="K123" s="761"/>
      <c r="L123" s="761"/>
      <c r="M123" s="761"/>
      <c r="N123" s="761"/>
      <c r="O123" s="762"/>
      <c r="P123" s="281"/>
    </row>
    <row r="124" spans="2:16">
      <c r="B124" s="241"/>
      <c r="C124" s="763"/>
      <c r="D124" s="764"/>
      <c r="E124" s="764"/>
      <c r="F124" s="764"/>
      <c r="G124" s="764"/>
      <c r="H124" s="764"/>
      <c r="I124" s="764"/>
      <c r="J124" s="764"/>
      <c r="K124" s="764"/>
      <c r="L124" s="764"/>
      <c r="M124" s="764"/>
      <c r="N124" s="764"/>
      <c r="O124" s="765"/>
      <c r="P124" s="281"/>
    </row>
    <row r="125" spans="2:16" ht="15" thickBot="1">
      <c r="B125" s="241"/>
      <c r="C125" s="766"/>
      <c r="D125" s="767"/>
      <c r="E125" s="767"/>
      <c r="F125" s="767"/>
      <c r="G125" s="767"/>
      <c r="H125" s="767"/>
      <c r="I125" s="767"/>
      <c r="J125" s="767"/>
      <c r="K125" s="767"/>
      <c r="L125" s="767"/>
      <c r="M125" s="767"/>
      <c r="N125" s="767"/>
      <c r="O125" s="768"/>
      <c r="P125" s="281"/>
    </row>
    <row r="126" spans="2:16">
      <c r="B126" s="241"/>
      <c r="C126" s="769" t="s">
        <v>9</v>
      </c>
      <c r="D126" s="822"/>
      <c r="E126" s="822"/>
      <c r="F126" s="822"/>
      <c r="G126" s="823"/>
      <c r="H126" s="785" t="s">
        <v>251</v>
      </c>
      <c r="I126" s="822"/>
      <c r="J126" s="824" t="s">
        <v>252</v>
      </c>
      <c r="K126" s="825"/>
      <c r="L126" s="298" t="s">
        <v>436</v>
      </c>
      <c r="M126" s="785" t="s">
        <v>254</v>
      </c>
      <c r="N126" s="786"/>
      <c r="O126" s="283" t="s">
        <v>255</v>
      </c>
      <c r="P126" s="284"/>
    </row>
    <row r="127" spans="2:16">
      <c r="B127" s="241"/>
      <c r="C127" s="773" t="s">
        <v>257</v>
      </c>
      <c r="D127" s="774"/>
      <c r="E127" s="774"/>
      <c r="F127" s="774"/>
      <c r="G127" s="810"/>
      <c r="H127" s="811"/>
      <c r="I127" s="810"/>
      <c r="J127" s="812" t="s">
        <v>20</v>
      </c>
      <c r="K127" s="776"/>
      <c r="L127" s="315">
        <f>O156*0.05</f>
        <v>806.84684266666682</v>
      </c>
      <c r="M127" s="812">
        <v>7.0000000000000007E-2</v>
      </c>
      <c r="N127" s="776"/>
      <c r="O127" s="286">
        <f>L127*M127</f>
        <v>56.479278986666685</v>
      </c>
      <c r="P127" s="287"/>
    </row>
    <row r="128" spans="2:16" ht="15" thickBot="1">
      <c r="B128" s="241"/>
      <c r="C128" s="805" t="s">
        <v>351</v>
      </c>
      <c r="D128" s="791"/>
      <c r="E128" s="791"/>
      <c r="F128" s="791"/>
      <c r="G128" s="806"/>
      <c r="H128" s="807"/>
      <c r="I128" s="806"/>
      <c r="J128" s="779" t="s">
        <v>317</v>
      </c>
      <c r="K128" s="780"/>
      <c r="L128" s="445">
        <v>17000</v>
      </c>
      <c r="M128" s="812">
        <v>0.05</v>
      </c>
      <c r="N128" s="776"/>
      <c r="O128" s="286">
        <f>L128*M128</f>
        <v>850</v>
      </c>
      <c r="P128" s="287"/>
    </row>
    <row r="129" spans="2:26" ht="15" thickBot="1">
      <c r="B129" s="241"/>
      <c r="C129" s="751" t="s">
        <v>258</v>
      </c>
      <c r="D129" s="752"/>
      <c r="E129" s="752"/>
      <c r="F129" s="752"/>
      <c r="G129" s="752"/>
      <c r="H129" s="752"/>
      <c r="I129" s="752"/>
      <c r="J129" s="752"/>
      <c r="K129" s="752"/>
      <c r="L129" s="752"/>
      <c r="M129" s="752"/>
      <c r="N129" s="753"/>
      <c r="O129" s="446">
        <f>SUM(O127:O128)</f>
        <v>906.47927898666671</v>
      </c>
      <c r="P129" s="296"/>
    </row>
    <row r="130" spans="2:26">
      <c r="B130" s="241"/>
      <c r="C130" s="760" t="s">
        <v>259</v>
      </c>
      <c r="D130" s="761"/>
      <c r="E130" s="761"/>
      <c r="F130" s="761"/>
      <c r="G130" s="761"/>
      <c r="H130" s="761"/>
      <c r="I130" s="761"/>
      <c r="J130" s="761"/>
      <c r="K130" s="761"/>
      <c r="L130" s="761"/>
      <c r="M130" s="761"/>
      <c r="N130" s="761"/>
      <c r="O130" s="762"/>
      <c r="P130" s="281"/>
    </row>
    <row r="131" spans="2:26">
      <c r="B131" s="241"/>
      <c r="C131" s="763"/>
      <c r="D131" s="764"/>
      <c r="E131" s="764"/>
      <c r="F131" s="764"/>
      <c r="G131" s="764"/>
      <c r="H131" s="764"/>
      <c r="I131" s="764"/>
      <c r="J131" s="764"/>
      <c r="K131" s="764"/>
      <c r="L131" s="764"/>
      <c r="M131" s="764"/>
      <c r="N131" s="764"/>
      <c r="O131" s="765"/>
      <c r="P131" s="281"/>
    </row>
    <row r="132" spans="2:26" ht="15" thickBot="1">
      <c r="B132" s="241"/>
      <c r="C132" s="766"/>
      <c r="D132" s="767"/>
      <c r="E132" s="767"/>
      <c r="F132" s="767"/>
      <c r="G132" s="767"/>
      <c r="H132" s="767"/>
      <c r="I132" s="767"/>
      <c r="J132" s="767"/>
      <c r="K132" s="767"/>
      <c r="L132" s="767"/>
      <c r="M132" s="767"/>
      <c r="N132" s="767"/>
      <c r="O132" s="768"/>
      <c r="P132" s="281"/>
    </row>
    <row r="133" spans="2:26">
      <c r="B133" s="241"/>
      <c r="C133" s="769" t="s">
        <v>9</v>
      </c>
      <c r="D133" s="770"/>
      <c r="E133" s="770"/>
      <c r="F133" s="770"/>
      <c r="G133" s="770"/>
      <c r="H133" s="770"/>
      <c r="I133" s="770"/>
      <c r="J133" s="360" t="s">
        <v>296</v>
      </c>
      <c r="K133" s="297" t="s">
        <v>249</v>
      </c>
      <c r="L133" s="298" t="s">
        <v>11</v>
      </c>
      <c r="M133" s="785" t="s">
        <v>260</v>
      </c>
      <c r="N133" s="786"/>
      <c r="O133" s="283" t="s">
        <v>255</v>
      </c>
      <c r="P133" s="284"/>
      <c r="V133" s="132"/>
      <c r="W133" s="132"/>
      <c r="X133" s="132"/>
      <c r="Y133" s="132"/>
      <c r="Z133" s="132"/>
    </row>
    <row r="134" spans="2:26" ht="15">
      <c r="B134" s="241"/>
      <c r="C134" s="456" t="s">
        <v>445</v>
      </c>
      <c r="D134" s="348"/>
      <c r="E134" s="348"/>
      <c r="F134" s="348"/>
      <c r="G134" s="348"/>
      <c r="H134" s="348"/>
      <c r="I134" s="348"/>
      <c r="J134" s="362">
        <v>0.1</v>
      </c>
      <c r="K134" s="447" t="s">
        <v>298</v>
      </c>
      <c r="L134" s="457">
        <f>T136*1.1</f>
        <v>0.10083333333333333</v>
      </c>
      <c r="M134" s="877">
        <f>X140</f>
        <v>11050</v>
      </c>
      <c r="N134" s="878"/>
      <c r="O134" s="286">
        <f>L134*M134</f>
        <v>1114.2083333333333</v>
      </c>
      <c r="P134" s="287"/>
      <c r="S134" s="132"/>
      <c r="T134" s="132"/>
      <c r="U134" s="132"/>
      <c r="V134" s="132"/>
      <c r="W134" s="382" t="s">
        <v>306</v>
      </c>
      <c r="X134" s="383">
        <v>198900</v>
      </c>
      <c r="Y134" s="382" t="s">
        <v>43</v>
      </c>
      <c r="Z134" s="132"/>
    </row>
    <row r="135" spans="2:26">
      <c r="B135" s="241"/>
      <c r="C135" s="773" t="s">
        <v>304</v>
      </c>
      <c r="D135" s="774"/>
      <c r="E135" s="774"/>
      <c r="F135" s="774"/>
      <c r="G135" s="774"/>
      <c r="H135" s="774"/>
      <c r="I135" s="774"/>
      <c r="J135" s="810"/>
      <c r="K135" s="448" t="s">
        <v>43</v>
      </c>
      <c r="L135" s="458">
        <v>7.0000000000000001E-3</v>
      </c>
      <c r="M135" s="877">
        <v>15900</v>
      </c>
      <c r="N135" s="878"/>
      <c r="O135" s="286">
        <f>L135*M135</f>
        <v>111.3</v>
      </c>
      <c r="P135" s="287"/>
      <c r="S135" s="382">
        <v>18</v>
      </c>
      <c r="T135" s="382">
        <v>1.65</v>
      </c>
      <c r="U135" s="132"/>
      <c r="V135" s="132"/>
      <c r="W135" s="132"/>
      <c r="X135" s="132"/>
      <c r="Y135" s="132"/>
      <c r="Z135" s="132"/>
    </row>
    <row r="136" spans="2:26">
      <c r="B136" s="241"/>
      <c r="C136" s="773"/>
      <c r="D136" s="774"/>
      <c r="E136" s="774"/>
      <c r="F136" s="774"/>
      <c r="G136" s="774"/>
      <c r="H136" s="774"/>
      <c r="I136" s="774"/>
      <c r="J136" s="810"/>
      <c r="K136" s="448"/>
      <c r="L136" s="449"/>
      <c r="M136" s="877"/>
      <c r="N136" s="878"/>
      <c r="O136" s="286"/>
      <c r="P136" s="287"/>
      <c r="S136" s="133">
        <v>1</v>
      </c>
      <c r="T136" s="459">
        <f>T135/S135</f>
        <v>9.166666666666666E-2</v>
      </c>
      <c r="U136" s="132"/>
      <c r="V136" s="132"/>
      <c r="W136" s="410"/>
      <c r="X136" s="409"/>
      <c r="Y136" s="132"/>
      <c r="Z136" s="400"/>
    </row>
    <row r="137" spans="2:26">
      <c r="B137" s="241"/>
      <c r="C137" s="773"/>
      <c r="D137" s="774"/>
      <c r="E137" s="774"/>
      <c r="F137" s="774"/>
      <c r="G137" s="774"/>
      <c r="H137" s="774"/>
      <c r="I137" s="774"/>
      <c r="J137" s="810"/>
      <c r="K137" s="448"/>
      <c r="L137" s="449"/>
      <c r="M137" s="877"/>
      <c r="N137" s="878"/>
      <c r="O137" s="286"/>
      <c r="P137" s="287"/>
      <c r="S137" s="132"/>
      <c r="T137" s="132"/>
      <c r="U137" s="132"/>
      <c r="V137" s="132"/>
      <c r="W137" s="410"/>
      <c r="X137" s="409"/>
      <c r="Y137" s="132"/>
      <c r="Z137" s="400"/>
    </row>
    <row r="138" spans="2:26">
      <c r="B138" s="241"/>
      <c r="C138" s="773"/>
      <c r="D138" s="774"/>
      <c r="E138" s="774"/>
      <c r="F138" s="774"/>
      <c r="G138" s="774"/>
      <c r="H138" s="774"/>
      <c r="I138" s="774"/>
      <c r="J138" s="810"/>
      <c r="K138" s="448"/>
      <c r="L138" s="450"/>
      <c r="M138" s="877"/>
      <c r="N138" s="878"/>
      <c r="O138" s="286"/>
      <c r="P138" s="287"/>
      <c r="V138" s="132"/>
      <c r="W138" s="132"/>
      <c r="X138" s="132"/>
      <c r="Y138" s="132"/>
      <c r="Z138" s="132"/>
    </row>
    <row r="139" spans="2:26" ht="17.25" thickBot="1">
      <c r="B139" s="241"/>
      <c r="C139" s="805"/>
      <c r="D139" s="791"/>
      <c r="E139" s="791"/>
      <c r="F139" s="791"/>
      <c r="G139" s="791"/>
      <c r="H139" s="791"/>
      <c r="I139" s="791"/>
      <c r="J139" s="806"/>
      <c r="K139" s="289"/>
      <c r="L139" s="451"/>
      <c r="M139" s="779"/>
      <c r="N139" s="780"/>
      <c r="O139" s="452"/>
      <c r="P139" s="287"/>
      <c r="V139" s="132"/>
      <c r="W139" s="365" t="s">
        <v>446</v>
      </c>
      <c r="X139" s="383">
        <f>X134</f>
        <v>198900</v>
      </c>
      <c r="Y139" s="382" t="s">
        <v>43</v>
      </c>
      <c r="Z139" s="132"/>
    </row>
    <row r="140" spans="2:26" ht="15" thickBot="1">
      <c r="B140" s="241"/>
      <c r="C140" s="751" t="s">
        <v>258</v>
      </c>
      <c r="D140" s="752"/>
      <c r="E140" s="752"/>
      <c r="F140" s="752"/>
      <c r="G140" s="752"/>
      <c r="H140" s="752"/>
      <c r="I140" s="752"/>
      <c r="J140" s="752"/>
      <c r="K140" s="752"/>
      <c r="L140" s="752"/>
      <c r="M140" s="752"/>
      <c r="N140" s="753"/>
      <c r="O140" s="453">
        <f>SUM(O134:O138)</f>
        <v>1225.5083333333332</v>
      </c>
      <c r="P140" s="287"/>
      <c r="V140" s="132"/>
      <c r="W140" s="382">
        <v>1</v>
      </c>
      <c r="X140" s="392">
        <f>X139/18</f>
        <v>11050</v>
      </c>
      <c r="Y140" s="382" t="s">
        <v>298</v>
      </c>
      <c r="Z140" s="132"/>
    </row>
    <row r="141" spans="2:26">
      <c r="B141" s="241"/>
      <c r="C141" s="760" t="s">
        <v>263</v>
      </c>
      <c r="D141" s="761"/>
      <c r="E141" s="761"/>
      <c r="F141" s="761"/>
      <c r="G141" s="761"/>
      <c r="H141" s="761"/>
      <c r="I141" s="761"/>
      <c r="J141" s="761"/>
      <c r="K141" s="761"/>
      <c r="L141" s="761"/>
      <c r="M141" s="761"/>
      <c r="N141" s="761"/>
      <c r="O141" s="762"/>
      <c r="P141" s="281"/>
      <c r="V141" s="132"/>
      <c r="W141" s="132"/>
      <c r="X141" s="132"/>
      <c r="Y141" s="132"/>
      <c r="Z141" s="132"/>
    </row>
    <row r="142" spans="2:26">
      <c r="B142" s="241"/>
      <c r="C142" s="763"/>
      <c r="D142" s="764"/>
      <c r="E142" s="764"/>
      <c r="F142" s="764"/>
      <c r="G142" s="764"/>
      <c r="H142" s="764"/>
      <c r="I142" s="764"/>
      <c r="J142" s="764"/>
      <c r="K142" s="764"/>
      <c r="L142" s="764"/>
      <c r="M142" s="764"/>
      <c r="N142" s="764"/>
      <c r="O142" s="765"/>
      <c r="P142" s="281"/>
      <c r="V142" s="132"/>
      <c r="W142" s="132"/>
      <c r="X142" s="132"/>
      <c r="Y142" s="132"/>
      <c r="Z142" s="132"/>
    </row>
    <row r="143" spans="2:26" ht="15" thickBot="1">
      <c r="B143" s="241"/>
      <c r="C143" s="766"/>
      <c r="D143" s="767"/>
      <c r="E143" s="767"/>
      <c r="F143" s="767"/>
      <c r="G143" s="767"/>
      <c r="H143" s="767"/>
      <c r="I143" s="767"/>
      <c r="J143" s="767"/>
      <c r="K143" s="767"/>
      <c r="L143" s="767"/>
      <c r="M143" s="767"/>
      <c r="N143" s="767"/>
      <c r="O143" s="768"/>
      <c r="P143" s="281"/>
    </row>
    <row r="144" spans="2:26" ht="15.75">
      <c r="B144" s="241"/>
      <c r="C144" s="769" t="s">
        <v>264</v>
      </c>
      <c r="D144" s="770"/>
      <c r="E144" s="770"/>
      <c r="F144" s="770"/>
      <c r="G144" s="770"/>
      <c r="H144" s="770"/>
      <c r="I144" s="770"/>
      <c r="J144" s="303" t="s">
        <v>265</v>
      </c>
      <c r="K144" s="304" t="s">
        <v>266</v>
      </c>
      <c r="L144" s="305" t="s">
        <v>267</v>
      </c>
      <c r="M144" s="785" t="s">
        <v>268</v>
      </c>
      <c r="N144" s="786"/>
      <c r="O144" s="283" t="s">
        <v>255</v>
      </c>
      <c r="P144" s="284"/>
    </row>
    <row r="145" spans="2:16">
      <c r="B145" s="241"/>
      <c r="C145" s="773"/>
      <c r="D145" s="774"/>
      <c r="E145" s="774"/>
      <c r="F145" s="774"/>
      <c r="G145" s="774"/>
      <c r="H145" s="774"/>
      <c r="I145" s="774"/>
      <c r="J145" s="306"/>
      <c r="K145" s="307"/>
      <c r="L145" s="306"/>
      <c r="M145" s="839"/>
      <c r="N145" s="840"/>
      <c r="O145" s="294"/>
      <c r="P145" s="287"/>
    </row>
    <row r="146" spans="2:16" ht="15" thickBot="1">
      <c r="B146" s="241"/>
      <c r="C146" s="805"/>
      <c r="D146" s="791"/>
      <c r="E146" s="791"/>
      <c r="F146" s="791"/>
      <c r="G146" s="791"/>
      <c r="H146" s="791"/>
      <c r="I146" s="791"/>
      <c r="J146" s="308"/>
      <c r="K146" s="309"/>
      <c r="L146" s="308"/>
      <c r="M146" s="779"/>
      <c r="N146" s="780"/>
      <c r="O146" s="310"/>
      <c r="P146" s="287"/>
    </row>
    <row r="147" spans="2:16" ht="15" thickBot="1">
      <c r="B147" s="241"/>
      <c r="C147" s="751" t="s">
        <v>258</v>
      </c>
      <c r="D147" s="752"/>
      <c r="E147" s="752"/>
      <c r="F147" s="752"/>
      <c r="G147" s="752"/>
      <c r="H147" s="752"/>
      <c r="I147" s="752"/>
      <c r="J147" s="752"/>
      <c r="K147" s="752"/>
      <c r="L147" s="752"/>
      <c r="M147" s="752"/>
      <c r="N147" s="753"/>
      <c r="O147" s="446"/>
      <c r="P147" s="296"/>
    </row>
    <row r="148" spans="2:16">
      <c r="B148" s="241"/>
      <c r="C148" s="760" t="s">
        <v>269</v>
      </c>
      <c r="D148" s="761"/>
      <c r="E148" s="761"/>
      <c r="F148" s="761"/>
      <c r="G148" s="761"/>
      <c r="H148" s="761"/>
      <c r="I148" s="761"/>
      <c r="J148" s="761"/>
      <c r="K148" s="761"/>
      <c r="L148" s="761"/>
      <c r="M148" s="761"/>
      <c r="N148" s="761"/>
      <c r="O148" s="762"/>
      <c r="P148" s="281"/>
    </row>
    <row r="149" spans="2:16">
      <c r="B149" s="241"/>
      <c r="C149" s="763"/>
      <c r="D149" s="764"/>
      <c r="E149" s="764"/>
      <c r="F149" s="764"/>
      <c r="G149" s="764"/>
      <c r="H149" s="764"/>
      <c r="I149" s="764"/>
      <c r="J149" s="764"/>
      <c r="K149" s="764"/>
      <c r="L149" s="764"/>
      <c r="M149" s="764"/>
      <c r="N149" s="764"/>
      <c r="O149" s="765"/>
      <c r="P149" s="281"/>
    </row>
    <row r="150" spans="2:16" ht="15" thickBot="1">
      <c r="B150" s="241"/>
      <c r="C150" s="766"/>
      <c r="D150" s="767"/>
      <c r="E150" s="767"/>
      <c r="F150" s="767"/>
      <c r="G150" s="767"/>
      <c r="H150" s="767"/>
      <c r="I150" s="767"/>
      <c r="J150" s="767"/>
      <c r="K150" s="767"/>
      <c r="L150" s="767"/>
      <c r="M150" s="767"/>
      <c r="N150" s="767"/>
      <c r="O150" s="768"/>
      <c r="P150" s="281"/>
    </row>
    <row r="151" spans="2:16" ht="28.5">
      <c r="B151" s="241"/>
      <c r="C151" s="769" t="s">
        <v>270</v>
      </c>
      <c r="D151" s="770"/>
      <c r="E151" s="770"/>
      <c r="F151" s="770"/>
      <c r="G151" s="770"/>
      <c r="H151" s="770"/>
      <c r="I151" s="371" t="s">
        <v>11</v>
      </c>
      <c r="J151" s="298" t="s">
        <v>271</v>
      </c>
      <c r="K151" s="304" t="s">
        <v>272</v>
      </c>
      <c r="L151" s="303" t="s">
        <v>273</v>
      </c>
      <c r="M151" s="771" t="s">
        <v>254</v>
      </c>
      <c r="N151" s="772"/>
      <c r="O151" s="312" t="s">
        <v>255</v>
      </c>
      <c r="P151" s="313"/>
    </row>
    <row r="152" spans="2:16">
      <c r="B152" s="241"/>
      <c r="C152" s="757" t="s">
        <v>274</v>
      </c>
      <c r="D152" s="758"/>
      <c r="E152" s="758"/>
      <c r="F152" s="758"/>
      <c r="G152" s="758"/>
      <c r="H152" s="758"/>
      <c r="I152" s="447">
        <v>2</v>
      </c>
      <c r="J152" s="315">
        <v>58363.5</v>
      </c>
      <c r="K152" s="316">
        <f>J152*67.52%</f>
        <v>39407.035199999998</v>
      </c>
      <c r="L152" s="317">
        <f>J152+K152</f>
        <v>97770.535199999998</v>
      </c>
      <c r="M152" s="777">
        <v>0.05</v>
      </c>
      <c r="N152" s="778"/>
      <c r="O152" s="318">
        <f>I152*L152*M152</f>
        <v>9777.0535199999995</v>
      </c>
      <c r="P152" s="319"/>
    </row>
    <row r="153" spans="2:16">
      <c r="B153" s="241"/>
      <c r="C153" s="757" t="s">
        <v>324</v>
      </c>
      <c r="D153" s="758"/>
      <c r="E153" s="758"/>
      <c r="F153" s="758"/>
      <c r="G153" s="758"/>
      <c r="H153" s="758"/>
      <c r="I153" s="447">
        <v>1</v>
      </c>
      <c r="J153" s="315">
        <v>76666.666666666701</v>
      </c>
      <c r="K153" s="316">
        <f>J153*65.91%</f>
        <v>50531.000000000022</v>
      </c>
      <c r="L153" s="317">
        <f>J153+K153</f>
        <v>127197.66666666672</v>
      </c>
      <c r="M153" s="777">
        <v>0.05</v>
      </c>
      <c r="N153" s="778"/>
      <c r="O153" s="318">
        <f>I153*L153*M153</f>
        <v>6359.8833333333359</v>
      </c>
      <c r="P153" s="319"/>
    </row>
    <row r="154" spans="2:16">
      <c r="B154" s="241"/>
      <c r="C154" s="320"/>
      <c r="D154" s="321"/>
      <c r="E154" s="321"/>
      <c r="F154" s="321"/>
      <c r="G154" s="321"/>
      <c r="H154" s="321"/>
      <c r="I154" s="321"/>
      <c r="J154" s="323"/>
      <c r="K154" s="324"/>
      <c r="L154" s="317"/>
      <c r="M154" s="839"/>
      <c r="N154" s="840"/>
      <c r="O154" s="325"/>
      <c r="P154" s="319"/>
    </row>
    <row r="155" spans="2:16" ht="15" thickBot="1">
      <c r="B155" s="241"/>
      <c r="C155" s="805"/>
      <c r="D155" s="791"/>
      <c r="E155" s="791"/>
      <c r="F155" s="791"/>
      <c r="G155" s="791"/>
      <c r="H155" s="791"/>
      <c r="I155" s="791"/>
      <c r="J155" s="308"/>
      <c r="K155" s="309"/>
      <c r="L155" s="308"/>
      <c r="M155" s="779"/>
      <c r="N155" s="780"/>
      <c r="O155" s="310"/>
      <c r="P155" s="287"/>
    </row>
    <row r="156" spans="2:16" ht="15" thickBot="1">
      <c r="B156" s="241"/>
      <c r="C156" s="751" t="s">
        <v>258</v>
      </c>
      <c r="D156" s="752"/>
      <c r="E156" s="752"/>
      <c r="F156" s="752"/>
      <c r="G156" s="752"/>
      <c r="H156" s="752"/>
      <c r="I156" s="752"/>
      <c r="J156" s="752"/>
      <c r="K156" s="752"/>
      <c r="L156" s="752"/>
      <c r="M156" s="752"/>
      <c r="N156" s="753"/>
      <c r="O156" s="453">
        <f>SUM(O152:O153)</f>
        <v>16136.936853333336</v>
      </c>
      <c r="P156" s="287"/>
    </row>
    <row r="157" spans="2:16" ht="15" thickBot="1">
      <c r="B157" s="241"/>
      <c r="C157" s="274"/>
      <c r="O157" s="275"/>
      <c r="P157" s="243"/>
    </row>
    <row r="158" spans="2:16" ht="15" thickBot="1">
      <c r="B158" s="241"/>
      <c r="C158" s="754" t="s">
        <v>275</v>
      </c>
      <c r="D158" s="755"/>
      <c r="E158" s="755"/>
      <c r="F158" s="755"/>
      <c r="G158" s="755"/>
      <c r="H158" s="755"/>
      <c r="I158" s="755"/>
      <c r="J158" s="755"/>
      <c r="K158" s="755"/>
      <c r="L158" s="755"/>
      <c r="M158" s="755"/>
      <c r="N158" s="756"/>
      <c r="O158" s="454">
        <f>SUM(O129+O140+O147+O156)</f>
        <v>18268.924465653337</v>
      </c>
      <c r="P158" s="328"/>
    </row>
    <row r="159" spans="2:16">
      <c r="B159" s="241"/>
      <c r="C159" s="760" t="s">
        <v>276</v>
      </c>
      <c r="D159" s="761"/>
      <c r="E159" s="761"/>
      <c r="F159" s="761"/>
      <c r="G159" s="761"/>
      <c r="H159" s="761"/>
      <c r="I159" s="761"/>
      <c r="J159" s="761"/>
      <c r="K159" s="761"/>
      <c r="L159" s="761"/>
      <c r="M159" s="761"/>
      <c r="N159" s="761"/>
      <c r="O159" s="762"/>
      <c r="P159" s="281"/>
    </row>
    <row r="160" spans="2:16">
      <c r="B160" s="241"/>
      <c r="C160" s="763"/>
      <c r="D160" s="764"/>
      <c r="E160" s="764"/>
      <c r="F160" s="764"/>
      <c r="G160" s="764"/>
      <c r="H160" s="764"/>
      <c r="I160" s="764"/>
      <c r="J160" s="764"/>
      <c r="K160" s="764"/>
      <c r="L160" s="764"/>
      <c r="M160" s="764"/>
      <c r="N160" s="764"/>
      <c r="O160" s="765"/>
      <c r="P160" s="281"/>
    </row>
    <row r="161" spans="2:19" ht="15" thickBot="1">
      <c r="B161" s="241"/>
      <c r="C161" s="766"/>
      <c r="D161" s="767"/>
      <c r="E161" s="767"/>
      <c r="F161" s="767"/>
      <c r="G161" s="767"/>
      <c r="H161" s="767"/>
      <c r="I161" s="767"/>
      <c r="J161" s="767"/>
      <c r="K161" s="767"/>
      <c r="L161" s="767"/>
      <c r="M161" s="767"/>
      <c r="N161" s="767"/>
      <c r="O161" s="768"/>
      <c r="P161" s="281"/>
    </row>
    <row r="162" spans="2:19">
      <c r="B162" s="241"/>
      <c r="C162" s="769" t="s">
        <v>277</v>
      </c>
      <c r="D162" s="770"/>
      <c r="E162" s="770"/>
      <c r="F162" s="770"/>
      <c r="G162" s="770"/>
      <c r="H162" s="770"/>
      <c r="I162" s="770"/>
      <c r="J162" s="329"/>
      <c r="K162" s="330"/>
      <c r="L162" s="303" t="s">
        <v>278</v>
      </c>
      <c r="M162" s="771" t="s">
        <v>279</v>
      </c>
      <c r="N162" s="772"/>
      <c r="O162" s="331"/>
      <c r="P162" s="313"/>
    </row>
    <row r="163" spans="2:19">
      <c r="B163" s="241"/>
      <c r="C163" s="773" t="s">
        <v>280</v>
      </c>
      <c r="D163" s="774"/>
      <c r="E163" s="774"/>
      <c r="F163" s="774"/>
      <c r="G163" s="774"/>
      <c r="H163" s="774"/>
      <c r="I163" s="774"/>
      <c r="J163" s="332"/>
      <c r="K163" s="333"/>
      <c r="L163" s="334">
        <v>0.22</v>
      </c>
      <c r="M163" s="747"/>
      <c r="N163" s="748"/>
      <c r="O163" s="335">
        <f>O158*L163</f>
        <v>4019.1633824437345</v>
      </c>
      <c r="P163" s="336"/>
    </row>
    <row r="164" spans="2:19">
      <c r="B164" s="241"/>
      <c r="C164" s="338" t="s">
        <v>281</v>
      </c>
      <c r="D164" s="289"/>
      <c r="E164" s="289"/>
      <c r="F164" s="289"/>
      <c r="G164" s="289"/>
      <c r="H164" s="289"/>
      <c r="I164" s="289"/>
      <c r="J164" s="332"/>
      <c r="K164" s="333"/>
      <c r="L164" s="334">
        <v>0.01</v>
      </c>
      <c r="M164" s="747"/>
      <c r="N164" s="748"/>
      <c r="O164" s="335">
        <f>O158*L164</f>
        <v>182.68924465653339</v>
      </c>
      <c r="P164" s="336"/>
      <c r="S164" s="455"/>
    </row>
    <row r="165" spans="2:19" ht="15" thickBot="1">
      <c r="B165" s="241"/>
      <c r="C165" s="267" t="s">
        <v>282</v>
      </c>
      <c r="D165" s="268"/>
      <c r="E165" s="268"/>
      <c r="F165" s="268"/>
      <c r="G165" s="268"/>
      <c r="H165" s="268"/>
      <c r="I165" s="268"/>
      <c r="J165" s="339"/>
      <c r="K165" s="340"/>
      <c r="L165" s="334">
        <v>0.03</v>
      </c>
      <c r="M165" s="749"/>
      <c r="N165" s="750"/>
      <c r="O165" s="335">
        <f>O158*L165</f>
        <v>548.06773396960011</v>
      </c>
      <c r="P165" s="336"/>
      <c r="S165" s="455"/>
    </row>
    <row r="166" spans="2:19" ht="15" thickBot="1">
      <c r="B166" s="241"/>
      <c r="C166" s="751" t="s">
        <v>258</v>
      </c>
      <c r="D166" s="752"/>
      <c r="E166" s="752"/>
      <c r="F166" s="752"/>
      <c r="G166" s="752"/>
      <c r="H166" s="752"/>
      <c r="I166" s="752"/>
      <c r="J166" s="752"/>
      <c r="K166" s="752"/>
      <c r="L166" s="752"/>
      <c r="M166" s="752"/>
      <c r="N166" s="753"/>
      <c r="O166" s="341">
        <f>SUM(O163:O165)</f>
        <v>4749.9203610698678</v>
      </c>
      <c r="P166" s="342"/>
    </row>
    <row r="167" spans="2:19" ht="15" thickBot="1">
      <c r="B167" s="241"/>
      <c r="C167" s="274"/>
      <c r="O167" s="275"/>
      <c r="P167" s="243"/>
    </row>
    <row r="168" spans="2:19" ht="15" thickBot="1">
      <c r="B168" s="241"/>
      <c r="C168" s="754" t="s">
        <v>283</v>
      </c>
      <c r="D168" s="755"/>
      <c r="E168" s="755"/>
      <c r="F168" s="755"/>
      <c r="G168" s="755"/>
      <c r="H168" s="755"/>
      <c r="I168" s="755"/>
      <c r="J168" s="755"/>
      <c r="K168" s="755"/>
      <c r="L168" s="755"/>
      <c r="M168" s="755"/>
      <c r="N168" s="756"/>
      <c r="O168" s="343">
        <f>ROUND(O158+O166,0)</f>
        <v>23019</v>
      </c>
      <c r="P168" s="342"/>
    </row>
    <row r="169" spans="2:19">
      <c r="B169" s="241"/>
      <c r="C169" s="270"/>
      <c r="D169" s="271"/>
      <c r="E169" s="271"/>
      <c r="F169" s="271"/>
      <c r="G169" s="271"/>
      <c r="H169" s="271"/>
      <c r="I169" s="271"/>
      <c r="J169" s="271"/>
      <c r="K169" s="271"/>
      <c r="L169" s="271"/>
      <c r="M169" s="271"/>
      <c r="N169" s="271"/>
      <c r="O169" s="272"/>
      <c r="P169" s="243"/>
    </row>
    <row r="170" spans="2:19">
      <c r="B170" s="241"/>
      <c r="C170" s="274"/>
      <c r="O170" s="275"/>
      <c r="P170" s="243"/>
    </row>
    <row r="171" spans="2:19">
      <c r="B171" s="241"/>
      <c r="C171" s="274"/>
      <c r="O171" s="275"/>
      <c r="P171" s="243"/>
    </row>
    <row r="172" spans="2:19">
      <c r="B172" s="241"/>
      <c r="C172" s="274"/>
      <c r="H172" s="344" t="s">
        <v>284</v>
      </c>
      <c r="I172" s="344"/>
      <c r="J172" s="344"/>
      <c r="K172" s="344"/>
      <c r="O172" s="275"/>
      <c r="P172" s="243"/>
    </row>
    <row r="173" spans="2:19">
      <c r="B173" s="241"/>
      <c r="C173" s="274"/>
      <c r="H173" s="344" t="s">
        <v>285</v>
      </c>
      <c r="O173" s="275"/>
      <c r="P173" s="243"/>
    </row>
    <row r="174" spans="2:19">
      <c r="B174" s="241"/>
      <c r="C174" s="274"/>
      <c r="H174" s="344" t="s">
        <v>286</v>
      </c>
      <c r="O174" s="275"/>
      <c r="P174" s="243"/>
    </row>
    <row r="175" spans="2:19">
      <c r="B175" s="241"/>
      <c r="C175" s="256"/>
      <c r="D175" s="345"/>
      <c r="E175" s="345"/>
      <c r="F175" s="345"/>
      <c r="G175" s="345"/>
      <c r="H175" s="344" t="s">
        <v>287</v>
      </c>
      <c r="I175" s="345"/>
      <c r="J175" s="345"/>
      <c r="K175" s="345"/>
      <c r="L175" s="345"/>
      <c r="M175" s="345"/>
      <c r="N175" s="345"/>
      <c r="O175" s="346"/>
      <c r="P175" s="266"/>
    </row>
    <row r="176" spans="2:19">
      <c r="B176" s="241"/>
      <c r="C176" s="274"/>
      <c r="H176" s="236" t="s">
        <v>288</v>
      </c>
      <c r="O176" s="275"/>
      <c r="P176" s="243"/>
    </row>
    <row r="177" spans="2:16">
      <c r="B177" s="241"/>
      <c r="C177" s="347" t="s">
        <v>289</v>
      </c>
      <c r="D177" s="348"/>
      <c r="E177" s="348"/>
      <c r="F177" s="348"/>
      <c r="G177" s="348"/>
      <c r="H177" s="348"/>
      <c r="I177" s="348"/>
      <c r="J177" s="348"/>
      <c r="K177" s="348"/>
      <c r="L177" s="348"/>
      <c r="M177" s="348"/>
      <c r="N177" s="348"/>
      <c r="O177" s="349"/>
      <c r="P177" s="243"/>
    </row>
    <row r="178" spans="2:16">
      <c r="B178" s="241"/>
      <c r="C178" s="757"/>
      <c r="D178" s="758"/>
      <c r="E178" s="758"/>
      <c r="F178" s="758"/>
      <c r="G178" s="758"/>
      <c r="H178" s="758"/>
      <c r="I178" s="758"/>
      <c r="J178" s="758"/>
      <c r="K178" s="758"/>
      <c r="L178" s="758"/>
      <c r="M178" s="758"/>
      <c r="N178" s="758"/>
      <c r="O178" s="759"/>
      <c r="P178" s="266"/>
    </row>
    <row r="179" spans="2:16">
      <c r="B179" s="241"/>
      <c r="C179" s="757"/>
      <c r="D179" s="758"/>
      <c r="E179" s="758"/>
      <c r="F179" s="758"/>
      <c r="G179" s="758"/>
      <c r="H179" s="758"/>
      <c r="I179" s="758"/>
      <c r="J179" s="758"/>
      <c r="K179" s="758"/>
      <c r="L179" s="758"/>
      <c r="M179" s="758"/>
      <c r="N179" s="758"/>
      <c r="O179" s="759"/>
      <c r="P179" s="266"/>
    </row>
    <row r="180" spans="2:16">
      <c r="B180" s="241"/>
      <c r="C180" s="256"/>
      <c r="D180" s="345"/>
      <c r="E180" s="345"/>
      <c r="F180" s="345"/>
      <c r="G180" s="345"/>
      <c r="H180" s="345"/>
      <c r="I180" s="345"/>
      <c r="J180" s="345"/>
      <c r="K180" s="345"/>
      <c r="L180" s="345"/>
      <c r="M180" s="345"/>
      <c r="N180" s="345"/>
      <c r="O180" s="346"/>
      <c r="P180" s="266"/>
    </row>
    <row r="181" spans="2:16">
      <c r="B181" s="241"/>
      <c r="C181" s="350" t="s">
        <v>290</v>
      </c>
      <c r="D181" s="345"/>
      <c r="E181" s="345"/>
      <c r="F181" s="345"/>
      <c r="G181" s="345"/>
      <c r="H181" s="345"/>
      <c r="I181" s="345"/>
      <c r="J181" s="345"/>
      <c r="K181" s="345"/>
      <c r="L181" s="345"/>
      <c r="M181" s="345"/>
      <c r="N181" s="345"/>
      <c r="O181" s="346"/>
      <c r="P181" s="266"/>
    </row>
    <row r="182" spans="2:16">
      <c r="B182" s="241"/>
      <c r="C182" s="735" t="s">
        <v>291</v>
      </c>
      <c r="D182" s="736"/>
      <c r="E182" s="736"/>
      <c r="F182" s="736"/>
      <c r="G182" s="736"/>
      <c r="H182" s="736"/>
      <c r="I182" s="736"/>
      <c r="J182" s="736"/>
      <c r="K182" s="736"/>
      <c r="L182" s="736"/>
      <c r="M182" s="736"/>
      <c r="N182" s="736"/>
      <c r="O182" s="737"/>
      <c r="P182" s="351"/>
    </row>
    <row r="183" spans="2:16">
      <c r="B183" s="241"/>
      <c r="C183" s="735"/>
      <c r="D183" s="736"/>
      <c r="E183" s="736"/>
      <c r="F183" s="736"/>
      <c r="G183" s="736"/>
      <c r="H183" s="736"/>
      <c r="I183" s="736"/>
      <c r="J183" s="736"/>
      <c r="K183" s="736"/>
      <c r="L183" s="736"/>
      <c r="M183" s="736"/>
      <c r="N183" s="736"/>
      <c r="O183" s="737"/>
      <c r="P183" s="351"/>
    </row>
    <row r="184" spans="2:16">
      <c r="B184" s="241"/>
      <c r="C184" s="738" t="s">
        <v>292</v>
      </c>
      <c r="D184" s="739"/>
      <c r="E184" s="739"/>
      <c r="F184" s="739"/>
      <c r="G184" s="739"/>
      <c r="H184" s="739"/>
      <c r="I184" s="739"/>
      <c r="J184" s="739"/>
      <c r="K184" s="739"/>
      <c r="L184" s="739"/>
      <c r="M184" s="739"/>
      <c r="N184" s="739"/>
      <c r="O184" s="740"/>
      <c r="P184" s="351"/>
    </row>
    <row r="185" spans="2:16">
      <c r="B185" s="241"/>
      <c r="C185" s="738"/>
      <c r="D185" s="739"/>
      <c r="E185" s="739"/>
      <c r="F185" s="739"/>
      <c r="G185" s="739"/>
      <c r="H185" s="739"/>
      <c r="I185" s="739"/>
      <c r="J185" s="739"/>
      <c r="K185" s="739"/>
      <c r="L185" s="739"/>
      <c r="M185" s="739"/>
      <c r="N185" s="739"/>
      <c r="O185" s="740"/>
      <c r="P185" s="351"/>
    </row>
    <row r="186" spans="2:16">
      <c r="B186" s="241"/>
      <c r="C186" s="256"/>
      <c r="D186" s="345"/>
      <c r="E186" s="345"/>
      <c r="F186" s="345"/>
      <c r="G186" s="345"/>
      <c r="H186" s="345"/>
      <c r="I186" s="345"/>
      <c r="J186" s="345"/>
      <c r="K186" s="345"/>
      <c r="L186" s="345"/>
      <c r="M186" s="345"/>
      <c r="N186" s="345"/>
      <c r="O186" s="346"/>
      <c r="P186" s="266"/>
    </row>
    <row r="187" spans="2:16">
      <c r="B187" s="241"/>
      <c r="C187" s="274"/>
      <c r="H187" s="344" t="s">
        <v>284</v>
      </c>
      <c r="O187" s="275"/>
      <c r="P187" s="243"/>
    </row>
    <row r="188" spans="2:16">
      <c r="B188" s="241"/>
      <c r="C188" s="274"/>
      <c r="H188" s="236" t="s">
        <v>285</v>
      </c>
      <c r="I188" s="289"/>
      <c r="J188" s="289"/>
      <c r="K188" s="289"/>
      <c r="O188" s="275"/>
      <c r="P188" s="243"/>
    </row>
    <row r="189" spans="2:16">
      <c r="B189" s="241"/>
      <c r="C189" s="274"/>
      <c r="H189" s="236" t="s">
        <v>293</v>
      </c>
      <c r="I189" s="352"/>
      <c r="J189" s="352"/>
      <c r="K189" s="352"/>
      <c r="O189" s="275"/>
      <c r="P189" s="243"/>
    </row>
    <row r="190" spans="2:16">
      <c r="B190" s="241"/>
      <c r="C190" s="353"/>
      <c r="D190" s="345"/>
      <c r="E190" s="345"/>
      <c r="F190" s="345"/>
      <c r="G190" s="345"/>
      <c r="H190" s="236" t="s">
        <v>287</v>
      </c>
      <c r="L190" s="345"/>
      <c r="M190" s="345"/>
      <c r="N190" s="345"/>
      <c r="O190" s="346"/>
      <c r="P190" s="266"/>
    </row>
    <row r="191" spans="2:16">
      <c r="B191" s="241"/>
      <c r="C191" s="353"/>
      <c r="D191" s="352"/>
      <c r="E191" s="352"/>
      <c r="K191" s="741"/>
      <c r="L191" s="741"/>
      <c r="M191" s="741"/>
      <c r="N191" s="741"/>
      <c r="O191" s="742"/>
      <c r="P191" s="354"/>
    </row>
    <row r="192" spans="2:16" ht="15" thickBot="1">
      <c r="B192" s="241"/>
      <c r="C192" s="745"/>
      <c r="D192" s="746"/>
      <c r="E192" s="746"/>
      <c r="F192" s="309"/>
      <c r="G192" s="309"/>
      <c r="H192" s="309"/>
      <c r="I192" s="309"/>
      <c r="J192" s="309"/>
      <c r="K192" s="743"/>
      <c r="L192" s="743"/>
      <c r="M192" s="743"/>
      <c r="N192" s="743"/>
      <c r="O192" s="744"/>
      <c r="P192" s="354"/>
    </row>
    <row r="193" spans="2:16" ht="15" thickBot="1">
      <c r="B193" s="355"/>
      <c r="C193" s="356"/>
      <c r="D193" s="356"/>
      <c r="E193" s="356"/>
      <c r="F193" s="356"/>
      <c r="G193" s="356"/>
      <c r="H193" s="356"/>
      <c r="I193" s="356"/>
      <c r="J193" s="356"/>
      <c r="K193" s="356"/>
      <c r="L193" s="356"/>
      <c r="M193" s="356"/>
      <c r="N193" s="356"/>
      <c r="O193" s="356"/>
      <c r="P193" s="357"/>
    </row>
    <row r="194" spans="2:16" ht="15" thickTop="1"/>
    <row r="196" spans="2:16">
      <c r="B196" s="875" t="s">
        <v>0</v>
      </c>
      <c r="C196" s="875"/>
      <c r="D196" s="875"/>
      <c r="E196" s="875"/>
      <c r="F196" s="875"/>
      <c r="G196" s="875"/>
      <c r="H196" s="875"/>
      <c r="I196" s="875"/>
      <c r="J196" s="875"/>
      <c r="K196" s="875"/>
    </row>
    <row r="197" spans="2:16">
      <c r="B197" s="236" t="s">
        <v>1</v>
      </c>
    </row>
    <row r="198" spans="2:16" ht="15" thickBot="1"/>
    <row r="199" spans="2:16" ht="15" thickTop="1">
      <c r="B199" s="237"/>
      <c r="C199" s="238"/>
      <c r="D199" s="238"/>
      <c r="E199" s="238"/>
      <c r="F199" s="238"/>
      <c r="G199" s="238"/>
      <c r="H199" s="238"/>
      <c r="I199" s="238"/>
      <c r="J199" s="238"/>
      <c r="K199" s="238"/>
      <c r="L199" s="238"/>
      <c r="M199" s="238"/>
      <c r="N199" s="238"/>
      <c r="O199" s="238"/>
      <c r="P199" s="239"/>
    </row>
    <row r="200" spans="2:16">
      <c r="B200" s="241"/>
      <c r="C200" s="861" t="s">
        <v>234</v>
      </c>
      <c r="D200" s="861"/>
      <c r="E200" s="861"/>
      <c r="F200" s="861"/>
      <c r="G200" s="861"/>
      <c r="H200" s="861"/>
      <c r="I200" s="861"/>
      <c r="J200" s="861"/>
      <c r="K200" s="861"/>
      <c r="L200" s="861"/>
      <c r="M200" s="861"/>
      <c r="N200" s="861"/>
      <c r="O200" s="861"/>
      <c r="P200" s="242"/>
    </row>
    <row r="201" spans="2:16" ht="15" thickBot="1">
      <c r="B201" s="241"/>
      <c r="P201" s="243"/>
    </row>
    <row r="202" spans="2:16">
      <c r="B202" s="241"/>
      <c r="C202" s="862"/>
      <c r="D202" s="864"/>
      <c r="E202" s="865"/>
      <c r="F202" s="865"/>
      <c r="G202" s="865"/>
      <c r="H202" s="865"/>
      <c r="I202" s="865"/>
      <c r="J202" s="865"/>
      <c r="K202" s="866"/>
      <c r="L202" s="867"/>
      <c r="M202" s="868"/>
      <c r="N202" s="868"/>
      <c r="O202" s="869"/>
      <c r="P202" s="244"/>
    </row>
    <row r="203" spans="2:16">
      <c r="B203" s="241"/>
      <c r="C203" s="863"/>
      <c r="D203" s="852" t="s">
        <v>434</v>
      </c>
      <c r="E203" s="853"/>
      <c r="F203" s="853"/>
      <c r="G203" s="853"/>
      <c r="H203" s="853"/>
      <c r="I203" s="853"/>
      <c r="J203" s="853"/>
      <c r="K203" s="854"/>
      <c r="L203" s="870"/>
      <c r="M203" s="871"/>
      <c r="N203" s="871"/>
      <c r="O203" s="872"/>
      <c r="P203" s="244"/>
    </row>
    <row r="204" spans="2:16">
      <c r="B204" s="241"/>
      <c r="C204" s="863"/>
      <c r="D204" s="852"/>
      <c r="E204" s="853"/>
      <c r="F204" s="853"/>
      <c r="G204" s="853"/>
      <c r="H204" s="853"/>
      <c r="I204" s="853"/>
      <c r="J204" s="853"/>
      <c r="K204" s="854"/>
      <c r="L204" s="844" t="s">
        <v>236</v>
      </c>
      <c r="M204" s="846"/>
      <c r="N204" s="847"/>
      <c r="O204" s="848"/>
      <c r="P204" s="244"/>
    </row>
    <row r="205" spans="2:16">
      <c r="B205" s="241"/>
      <c r="C205" s="863"/>
      <c r="D205" s="852" t="s">
        <v>237</v>
      </c>
      <c r="E205" s="853"/>
      <c r="F205" s="853"/>
      <c r="G205" s="853"/>
      <c r="H205" s="853"/>
      <c r="I205" s="853"/>
      <c r="J205" s="853"/>
      <c r="K205" s="854"/>
      <c r="L205" s="845"/>
      <c r="M205" s="849"/>
      <c r="N205" s="850"/>
      <c r="O205" s="851"/>
      <c r="P205" s="245"/>
    </row>
    <row r="206" spans="2:16">
      <c r="B206" s="241"/>
      <c r="C206" s="863"/>
      <c r="D206" s="855"/>
      <c r="E206" s="856"/>
      <c r="F206" s="856"/>
      <c r="G206" s="856"/>
      <c r="H206" s="856"/>
      <c r="I206" s="856"/>
      <c r="J206" s="856"/>
      <c r="K206" s="857"/>
      <c r="L206" s="844" t="s">
        <v>238</v>
      </c>
      <c r="M206" s="844">
        <v>1</v>
      </c>
      <c r="N206" s="844" t="s">
        <v>239</v>
      </c>
      <c r="O206" s="859">
        <v>1</v>
      </c>
      <c r="P206" s="244"/>
    </row>
    <row r="207" spans="2:16">
      <c r="B207" s="241"/>
      <c r="C207" s="863"/>
      <c r="D207" s="855"/>
      <c r="E207" s="856"/>
      <c r="F207" s="856"/>
      <c r="G207" s="856"/>
      <c r="H207" s="856"/>
      <c r="I207" s="856"/>
      <c r="J207" s="856"/>
      <c r="K207" s="857"/>
      <c r="L207" s="858"/>
      <c r="M207" s="858"/>
      <c r="N207" s="858"/>
      <c r="O207" s="860"/>
      <c r="P207" s="244"/>
    </row>
    <row r="208" spans="2:16">
      <c r="B208" s="241"/>
      <c r="C208" s="863"/>
      <c r="D208" s="852" t="s">
        <v>240</v>
      </c>
      <c r="E208" s="853"/>
      <c r="F208" s="853"/>
      <c r="G208" s="853"/>
      <c r="H208" s="853"/>
      <c r="I208" s="853"/>
      <c r="J208" s="853"/>
      <c r="K208" s="854"/>
      <c r="L208" s="858"/>
      <c r="M208" s="858"/>
      <c r="N208" s="858"/>
      <c r="O208" s="860"/>
      <c r="P208" s="244"/>
    </row>
    <row r="209" spans="2:16" ht="15" thickBot="1">
      <c r="B209" s="241"/>
      <c r="C209" s="246"/>
      <c r="D209" s="247"/>
      <c r="E209" s="247"/>
      <c r="F209" s="247"/>
      <c r="G209" s="247"/>
      <c r="H209" s="247"/>
      <c r="I209" s="247"/>
      <c r="J209" s="247"/>
      <c r="K209" s="247"/>
      <c r="L209" s="247"/>
      <c r="M209" s="248"/>
      <c r="N209" s="248"/>
      <c r="O209" s="249"/>
      <c r="P209" s="250"/>
    </row>
    <row r="210" spans="2:16">
      <c r="B210" s="241"/>
      <c r="C210" s="251"/>
      <c r="D210" s="252"/>
      <c r="E210" s="252"/>
      <c r="F210" s="252"/>
      <c r="G210" s="252"/>
      <c r="H210" s="252"/>
      <c r="I210" s="252"/>
      <c r="J210" s="252"/>
      <c r="K210" s="252"/>
      <c r="L210" s="253" t="s">
        <v>241</v>
      </c>
      <c r="M210" s="254" t="s">
        <v>242</v>
      </c>
      <c r="N210" s="254" t="s">
        <v>243</v>
      </c>
      <c r="O210" s="255" t="s">
        <v>244</v>
      </c>
      <c r="P210" s="245"/>
    </row>
    <row r="211" spans="2:16">
      <c r="B211" s="241"/>
      <c r="C211" s="256"/>
      <c r="D211" s="257"/>
      <c r="E211" s="257"/>
      <c r="F211" s="257"/>
      <c r="G211" s="257"/>
      <c r="H211" s="257"/>
      <c r="I211" s="257"/>
      <c r="J211" s="257"/>
      <c r="K211" s="257"/>
      <c r="L211" s="258"/>
      <c r="M211" s="259"/>
      <c r="N211" s="259"/>
      <c r="O211" s="260"/>
      <c r="P211" s="261"/>
    </row>
    <row r="212" spans="2:16">
      <c r="B212" s="241"/>
      <c r="C212" s="826" t="s">
        <v>245</v>
      </c>
      <c r="D212" s="827"/>
      <c r="E212" s="827"/>
      <c r="F212" s="827"/>
      <c r="G212" s="257"/>
      <c r="H212" s="257"/>
      <c r="I212" s="257" t="s">
        <v>246</v>
      </c>
      <c r="K212" s="257"/>
      <c r="L212" s="258"/>
      <c r="O212" s="262"/>
      <c r="P212" s="261"/>
    </row>
    <row r="213" spans="2:16">
      <c r="B213" s="241"/>
      <c r="C213" s="263"/>
      <c r="D213" s="264"/>
      <c r="E213" s="264"/>
      <c r="F213" s="264"/>
      <c r="G213" s="264"/>
      <c r="H213" s="264"/>
      <c r="I213" s="264"/>
      <c r="J213" s="264"/>
      <c r="K213" s="264"/>
      <c r="L213" s="264"/>
      <c r="M213" s="264"/>
      <c r="N213" s="264"/>
      <c r="O213" s="265"/>
      <c r="P213" s="266"/>
    </row>
    <row r="214" spans="2:16" ht="15" thickBot="1">
      <c r="B214" s="241"/>
      <c r="C214" s="267"/>
      <c r="D214" s="268"/>
      <c r="E214" s="268"/>
      <c r="F214" s="268"/>
      <c r="G214" s="268"/>
      <c r="H214" s="268"/>
      <c r="I214" s="268"/>
      <c r="J214" s="268"/>
      <c r="K214" s="268"/>
      <c r="L214" s="268"/>
      <c r="M214" s="268"/>
      <c r="N214" s="268"/>
      <c r="O214" s="269"/>
      <c r="P214" s="243"/>
    </row>
    <row r="215" spans="2:16" ht="15" thickBot="1">
      <c r="B215" s="241"/>
      <c r="C215" s="270"/>
      <c r="D215" s="271"/>
      <c r="E215" s="271"/>
      <c r="F215" s="271"/>
      <c r="G215" s="271"/>
      <c r="H215" s="271"/>
      <c r="K215" s="271"/>
      <c r="L215" s="271"/>
      <c r="M215" s="271"/>
      <c r="N215" s="271"/>
      <c r="O215" s="272"/>
      <c r="P215" s="243"/>
    </row>
    <row r="216" spans="2:16">
      <c r="B216" s="241"/>
      <c r="C216" s="828" t="s">
        <v>247</v>
      </c>
      <c r="D216" s="829"/>
      <c r="E216" s="829"/>
      <c r="F216" s="829"/>
      <c r="G216" s="829"/>
      <c r="H216" s="829"/>
      <c r="I216" s="829"/>
      <c r="J216" s="829"/>
      <c r="K216" s="829"/>
      <c r="L216" s="829"/>
      <c r="M216" s="829"/>
      <c r="N216" s="829"/>
      <c r="O216" s="830"/>
      <c r="P216" s="273"/>
    </row>
    <row r="217" spans="2:16" ht="15" thickBot="1">
      <c r="B217" s="241"/>
      <c r="C217" s="274"/>
      <c r="O217" s="275"/>
      <c r="P217" s="243"/>
    </row>
    <row r="218" spans="2:16">
      <c r="B218" s="241"/>
      <c r="C218" s="276" t="s">
        <v>248</v>
      </c>
      <c r="D218" s="814" t="s">
        <v>9</v>
      </c>
      <c r="E218" s="815"/>
      <c r="F218" s="815"/>
      <c r="G218" s="815"/>
      <c r="H218" s="815"/>
      <c r="I218" s="815"/>
      <c r="J218" s="815"/>
      <c r="K218" s="815"/>
      <c r="L218" s="816"/>
      <c r="M218" s="817" t="s">
        <v>249</v>
      </c>
      <c r="N218" s="818"/>
      <c r="O218" s="276" t="s">
        <v>11</v>
      </c>
      <c r="P218" s="277"/>
    </row>
    <row r="219" spans="2:16" ht="15" thickBot="1">
      <c r="B219" s="241"/>
      <c r="C219" s="278">
        <v>17.100000000000001</v>
      </c>
      <c r="D219" s="843" t="s">
        <v>524</v>
      </c>
      <c r="E219" s="820"/>
      <c r="F219" s="820"/>
      <c r="G219" s="820"/>
      <c r="H219" s="820"/>
      <c r="I219" s="820"/>
      <c r="J219" s="820"/>
      <c r="K219" s="820"/>
      <c r="L219" s="821"/>
      <c r="M219" s="843" t="s">
        <v>329</v>
      </c>
      <c r="N219" s="821"/>
      <c r="O219" s="279">
        <f>'[22]PRESUPUESTO OFICIAL (Entidad)'!I20</f>
        <v>108.34</v>
      </c>
      <c r="P219" s="280"/>
    </row>
    <row r="220" spans="2:16">
      <c r="B220" s="241"/>
      <c r="C220" s="760" t="s">
        <v>250</v>
      </c>
      <c r="D220" s="761"/>
      <c r="E220" s="761"/>
      <c r="F220" s="761"/>
      <c r="G220" s="761"/>
      <c r="H220" s="761"/>
      <c r="I220" s="761"/>
      <c r="J220" s="761"/>
      <c r="K220" s="761"/>
      <c r="L220" s="761"/>
      <c r="M220" s="761"/>
      <c r="N220" s="761"/>
      <c r="O220" s="762"/>
      <c r="P220" s="281"/>
    </row>
    <row r="221" spans="2:16">
      <c r="B221" s="241"/>
      <c r="C221" s="763"/>
      <c r="D221" s="764"/>
      <c r="E221" s="764"/>
      <c r="F221" s="764"/>
      <c r="G221" s="764"/>
      <c r="H221" s="764"/>
      <c r="I221" s="764"/>
      <c r="J221" s="764"/>
      <c r="K221" s="764"/>
      <c r="L221" s="764"/>
      <c r="M221" s="764"/>
      <c r="N221" s="764"/>
      <c r="O221" s="765"/>
      <c r="P221" s="281"/>
    </row>
    <row r="222" spans="2:16" ht="15" thickBot="1">
      <c r="B222" s="241"/>
      <c r="C222" s="766"/>
      <c r="D222" s="767"/>
      <c r="E222" s="767"/>
      <c r="F222" s="767"/>
      <c r="G222" s="767"/>
      <c r="H222" s="767"/>
      <c r="I222" s="767"/>
      <c r="J222" s="767"/>
      <c r="K222" s="767"/>
      <c r="L222" s="767"/>
      <c r="M222" s="767"/>
      <c r="N222" s="767"/>
      <c r="O222" s="768"/>
      <c r="P222" s="281"/>
    </row>
    <row r="223" spans="2:16">
      <c r="B223" s="241"/>
      <c r="C223" s="769" t="s">
        <v>9</v>
      </c>
      <c r="D223" s="822"/>
      <c r="E223" s="822"/>
      <c r="F223" s="822"/>
      <c r="G223" s="823"/>
      <c r="H223" s="785" t="s">
        <v>251</v>
      </c>
      <c r="I223" s="822"/>
      <c r="J223" s="824" t="s">
        <v>252</v>
      </c>
      <c r="K223" s="825"/>
      <c r="L223" s="298" t="s">
        <v>436</v>
      </c>
      <c r="M223" s="785" t="s">
        <v>254</v>
      </c>
      <c r="N223" s="786"/>
      <c r="O223" s="283" t="s">
        <v>255</v>
      </c>
      <c r="P223" s="284"/>
    </row>
    <row r="224" spans="2:16">
      <c r="B224" s="241"/>
      <c r="C224" s="773" t="s">
        <v>257</v>
      </c>
      <c r="D224" s="774"/>
      <c r="E224" s="774"/>
      <c r="F224" s="774"/>
      <c r="G224" s="810"/>
      <c r="H224" s="811"/>
      <c r="I224" s="810"/>
      <c r="J224" s="812" t="s">
        <v>20</v>
      </c>
      <c r="K224" s="776"/>
      <c r="L224" s="315">
        <f>O253*0.05</f>
        <v>449.93640373333346</v>
      </c>
      <c r="M224" s="812">
        <v>1</v>
      </c>
      <c r="N224" s="776"/>
      <c r="O224" s="286">
        <f>L224*M224</f>
        <v>449.93640373333346</v>
      </c>
      <c r="P224" s="287"/>
    </row>
    <row r="225" spans="2:16" ht="15" thickBot="1">
      <c r="B225" s="241"/>
      <c r="C225" s="805"/>
      <c r="D225" s="791"/>
      <c r="E225" s="791"/>
      <c r="F225" s="791"/>
      <c r="G225" s="806"/>
      <c r="H225" s="807"/>
      <c r="I225" s="806"/>
      <c r="J225" s="779"/>
      <c r="K225" s="780"/>
      <c r="L225" s="445"/>
      <c r="M225" s="812"/>
      <c r="N225" s="776"/>
      <c r="O225" s="286"/>
      <c r="P225" s="287"/>
    </row>
    <row r="226" spans="2:16" ht="15" thickBot="1">
      <c r="B226" s="241"/>
      <c r="C226" s="751" t="s">
        <v>258</v>
      </c>
      <c r="D226" s="752"/>
      <c r="E226" s="752"/>
      <c r="F226" s="752"/>
      <c r="G226" s="752"/>
      <c r="H226" s="752"/>
      <c r="I226" s="752"/>
      <c r="J226" s="752"/>
      <c r="K226" s="752"/>
      <c r="L226" s="752"/>
      <c r="M226" s="752"/>
      <c r="N226" s="753"/>
      <c r="O226" s="446">
        <f>SUM(O224:O225)</f>
        <v>449.93640373333346</v>
      </c>
      <c r="P226" s="296"/>
    </row>
    <row r="227" spans="2:16">
      <c r="B227" s="241"/>
      <c r="C227" s="760" t="s">
        <v>259</v>
      </c>
      <c r="D227" s="761"/>
      <c r="E227" s="761"/>
      <c r="F227" s="761"/>
      <c r="G227" s="761"/>
      <c r="H227" s="761"/>
      <c r="I227" s="761"/>
      <c r="J227" s="761"/>
      <c r="K227" s="761"/>
      <c r="L227" s="761"/>
      <c r="M227" s="761"/>
      <c r="N227" s="761"/>
      <c r="O227" s="762"/>
      <c r="P227" s="281"/>
    </row>
    <row r="228" spans="2:16">
      <c r="B228" s="241"/>
      <c r="C228" s="763"/>
      <c r="D228" s="764"/>
      <c r="E228" s="764"/>
      <c r="F228" s="764"/>
      <c r="G228" s="764"/>
      <c r="H228" s="764"/>
      <c r="I228" s="764"/>
      <c r="J228" s="764"/>
      <c r="K228" s="764"/>
      <c r="L228" s="764"/>
      <c r="M228" s="764"/>
      <c r="N228" s="764"/>
      <c r="O228" s="765"/>
      <c r="P228" s="281"/>
    </row>
    <row r="229" spans="2:16" ht="15" thickBot="1">
      <c r="B229" s="241"/>
      <c r="C229" s="766"/>
      <c r="D229" s="767"/>
      <c r="E229" s="767"/>
      <c r="F229" s="767"/>
      <c r="G229" s="767"/>
      <c r="H229" s="767"/>
      <c r="I229" s="767"/>
      <c r="J229" s="767"/>
      <c r="K229" s="767"/>
      <c r="L229" s="767"/>
      <c r="M229" s="767"/>
      <c r="N229" s="767"/>
      <c r="O229" s="768"/>
      <c r="P229" s="281"/>
    </row>
    <row r="230" spans="2:16">
      <c r="B230" s="241"/>
      <c r="C230" s="769" t="s">
        <v>9</v>
      </c>
      <c r="D230" s="770"/>
      <c r="E230" s="770"/>
      <c r="F230" s="770"/>
      <c r="G230" s="770"/>
      <c r="H230" s="770"/>
      <c r="I230" s="770"/>
      <c r="J230" s="360" t="s">
        <v>296</v>
      </c>
      <c r="K230" s="297" t="s">
        <v>249</v>
      </c>
      <c r="L230" s="298" t="s">
        <v>11</v>
      </c>
      <c r="M230" s="785" t="s">
        <v>260</v>
      </c>
      <c r="N230" s="786"/>
      <c r="O230" s="283" t="s">
        <v>255</v>
      </c>
      <c r="P230" s="284"/>
    </row>
    <row r="231" spans="2:16">
      <c r="B231" s="241"/>
      <c r="C231" s="879" t="s">
        <v>447</v>
      </c>
      <c r="D231" s="880"/>
      <c r="E231" s="880"/>
      <c r="F231" s="880"/>
      <c r="G231" s="880"/>
      <c r="H231" s="880"/>
      <c r="I231" s="880"/>
      <c r="J231" s="362">
        <v>0.1</v>
      </c>
      <c r="K231" s="447"/>
      <c r="L231" s="306">
        <v>1.05</v>
      </c>
      <c r="M231" s="877">
        <v>27900</v>
      </c>
      <c r="N231" s="878"/>
      <c r="O231" s="286">
        <f>L231*M231</f>
        <v>29295</v>
      </c>
      <c r="P231" s="287"/>
    </row>
    <row r="232" spans="2:16">
      <c r="B232" s="241"/>
      <c r="C232" s="773" t="s">
        <v>349</v>
      </c>
      <c r="D232" s="774"/>
      <c r="E232" s="774"/>
      <c r="F232" s="774"/>
      <c r="G232" s="774"/>
      <c r="H232" s="774"/>
      <c r="I232" s="774"/>
      <c r="J232" s="810"/>
      <c r="K232" s="448"/>
      <c r="L232" s="460">
        <v>4.5</v>
      </c>
      <c r="M232" s="877">
        <v>2190</v>
      </c>
      <c r="N232" s="878"/>
      <c r="O232" s="286">
        <f t="shared" ref="O232:O234" si="1">L232*M232</f>
        <v>9855</v>
      </c>
      <c r="P232" s="287"/>
    </row>
    <row r="233" spans="2:16">
      <c r="B233" s="241"/>
      <c r="C233" s="773" t="s">
        <v>350</v>
      </c>
      <c r="D233" s="774"/>
      <c r="E233" s="774"/>
      <c r="F233" s="774"/>
      <c r="G233" s="774"/>
      <c r="H233" s="774"/>
      <c r="I233" s="774"/>
      <c r="J233" s="810"/>
      <c r="K233" s="448"/>
      <c r="L233" s="460">
        <v>0.2</v>
      </c>
      <c r="M233" s="877">
        <v>4780</v>
      </c>
      <c r="N233" s="878"/>
      <c r="O233" s="286">
        <f t="shared" si="1"/>
        <v>956</v>
      </c>
      <c r="P233" s="287"/>
    </row>
    <row r="234" spans="2:16">
      <c r="B234" s="241"/>
      <c r="C234" s="773" t="s">
        <v>448</v>
      </c>
      <c r="D234" s="774"/>
      <c r="E234" s="774"/>
      <c r="F234" s="774"/>
      <c r="G234" s="774"/>
      <c r="H234" s="774"/>
      <c r="I234" s="774"/>
      <c r="J234" s="810"/>
      <c r="K234" s="448"/>
      <c r="L234" s="460">
        <v>4</v>
      </c>
      <c r="M234" s="877">
        <v>104.5</v>
      </c>
      <c r="N234" s="878"/>
      <c r="O234" s="286">
        <f t="shared" si="1"/>
        <v>418</v>
      </c>
      <c r="P234" s="287"/>
    </row>
    <row r="235" spans="2:16">
      <c r="B235" s="241"/>
      <c r="C235" s="773"/>
      <c r="D235" s="774"/>
      <c r="E235" s="774"/>
      <c r="F235" s="774"/>
      <c r="G235" s="774"/>
      <c r="H235" s="774"/>
      <c r="I235" s="774"/>
      <c r="J235" s="810"/>
      <c r="K235" s="448"/>
      <c r="L235" s="460"/>
      <c r="M235" s="877"/>
      <c r="N235" s="878"/>
      <c r="O235" s="286"/>
      <c r="P235" s="287"/>
    </row>
    <row r="236" spans="2:16" ht="15" thickBot="1">
      <c r="B236" s="241"/>
      <c r="C236" s="805"/>
      <c r="D236" s="791"/>
      <c r="E236" s="791"/>
      <c r="F236" s="791"/>
      <c r="G236" s="791"/>
      <c r="H236" s="791"/>
      <c r="I236" s="791"/>
      <c r="J236" s="806"/>
      <c r="K236" s="289"/>
      <c r="L236" s="451"/>
      <c r="M236" s="779"/>
      <c r="N236" s="780"/>
      <c r="O236" s="452"/>
      <c r="P236" s="287"/>
    </row>
    <row r="237" spans="2:16" ht="15" thickBot="1">
      <c r="B237" s="241"/>
      <c r="C237" s="751" t="s">
        <v>258</v>
      </c>
      <c r="D237" s="752"/>
      <c r="E237" s="752"/>
      <c r="F237" s="752"/>
      <c r="G237" s="752"/>
      <c r="H237" s="752"/>
      <c r="I237" s="752"/>
      <c r="J237" s="752"/>
      <c r="K237" s="752"/>
      <c r="L237" s="752"/>
      <c r="M237" s="752"/>
      <c r="N237" s="753"/>
      <c r="O237" s="453">
        <f>SUM(O231:O235)</f>
        <v>40524</v>
      </c>
      <c r="P237" s="287"/>
    </row>
    <row r="238" spans="2:16">
      <c r="B238" s="241"/>
      <c r="C238" s="760" t="s">
        <v>263</v>
      </c>
      <c r="D238" s="761"/>
      <c r="E238" s="761"/>
      <c r="F238" s="761"/>
      <c r="G238" s="761"/>
      <c r="H238" s="761"/>
      <c r="I238" s="761"/>
      <c r="J238" s="761"/>
      <c r="K238" s="761"/>
      <c r="L238" s="761"/>
      <c r="M238" s="761"/>
      <c r="N238" s="761"/>
      <c r="O238" s="762"/>
      <c r="P238" s="281"/>
    </row>
    <row r="239" spans="2:16">
      <c r="B239" s="241"/>
      <c r="C239" s="763"/>
      <c r="D239" s="764"/>
      <c r="E239" s="764"/>
      <c r="F239" s="764"/>
      <c r="G239" s="764"/>
      <c r="H239" s="764"/>
      <c r="I239" s="764"/>
      <c r="J239" s="764"/>
      <c r="K239" s="764"/>
      <c r="L239" s="764"/>
      <c r="M239" s="764"/>
      <c r="N239" s="764"/>
      <c r="O239" s="765"/>
      <c r="P239" s="281"/>
    </row>
    <row r="240" spans="2:16" ht="15" thickBot="1">
      <c r="B240" s="241"/>
      <c r="C240" s="766"/>
      <c r="D240" s="767"/>
      <c r="E240" s="767"/>
      <c r="F240" s="767"/>
      <c r="G240" s="767"/>
      <c r="H240" s="767"/>
      <c r="I240" s="767"/>
      <c r="J240" s="767"/>
      <c r="K240" s="767"/>
      <c r="L240" s="767"/>
      <c r="M240" s="767"/>
      <c r="N240" s="767"/>
      <c r="O240" s="768"/>
      <c r="P240" s="281"/>
    </row>
    <row r="241" spans="2:16" ht="15.75">
      <c r="B241" s="241"/>
      <c r="C241" s="769" t="s">
        <v>264</v>
      </c>
      <c r="D241" s="770"/>
      <c r="E241" s="770"/>
      <c r="F241" s="770"/>
      <c r="G241" s="770"/>
      <c r="H241" s="770"/>
      <c r="I241" s="770"/>
      <c r="J241" s="303" t="s">
        <v>265</v>
      </c>
      <c r="K241" s="304" t="s">
        <v>266</v>
      </c>
      <c r="L241" s="305" t="s">
        <v>267</v>
      </c>
      <c r="M241" s="785" t="s">
        <v>268</v>
      </c>
      <c r="N241" s="786"/>
      <c r="O241" s="283" t="s">
        <v>255</v>
      </c>
      <c r="P241" s="284"/>
    </row>
    <row r="242" spans="2:16">
      <c r="B242" s="241"/>
      <c r="C242" s="773"/>
      <c r="D242" s="774"/>
      <c r="E242" s="774"/>
      <c r="F242" s="774"/>
      <c r="G242" s="774"/>
      <c r="H242" s="774"/>
      <c r="I242" s="774"/>
      <c r="J242" s="306"/>
      <c r="K242" s="307"/>
      <c r="L242" s="306"/>
      <c r="M242" s="839"/>
      <c r="N242" s="840"/>
      <c r="O242" s="294"/>
      <c r="P242" s="287"/>
    </row>
    <row r="243" spans="2:16" ht="15" thickBot="1">
      <c r="B243" s="241"/>
      <c r="C243" s="805"/>
      <c r="D243" s="791"/>
      <c r="E243" s="791"/>
      <c r="F243" s="791"/>
      <c r="G243" s="791"/>
      <c r="H243" s="791"/>
      <c r="I243" s="791"/>
      <c r="J243" s="308"/>
      <c r="K243" s="309"/>
      <c r="L243" s="308"/>
      <c r="M243" s="779"/>
      <c r="N243" s="780"/>
      <c r="O243" s="310"/>
      <c r="P243" s="287"/>
    </row>
    <row r="244" spans="2:16" ht="15" thickBot="1">
      <c r="B244" s="241"/>
      <c r="C244" s="751" t="s">
        <v>258</v>
      </c>
      <c r="D244" s="752"/>
      <c r="E244" s="752"/>
      <c r="F244" s="752"/>
      <c r="G244" s="752"/>
      <c r="H244" s="752"/>
      <c r="I244" s="752"/>
      <c r="J244" s="752"/>
      <c r="K244" s="752"/>
      <c r="L244" s="752"/>
      <c r="M244" s="752"/>
      <c r="N244" s="753"/>
      <c r="O244" s="446"/>
      <c r="P244" s="296"/>
    </row>
    <row r="245" spans="2:16">
      <c r="B245" s="241"/>
      <c r="C245" s="760" t="s">
        <v>269</v>
      </c>
      <c r="D245" s="761"/>
      <c r="E245" s="761"/>
      <c r="F245" s="761"/>
      <c r="G245" s="761"/>
      <c r="H245" s="761"/>
      <c r="I245" s="761"/>
      <c r="J245" s="761"/>
      <c r="K245" s="761"/>
      <c r="L245" s="761"/>
      <c r="M245" s="761"/>
      <c r="N245" s="761"/>
      <c r="O245" s="762"/>
      <c r="P245" s="281"/>
    </row>
    <row r="246" spans="2:16">
      <c r="B246" s="241"/>
      <c r="C246" s="763"/>
      <c r="D246" s="764"/>
      <c r="E246" s="764"/>
      <c r="F246" s="764"/>
      <c r="G246" s="764"/>
      <c r="H246" s="764"/>
      <c r="I246" s="764"/>
      <c r="J246" s="764"/>
      <c r="K246" s="764"/>
      <c r="L246" s="764"/>
      <c r="M246" s="764"/>
      <c r="N246" s="764"/>
      <c r="O246" s="765"/>
      <c r="P246" s="281"/>
    </row>
    <row r="247" spans="2:16" ht="15" thickBot="1">
      <c r="B247" s="241"/>
      <c r="C247" s="766"/>
      <c r="D247" s="767"/>
      <c r="E247" s="767"/>
      <c r="F247" s="767"/>
      <c r="G247" s="767"/>
      <c r="H247" s="767"/>
      <c r="I247" s="767"/>
      <c r="J247" s="767"/>
      <c r="K247" s="767"/>
      <c r="L247" s="767"/>
      <c r="M247" s="767"/>
      <c r="N247" s="767"/>
      <c r="O247" s="768"/>
      <c r="P247" s="281"/>
    </row>
    <row r="248" spans="2:16" ht="28.5">
      <c r="B248" s="241"/>
      <c r="C248" s="769" t="s">
        <v>270</v>
      </c>
      <c r="D248" s="770"/>
      <c r="E248" s="770"/>
      <c r="F248" s="770"/>
      <c r="G248" s="770"/>
      <c r="H248" s="770"/>
      <c r="I248" s="371" t="s">
        <v>11</v>
      </c>
      <c r="J248" s="298" t="s">
        <v>271</v>
      </c>
      <c r="K248" s="304" t="s">
        <v>272</v>
      </c>
      <c r="L248" s="303" t="s">
        <v>273</v>
      </c>
      <c r="M248" s="771" t="s">
        <v>254</v>
      </c>
      <c r="N248" s="772"/>
      <c r="O248" s="312" t="s">
        <v>255</v>
      </c>
      <c r="P248" s="313"/>
    </row>
    <row r="249" spans="2:16">
      <c r="B249" s="241"/>
      <c r="C249" s="757" t="s">
        <v>274</v>
      </c>
      <c r="D249" s="758"/>
      <c r="E249" s="758"/>
      <c r="F249" s="758"/>
      <c r="G249" s="758"/>
      <c r="H249" s="758"/>
      <c r="I249" s="447">
        <v>1</v>
      </c>
      <c r="J249" s="315">
        <v>58363.5</v>
      </c>
      <c r="K249" s="316">
        <f>J249*67.52%</f>
        <v>39407.035199999998</v>
      </c>
      <c r="L249" s="317">
        <f>J249+K249</f>
        <v>97770.535199999998</v>
      </c>
      <c r="M249" s="777">
        <v>0.04</v>
      </c>
      <c r="N249" s="778"/>
      <c r="O249" s="318">
        <f>I249*L249*M249</f>
        <v>3910.8214079999998</v>
      </c>
      <c r="P249" s="319"/>
    </row>
    <row r="250" spans="2:16">
      <c r="B250" s="241"/>
      <c r="C250" s="757" t="s">
        <v>324</v>
      </c>
      <c r="D250" s="758"/>
      <c r="E250" s="758"/>
      <c r="F250" s="758"/>
      <c r="G250" s="758"/>
      <c r="H250" s="758"/>
      <c r="I250" s="447">
        <v>1</v>
      </c>
      <c r="J250" s="315">
        <v>76666.666666666701</v>
      </c>
      <c r="K250" s="316">
        <f>J250*65.91%</f>
        <v>50531.000000000022</v>
      </c>
      <c r="L250" s="317">
        <f>J250+K250</f>
        <v>127197.66666666672</v>
      </c>
      <c r="M250" s="777">
        <v>0.04</v>
      </c>
      <c r="N250" s="778"/>
      <c r="O250" s="318">
        <f>I250*L250*M250</f>
        <v>5087.9066666666686</v>
      </c>
      <c r="P250" s="319"/>
    </row>
    <row r="251" spans="2:16">
      <c r="B251" s="241"/>
      <c r="C251" s="320"/>
      <c r="D251" s="321"/>
      <c r="E251" s="321"/>
      <c r="F251" s="321"/>
      <c r="G251" s="321"/>
      <c r="H251" s="321"/>
      <c r="I251" s="321"/>
      <c r="J251" s="323"/>
      <c r="K251" s="324"/>
      <c r="L251" s="317"/>
      <c r="M251" s="839"/>
      <c r="N251" s="840"/>
      <c r="O251" s="325"/>
      <c r="P251" s="319"/>
    </row>
    <row r="252" spans="2:16" ht="15" thickBot="1">
      <c r="B252" s="241"/>
      <c r="C252" s="805"/>
      <c r="D252" s="791"/>
      <c r="E252" s="791"/>
      <c r="F252" s="791"/>
      <c r="G252" s="791"/>
      <c r="H252" s="791"/>
      <c r="I252" s="791"/>
      <c r="J252" s="308"/>
      <c r="K252" s="309"/>
      <c r="L252" s="308"/>
      <c r="M252" s="779"/>
      <c r="N252" s="780"/>
      <c r="O252" s="310"/>
      <c r="P252" s="287"/>
    </row>
    <row r="253" spans="2:16" ht="15" thickBot="1">
      <c r="B253" s="241"/>
      <c r="C253" s="751" t="s">
        <v>258</v>
      </c>
      <c r="D253" s="752"/>
      <c r="E253" s="752"/>
      <c r="F253" s="752"/>
      <c r="G253" s="752"/>
      <c r="H253" s="752"/>
      <c r="I253" s="752"/>
      <c r="J253" s="752"/>
      <c r="K253" s="752"/>
      <c r="L253" s="752"/>
      <c r="M253" s="752"/>
      <c r="N253" s="753"/>
      <c r="O253" s="453">
        <f>SUM(O249:O250)</f>
        <v>8998.7280746666693</v>
      </c>
      <c r="P253" s="287"/>
    </row>
    <row r="254" spans="2:16" ht="15" thickBot="1">
      <c r="B254" s="241"/>
      <c r="C254" s="274"/>
      <c r="O254" s="275"/>
      <c r="P254" s="243"/>
    </row>
    <row r="255" spans="2:16" ht="15" thickBot="1">
      <c r="B255" s="241"/>
      <c r="C255" s="754" t="s">
        <v>275</v>
      </c>
      <c r="D255" s="755"/>
      <c r="E255" s="755"/>
      <c r="F255" s="755"/>
      <c r="G255" s="755"/>
      <c r="H255" s="755"/>
      <c r="I255" s="755"/>
      <c r="J255" s="755"/>
      <c r="K255" s="755"/>
      <c r="L255" s="755"/>
      <c r="M255" s="755"/>
      <c r="N255" s="756"/>
      <c r="O255" s="454">
        <f>SUM(O226+O237+O244+O253)</f>
        <v>49972.664478400009</v>
      </c>
      <c r="P255" s="328"/>
    </row>
    <row r="256" spans="2:16">
      <c r="B256" s="241"/>
      <c r="C256" s="760" t="s">
        <v>276</v>
      </c>
      <c r="D256" s="761"/>
      <c r="E256" s="761"/>
      <c r="F256" s="761"/>
      <c r="G256" s="761"/>
      <c r="H256" s="761"/>
      <c r="I256" s="761"/>
      <c r="J256" s="761"/>
      <c r="K256" s="761"/>
      <c r="L256" s="761"/>
      <c r="M256" s="761"/>
      <c r="N256" s="761"/>
      <c r="O256" s="762"/>
      <c r="P256" s="281"/>
    </row>
    <row r="257" spans="2:16">
      <c r="B257" s="241"/>
      <c r="C257" s="763"/>
      <c r="D257" s="764"/>
      <c r="E257" s="764"/>
      <c r="F257" s="764"/>
      <c r="G257" s="764"/>
      <c r="H257" s="764"/>
      <c r="I257" s="764"/>
      <c r="J257" s="764"/>
      <c r="K257" s="764"/>
      <c r="L257" s="764"/>
      <c r="M257" s="764"/>
      <c r="N257" s="764"/>
      <c r="O257" s="765"/>
      <c r="P257" s="281"/>
    </row>
    <row r="258" spans="2:16" ht="15" thickBot="1">
      <c r="B258" s="241"/>
      <c r="C258" s="766"/>
      <c r="D258" s="767"/>
      <c r="E258" s="767"/>
      <c r="F258" s="767"/>
      <c r="G258" s="767"/>
      <c r="H258" s="767"/>
      <c r="I258" s="767"/>
      <c r="J258" s="767"/>
      <c r="K258" s="767"/>
      <c r="L258" s="767"/>
      <c r="M258" s="767"/>
      <c r="N258" s="767"/>
      <c r="O258" s="768"/>
      <c r="P258" s="281"/>
    </row>
    <row r="259" spans="2:16">
      <c r="B259" s="241"/>
      <c r="C259" s="769" t="s">
        <v>277</v>
      </c>
      <c r="D259" s="770"/>
      <c r="E259" s="770"/>
      <c r="F259" s="770"/>
      <c r="G259" s="770"/>
      <c r="H259" s="770"/>
      <c r="I259" s="770"/>
      <c r="J259" s="329"/>
      <c r="K259" s="330"/>
      <c r="L259" s="303" t="s">
        <v>278</v>
      </c>
      <c r="M259" s="771" t="s">
        <v>279</v>
      </c>
      <c r="N259" s="772"/>
      <c r="O259" s="331"/>
      <c r="P259" s="313"/>
    </row>
    <row r="260" spans="2:16">
      <c r="B260" s="241"/>
      <c r="C260" s="773" t="s">
        <v>280</v>
      </c>
      <c r="D260" s="774"/>
      <c r="E260" s="774"/>
      <c r="F260" s="774"/>
      <c r="G260" s="774"/>
      <c r="H260" s="774"/>
      <c r="I260" s="774"/>
      <c r="J260" s="332"/>
      <c r="K260" s="333"/>
      <c r="L260" s="334">
        <v>0.22</v>
      </c>
      <c r="M260" s="747"/>
      <c r="N260" s="748"/>
      <c r="O260" s="335">
        <f>O255*L260</f>
        <v>10993.986185248003</v>
      </c>
      <c r="P260" s="336"/>
    </row>
    <row r="261" spans="2:16">
      <c r="B261" s="241"/>
      <c r="C261" s="338" t="s">
        <v>281</v>
      </c>
      <c r="D261" s="289"/>
      <c r="E261" s="289"/>
      <c r="F261" s="289"/>
      <c r="G261" s="289"/>
      <c r="H261" s="289"/>
      <c r="I261" s="289"/>
      <c r="J261" s="332"/>
      <c r="K261" s="333"/>
      <c r="L261" s="334">
        <v>0.01</v>
      </c>
      <c r="M261" s="747"/>
      <c r="N261" s="748"/>
      <c r="O261" s="335">
        <f>O255*L261</f>
        <v>499.72664478400009</v>
      </c>
      <c r="P261" s="336"/>
    </row>
    <row r="262" spans="2:16" ht="15" thickBot="1">
      <c r="B262" s="241"/>
      <c r="C262" s="267" t="s">
        <v>282</v>
      </c>
      <c r="D262" s="268"/>
      <c r="E262" s="268"/>
      <c r="F262" s="268"/>
      <c r="G262" s="268"/>
      <c r="H262" s="268"/>
      <c r="I262" s="268"/>
      <c r="J262" s="339"/>
      <c r="K262" s="340"/>
      <c r="L262" s="334">
        <v>0.03</v>
      </c>
      <c r="M262" s="749"/>
      <c r="N262" s="750"/>
      <c r="O262" s="335">
        <f>O255*L262</f>
        <v>1499.1799343520001</v>
      </c>
      <c r="P262" s="336"/>
    </row>
    <row r="263" spans="2:16" ht="15" thickBot="1">
      <c r="B263" s="241"/>
      <c r="C263" s="751" t="s">
        <v>258</v>
      </c>
      <c r="D263" s="752"/>
      <c r="E263" s="752"/>
      <c r="F263" s="752"/>
      <c r="G263" s="752"/>
      <c r="H263" s="752"/>
      <c r="I263" s="752"/>
      <c r="J263" s="752"/>
      <c r="K263" s="752"/>
      <c r="L263" s="752"/>
      <c r="M263" s="752"/>
      <c r="N263" s="753"/>
      <c r="O263" s="341">
        <f>SUM(O260:O262)</f>
        <v>12992.892764384002</v>
      </c>
      <c r="P263" s="342"/>
    </row>
    <row r="264" spans="2:16" ht="15" thickBot="1">
      <c r="B264" s="241"/>
      <c r="C264" s="274"/>
      <c r="O264" s="275"/>
      <c r="P264" s="243"/>
    </row>
    <row r="265" spans="2:16" ht="15" thickBot="1">
      <c r="B265" s="241"/>
      <c r="C265" s="754" t="s">
        <v>283</v>
      </c>
      <c r="D265" s="755"/>
      <c r="E265" s="755"/>
      <c r="F265" s="755"/>
      <c r="G265" s="755"/>
      <c r="H265" s="755"/>
      <c r="I265" s="755"/>
      <c r="J265" s="755"/>
      <c r="K265" s="755"/>
      <c r="L265" s="755"/>
      <c r="M265" s="755"/>
      <c r="N265" s="756"/>
      <c r="O265" s="343">
        <f>ROUND(O255+O263,0)</f>
        <v>62966</v>
      </c>
      <c r="P265" s="342"/>
    </row>
    <row r="266" spans="2:16">
      <c r="B266" s="241"/>
      <c r="C266" s="270"/>
      <c r="D266" s="271"/>
      <c r="E266" s="271"/>
      <c r="F266" s="271"/>
      <c r="G266" s="271"/>
      <c r="H266" s="271"/>
      <c r="I266" s="271"/>
      <c r="J266" s="271"/>
      <c r="K266" s="271"/>
      <c r="L266" s="271"/>
      <c r="M266" s="271"/>
      <c r="N266" s="271"/>
      <c r="O266" s="272"/>
      <c r="P266" s="243"/>
    </row>
    <row r="267" spans="2:16">
      <c r="B267" s="241"/>
      <c r="C267" s="274"/>
      <c r="O267" s="275"/>
      <c r="P267" s="243"/>
    </row>
    <row r="268" spans="2:16">
      <c r="B268" s="241"/>
      <c r="C268" s="274"/>
      <c r="O268" s="275"/>
      <c r="P268" s="243"/>
    </row>
    <row r="269" spans="2:16">
      <c r="B269" s="241"/>
      <c r="C269" s="274"/>
      <c r="H269" s="344" t="s">
        <v>284</v>
      </c>
      <c r="I269" s="344"/>
      <c r="J269" s="344"/>
      <c r="K269" s="344"/>
      <c r="O269" s="275"/>
      <c r="P269" s="243"/>
    </row>
    <row r="270" spans="2:16">
      <c r="B270" s="241"/>
      <c r="C270" s="274"/>
      <c r="H270" s="344" t="s">
        <v>285</v>
      </c>
      <c r="O270" s="275"/>
      <c r="P270" s="243"/>
    </row>
    <row r="271" spans="2:16">
      <c r="B271" s="241"/>
      <c r="C271" s="274"/>
      <c r="H271" s="344" t="s">
        <v>286</v>
      </c>
      <c r="O271" s="275"/>
      <c r="P271" s="243"/>
    </row>
    <row r="272" spans="2:16">
      <c r="B272" s="241"/>
      <c r="C272" s="256"/>
      <c r="D272" s="345"/>
      <c r="E272" s="345"/>
      <c r="F272" s="345"/>
      <c r="G272" s="345"/>
      <c r="H272" s="344" t="s">
        <v>287</v>
      </c>
      <c r="I272" s="345"/>
      <c r="J272" s="345"/>
      <c r="K272" s="345"/>
      <c r="L272" s="345"/>
      <c r="M272" s="345"/>
      <c r="N272" s="345"/>
      <c r="O272" s="346"/>
      <c r="P272" s="266"/>
    </row>
    <row r="273" spans="2:16">
      <c r="B273" s="241"/>
      <c r="C273" s="274"/>
      <c r="H273" s="236" t="s">
        <v>288</v>
      </c>
      <c r="O273" s="275"/>
      <c r="P273" s="243"/>
    </row>
    <row r="274" spans="2:16">
      <c r="B274" s="241"/>
      <c r="C274" s="347" t="s">
        <v>289</v>
      </c>
      <c r="D274" s="348"/>
      <c r="E274" s="348"/>
      <c r="F274" s="348"/>
      <c r="G274" s="348"/>
      <c r="H274" s="348"/>
      <c r="I274" s="348"/>
      <c r="J274" s="348"/>
      <c r="K274" s="348"/>
      <c r="L274" s="348"/>
      <c r="M274" s="348"/>
      <c r="N274" s="348"/>
      <c r="O274" s="349"/>
      <c r="P274" s="243"/>
    </row>
    <row r="275" spans="2:16">
      <c r="B275" s="241"/>
      <c r="C275" s="757"/>
      <c r="D275" s="758"/>
      <c r="E275" s="758"/>
      <c r="F275" s="758"/>
      <c r="G275" s="758"/>
      <c r="H275" s="758"/>
      <c r="I275" s="758"/>
      <c r="J275" s="758"/>
      <c r="K275" s="758"/>
      <c r="L275" s="758"/>
      <c r="M275" s="758"/>
      <c r="N275" s="758"/>
      <c r="O275" s="759"/>
      <c r="P275" s="266"/>
    </row>
    <row r="276" spans="2:16">
      <c r="B276" s="241"/>
      <c r="C276" s="757"/>
      <c r="D276" s="758"/>
      <c r="E276" s="758"/>
      <c r="F276" s="758"/>
      <c r="G276" s="758"/>
      <c r="H276" s="758"/>
      <c r="I276" s="758"/>
      <c r="J276" s="758"/>
      <c r="K276" s="758"/>
      <c r="L276" s="758"/>
      <c r="M276" s="758"/>
      <c r="N276" s="758"/>
      <c r="O276" s="759"/>
      <c r="P276" s="266"/>
    </row>
    <row r="277" spans="2:16">
      <c r="B277" s="241"/>
      <c r="C277" s="256"/>
      <c r="D277" s="345"/>
      <c r="E277" s="345"/>
      <c r="F277" s="345"/>
      <c r="G277" s="345"/>
      <c r="H277" s="345"/>
      <c r="I277" s="345"/>
      <c r="J277" s="345"/>
      <c r="K277" s="345"/>
      <c r="L277" s="345"/>
      <c r="M277" s="345"/>
      <c r="N277" s="345"/>
      <c r="O277" s="346"/>
      <c r="P277" s="266"/>
    </row>
    <row r="278" spans="2:16">
      <c r="B278" s="241"/>
      <c r="C278" s="350" t="s">
        <v>290</v>
      </c>
      <c r="D278" s="345"/>
      <c r="E278" s="345"/>
      <c r="F278" s="345"/>
      <c r="G278" s="345"/>
      <c r="H278" s="345"/>
      <c r="I278" s="345"/>
      <c r="J278" s="345"/>
      <c r="K278" s="345"/>
      <c r="L278" s="345"/>
      <c r="M278" s="345"/>
      <c r="N278" s="345"/>
      <c r="O278" s="346"/>
      <c r="P278" s="266"/>
    </row>
    <row r="279" spans="2:16">
      <c r="B279" s="241"/>
      <c r="C279" s="735" t="s">
        <v>291</v>
      </c>
      <c r="D279" s="736"/>
      <c r="E279" s="736"/>
      <c r="F279" s="736"/>
      <c r="G279" s="736"/>
      <c r="H279" s="736"/>
      <c r="I279" s="736"/>
      <c r="J279" s="736"/>
      <c r="K279" s="736"/>
      <c r="L279" s="736"/>
      <c r="M279" s="736"/>
      <c r="N279" s="736"/>
      <c r="O279" s="737"/>
      <c r="P279" s="351"/>
    </row>
    <row r="280" spans="2:16">
      <c r="B280" s="241"/>
      <c r="C280" s="735"/>
      <c r="D280" s="736"/>
      <c r="E280" s="736"/>
      <c r="F280" s="736"/>
      <c r="G280" s="736"/>
      <c r="H280" s="736"/>
      <c r="I280" s="736"/>
      <c r="J280" s="736"/>
      <c r="K280" s="736"/>
      <c r="L280" s="736"/>
      <c r="M280" s="736"/>
      <c r="N280" s="736"/>
      <c r="O280" s="737"/>
      <c r="P280" s="351"/>
    </row>
    <row r="281" spans="2:16">
      <c r="B281" s="241"/>
      <c r="C281" s="738" t="s">
        <v>292</v>
      </c>
      <c r="D281" s="739"/>
      <c r="E281" s="739"/>
      <c r="F281" s="739"/>
      <c r="G281" s="739"/>
      <c r="H281" s="739"/>
      <c r="I281" s="739"/>
      <c r="J281" s="739"/>
      <c r="K281" s="739"/>
      <c r="L281" s="739"/>
      <c r="M281" s="739"/>
      <c r="N281" s="739"/>
      <c r="O281" s="740"/>
      <c r="P281" s="351"/>
    </row>
    <row r="282" spans="2:16">
      <c r="B282" s="241"/>
      <c r="C282" s="738"/>
      <c r="D282" s="739"/>
      <c r="E282" s="739"/>
      <c r="F282" s="739"/>
      <c r="G282" s="739"/>
      <c r="H282" s="739"/>
      <c r="I282" s="739"/>
      <c r="J282" s="739"/>
      <c r="K282" s="739"/>
      <c r="L282" s="739"/>
      <c r="M282" s="739"/>
      <c r="N282" s="739"/>
      <c r="O282" s="740"/>
      <c r="P282" s="351"/>
    </row>
    <row r="283" spans="2:16">
      <c r="B283" s="241"/>
      <c r="C283" s="256"/>
      <c r="D283" s="345"/>
      <c r="E283" s="345"/>
      <c r="F283" s="345"/>
      <c r="G283" s="345"/>
      <c r="H283" s="345"/>
      <c r="I283" s="345"/>
      <c r="J283" s="345"/>
      <c r="K283" s="345"/>
      <c r="L283" s="345"/>
      <c r="M283" s="345"/>
      <c r="N283" s="345"/>
      <c r="O283" s="346"/>
      <c r="P283" s="266"/>
    </row>
    <row r="284" spans="2:16">
      <c r="B284" s="241"/>
      <c r="C284" s="274"/>
      <c r="H284" s="344" t="s">
        <v>284</v>
      </c>
      <c r="O284" s="275"/>
      <c r="P284" s="243"/>
    </row>
    <row r="285" spans="2:16">
      <c r="B285" s="241"/>
      <c r="C285" s="274"/>
      <c r="H285" s="236" t="s">
        <v>285</v>
      </c>
      <c r="I285" s="289"/>
      <c r="J285" s="289"/>
      <c r="K285" s="289"/>
      <c r="O285" s="275"/>
      <c r="P285" s="243"/>
    </row>
    <row r="286" spans="2:16">
      <c r="B286" s="241"/>
      <c r="C286" s="274"/>
      <c r="H286" s="236" t="s">
        <v>293</v>
      </c>
      <c r="I286" s="352"/>
      <c r="J286" s="352"/>
      <c r="K286" s="352"/>
      <c r="O286" s="275"/>
      <c r="P286" s="243"/>
    </row>
    <row r="287" spans="2:16">
      <c r="B287" s="241"/>
      <c r="C287" s="353"/>
      <c r="D287" s="345"/>
      <c r="E287" s="345"/>
      <c r="F287" s="345"/>
      <c r="G287" s="345"/>
      <c r="H287" s="236" t="s">
        <v>287</v>
      </c>
      <c r="L287" s="345"/>
      <c r="M287" s="345"/>
      <c r="N287" s="345"/>
      <c r="O287" s="346"/>
      <c r="P287" s="266"/>
    </row>
    <row r="288" spans="2:16">
      <c r="B288" s="241"/>
      <c r="C288" s="353"/>
      <c r="D288" s="352"/>
      <c r="E288" s="352"/>
      <c r="K288" s="741"/>
      <c r="L288" s="741"/>
      <c r="M288" s="741"/>
      <c r="N288" s="741"/>
      <c r="O288" s="742"/>
      <c r="P288" s="354"/>
    </row>
    <row r="289" spans="2:16" ht="15" thickBot="1">
      <c r="B289" s="241"/>
      <c r="C289" s="745"/>
      <c r="D289" s="746"/>
      <c r="E289" s="746"/>
      <c r="F289" s="309"/>
      <c r="G289" s="309"/>
      <c r="H289" s="309"/>
      <c r="I289" s="309"/>
      <c r="J289" s="309"/>
      <c r="K289" s="743"/>
      <c r="L289" s="743"/>
      <c r="M289" s="743"/>
      <c r="N289" s="743"/>
      <c r="O289" s="744"/>
      <c r="P289" s="354"/>
    </row>
    <row r="290" spans="2:16" ht="15" thickBot="1">
      <c r="B290" s="355"/>
      <c r="C290" s="356"/>
      <c r="D290" s="356"/>
      <c r="E290" s="356"/>
      <c r="F290" s="356"/>
      <c r="G290" s="356"/>
      <c r="H290" s="356"/>
      <c r="I290" s="356"/>
      <c r="J290" s="356"/>
      <c r="K290" s="356"/>
      <c r="L290" s="356"/>
      <c r="M290" s="356"/>
      <c r="N290" s="356"/>
      <c r="O290" s="356"/>
      <c r="P290" s="357"/>
    </row>
    <row r="291" spans="2:16" ht="15" thickTop="1"/>
    <row r="292" spans="2:16">
      <c r="B292" s="875" t="s">
        <v>0</v>
      </c>
      <c r="C292" s="875"/>
      <c r="D292" s="875"/>
      <c r="E292" s="875"/>
      <c r="F292" s="875"/>
      <c r="G292" s="875"/>
      <c r="H292" s="875"/>
      <c r="I292" s="875"/>
      <c r="J292" s="875"/>
      <c r="K292" s="875"/>
    </row>
    <row r="293" spans="2:16">
      <c r="B293" s="236" t="s">
        <v>1</v>
      </c>
    </row>
    <row r="294" spans="2:16" ht="15" thickBot="1"/>
    <row r="295" spans="2:16" ht="15" thickTop="1">
      <c r="B295" s="237"/>
      <c r="C295" s="238"/>
      <c r="D295" s="238"/>
      <c r="E295" s="238"/>
      <c r="F295" s="238"/>
      <c r="G295" s="238"/>
      <c r="H295" s="238"/>
      <c r="I295" s="238"/>
      <c r="J295" s="238"/>
      <c r="K295" s="238"/>
      <c r="L295" s="238"/>
      <c r="M295" s="238"/>
      <c r="N295" s="238"/>
      <c r="O295" s="238"/>
      <c r="P295" s="239"/>
    </row>
    <row r="296" spans="2:16">
      <c r="B296" s="241"/>
      <c r="C296" s="861" t="s">
        <v>234</v>
      </c>
      <c r="D296" s="861"/>
      <c r="E296" s="861"/>
      <c r="F296" s="861"/>
      <c r="G296" s="861"/>
      <c r="H296" s="861"/>
      <c r="I296" s="861"/>
      <c r="J296" s="861"/>
      <c r="K296" s="861"/>
      <c r="L296" s="861"/>
      <c r="M296" s="861"/>
      <c r="N296" s="861"/>
      <c r="O296" s="861"/>
      <c r="P296" s="242"/>
    </row>
    <row r="297" spans="2:16" ht="15" thickBot="1">
      <c r="B297" s="241"/>
      <c r="P297" s="243"/>
    </row>
    <row r="298" spans="2:16">
      <c r="B298" s="241"/>
      <c r="C298" s="862"/>
      <c r="D298" s="864"/>
      <c r="E298" s="865"/>
      <c r="F298" s="865"/>
      <c r="G298" s="865"/>
      <c r="H298" s="865"/>
      <c r="I298" s="865"/>
      <c r="J298" s="865"/>
      <c r="K298" s="866"/>
      <c r="L298" s="867"/>
      <c r="M298" s="868"/>
      <c r="N298" s="868"/>
      <c r="O298" s="869"/>
      <c r="P298" s="244"/>
    </row>
    <row r="299" spans="2:16">
      <c r="B299" s="241"/>
      <c r="C299" s="863"/>
      <c r="D299" s="852" t="s">
        <v>434</v>
      </c>
      <c r="E299" s="853"/>
      <c r="F299" s="853"/>
      <c r="G299" s="853"/>
      <c r="H299" s="853"/>
      <c r="I299" s="853"/>
      <c r="J299" s="853"/>
      <c r="K299" s="854"/>
      <c r="L299" s="870"/>
      <c r="M299" s="871"/>
      <c r="N299" s="871"/>
      <c r="O299" s="872"/>
      <c r="P299" s="244"/>
    </row>
    <row r="300" spans="2:16">
      <c r="B300" s="241"/>
      <c r="C300" s="863"/>
      <c r="D300" s="852"/>
      <c r="E300" s="853"/>
      <c r="F300" s="853"/>
      <c r="G300" s="853"/>
      <c r="H300" s="853"/>
      <c r="I300" s="853"/>
      <c r="J300" s="853"/>
      <c r="K300" s="854"/>
      <c r="L300" s="844" t="s">
        <v>236</v>
      </c>
      <c r="M300" s="846"/>
      <c r="N300" s="847"/>
      <c r="O300" s="848"/>
      <c r="P300" s="244"/>
    </row>
    <row r="301" spans="2:16">
      <c r="B301" s="241"/>
      <c r="C301" s="863"/>
      <c r="D301" s="852" t="s">
        <v>237</v>
      </c>
      <c r="E301" s="853"/>
      <c r="F301" s="853"/>
      <c r="G301" s="853"/>
      <c r="H301" s="853"/>
      <c r="I301" s="853"/>
      <c r="J301" s="853"/>
      <c r="K301" s="854"/>
      <c r="L301" s="845"/>
      <c r="M301" s="849"/>
      <c r="N301" s="850"/>
      <c r="O301" s="851"/>
      <c r="P301" s="245"/>
    </row>
    <row r="302" spans="2:16">
      <c r="B302" s="241"/>
      <c r="C302" s="863"/>
      <c r="D302" s="855"/>
      <c r="E302" s="856"/>
      <c r="F302" s="856"/>
      <c r="G302" s="856"/>
      <c r="H302" s="856"/>
      <c r="I302" s="856"/>
      <c r="J302" s="856"/>
      <c r="K302" s="857"/>
      <c r="L302" s="844" t="s">
        <v>238</v>
      </c>
      <c r="M302" s="844">
        <v>1</v>
      </c>
      <c r="N302" s="844" t="s">
        <v>239</v>
      </c>
      <c r="O302" s="859">
        <v>1</v>
      </c>
      <c r="P302" s="244"/>
    </row>
    <row r="303" spans="2:16">
      <c r="B303" s="241"/>
      <c r="C303" s="863"/>
      <c r="D303" s="855"/>
      <c r="E303" s="856"/>
      <c r="F303" s="856"/>
      <c r="G303" s="856"/>
      <c r="H303" s="856"/>
      <c r="I303" s="856"/>
      <c r="J303" s="856"/>
      <c r="K303" s="857"/>
      <c r="L303" s="858"/>
      <c r="M303" s="858"/>
      <c r="N303" s="858"/>
      <c r="O303" s="860"/>
      <c r="P303" s="244"/>
    </row>
    <row r="304" spans="2:16">
      <c r="B304" s="241"/>
      <c r="C304" s="863"/>
      <c r="D304" s="852" t="s">
        <v>240</v>
      </c>
      <c r="E304" s="853"/>
      <c r="F304" s="853"/>
      <c r="G304" s="853"/>
      <c r="H304" s="853"/>
      <c r="I304" s="853"/>
      <c r="J304" s="853"/>
      <c r="K304" s="854"/>
      <c r="L304" s="858"/>
      <c r="M304" s="858"/>
      <c r="N304" s="858"/>
      <c r="O304" s="860"/>
      <c r="P304" s="244"/>
    </row>
    <row r="305" spans="2:16" ht="15" thickBot="1">
      <c r="B305" s="241"/>
      <c r="C305" s="246"/>
      <c r="D305" s="247"/>
      <c r="E305" s="247"/>
      <c r="F305" s="247"/>
      <c r="G305" s="247"/>
      <c r="H305" s="247"/>
      <c r="I305" s="247"/>
      <c r="J305" s="247"/>
      <c r="K305" s="247"/>
      <c r="L305" s="247"/>
      <c r="M305" s="248"/>
      <c r="N305" s="248"/>
      <c r="O305" s="249"/>
      <c r="P305" s="250"/>
    </row>
    <row r="306" spans="2:16">
      <c r="B306" s="241"/>
      <c r="C306" s="251"/>
      <c r="D306" s="252"/>
      <c r="E306" s="252"/>
      <c r="F306" s="252"/>
      <c r="G306" s="252"/>
      <c r="H306" s="252"/>
      <c r="I306" s="252"/>
      <c r="J306" s="252"/>
      <c r="K306" s="252"/>
      <c r="L306" s="253" t="s">
        <v>241</v>
      </c>
      <c r="M306" s="254" t="s">
        <v>242</v>
      </c>
      <c r="N306" s="254" t="s">
        <v>243</v>
      </c>
      <c r="O306" s="255" t="s">
        <v>244</v>
      </c>
      <c r="P306" s="245"/>
    </row>
    <row r="307" spans="2:16">
      <c r="B307" s="241"/>
      <c r="C307" s="256"/>
      <c r="D307" s="257"/>
      <c r="E307" s="257"/>
      <c r="F307" s="257"/>
      <c r="G307" s="257"/>
      <c r="H307" s="257"/>
      <c r="I307" s="257"/>
      <c r="J307" s="257"/>
      <c r="K307" s="257"/>
      <c r="L307" s="258"/>
      <c r="M307" s="259"/>
      <c r="N307" s="259"/>
      <c r="O307" s="260"/>
      <c r="P307" s="261"/>
    </row>
    <row r="308" spans="2:16">
      <c r="B308" s="241"/>
      <c r="C308" s="826" t="s">
        <v>245</v>
      </c>
      <c r="D308" s="827"/>
      <c r="E308" s="827"/>
      <c r="F308" s="827"/>
      <c r="G308" s="257"/>
      <c r="H308" s="257"/>
      <c r="I308" s="257" t="s">
        <v>246</v>
      </c>
      <c r="K308" s="257"/>
      <c r="L308" s="258"/>
      <c r="O308" s="262"/>
      <c r="P308" s="261"/>
    </row>
    <row r="309" spans="2:16">
      <c r="B309" s="241"/>
      <c r="C309" s="263"/>
      <c r="D309" s="264"/>
      <c r="E309" s="264"/>
      <c r="F309" s="264"/>
      <c r="G309" s="264"/>
      <c r="H309" s="264"/>
      <c r="I309" s="264"/>
      <c r="J309" s="264"/>
      <c r="K309" s="264"/>
      <c r="L309" s="264"/>
      <c r="M309" s="264"/>
      <c r="N309" s="264"/>
      <c r="O309" s="265"/>
      <c r="P309" s="266"/>
    </row>
    <row r="310" spans="2:16" ht="15" thickBot="1">
      <c r="B310" s="241"/>
      <c r="C310" s="267"/>
      <c r="D310" s="268"/>
      <c r="E310" s="268"/>
      <c r="F310" s="268"/>
      <c r="G310" s="268"/>
      <c r="H310" s="268"/>
      <c r="I310" s="268"/>
      <c r="J310" s="268"/>
      <c r="K310" s="268"/>
      <c r="L310" s="268"/>
      <c r="M310" s="268"/>
      <c r="N310" s="268"/>
      <c r="O310" s="269"/>
      <c r="P310" s="243"/>
    </row>
    <row r="311" spans="2:16" ht="15" thickBot="1">
      <c r="B311" s="241"/>
      <c r="C311" s="270"/>
      <c r="D311" s="271"/>
      <c r="E311" s="271"/>
      <c r="F311" s="271"/>
      <c r="G311" s="271"/>
      <c r="H311" s="271"/>
      <c r="K311" s="271"/>
      <c r="L311" s="271"/>
      <c r="M311" s="271"/>
      <c r="N311" s="271"/>
      <c r="O311" s="272"/>
      <c r="P311" s="243"/>
    </row>
    <row r="312" spans="2:16">
      <c r="B312" s="241"/>
      <c r="C312" s="828" t="s">
        <v>247</v>
      </c>
      <c r="D312" s="829"/>
      <c r="E312" s="829"/>
      <c r="F312" s="829"/>
      <c r="G312" s="829"/>
      <c r="H312" s="829"/>
      <c r="I312" s="829"/>
      <c r="J312" s="829"/>
      <c r="K312" s="829"/>
      <c r="L312" s="829"/>
      <c r="M312" s="829"/>
      <c r="N312" s="829"/>
      <c r="O312" s="830"/>
      <c r="P312" s="273"/>
    </row>
    <row r="313" spans="2:16" ht="15" thickBot="1">
      <c r="B313" s="241"/>
      <c r="C313" s="274"/>
      <c r="O313" s="275"/>
      <c r="P313" s="243"/>
    </row>
    <row r="314" spans="2:16">
      <c r="B314" s="241"/>
      <c r="C314" s="276" t="s">
        <v>248</v>
      </c>
      <c r="D314" s="814" t="s">
        <v>9</v>
      </c>
      <c r="E314" s="815"/>
      <c r="F314" s="815"/>
      <c r="G314" s="815"/>
      <c r="H314" s="815"/>
      <c r="I314" s="815"/>
      <c r="J314" s="815"/>
      <c r="K314" s="815"/>
      <c r="L314" s="816"/>
      <c r="M314" s="817" t="s">
        <v>249</v>
      </c>
      <c r="N314" s="818"/>
      <c r="O314" s="276" t="s">
        <v>11</v>
      </c>
      <c r="P314" s="277"/>
    </row>
    <row r="315" spans="2:16" ht="15" thickBot="1">
      <c r="B315" s="241"/>
      <c r="C315" s="278">
        <v>17.2</v>
      </c>
      <c r="D315" s="843" t="s">
        <v>79</v>
      </c>
      <c r="E315" s="820"/>
      <c r="F315" s="820"/>
      <c r="G315" s="820"/>
      <c r="H315" s="820"/>
      <c r="I315" s="820"/>
      <c r="J315" s="820"/>
      <c r="K315" s="820"/>
      <c r="L315" s="821"/>
      <c r="M315" s="843" t="s">
        <v>329</v>
      </c>
      <c r="N315" s="821"/>
      <c r="O315" s="279">
        <f>'[22]PRESUPUESTO OFICIAL (Entidad)'!I21</f>
        <v>29.7</v>
      </c>
      <c r="P315" s="280"/>
    </row>
    <row r="316" spans="2:16">
      <c r="B316" s="241"/>
      <c r="C316" s="760" t="s">
        <v>250</v>
      </c>
      <c r="D316" s="761"/>
      <c r="E316" s="761"/>
      <c r="F316" s="761"/>
      <c r="G316" s="761"/>
      <c r="H316" s="761"/>
      <c r="I316" s="761"/>
      <c r="J316" s="761"/>
      <c r="K316" s="761"/>
      <c r="L316" s="761"/>
      <c r="M316" s="761"/>
      <c r="N316" s="761"/>
      <c r="O316" s="762"/>
      <c r="P316" s="281"/>
    </row>
    <row r="317" spans="2:16">
      <c r="B317" s="241"/>
      <c r="C317" s="763"/>
      <c r="D317" s="764"/>
      <c r="E317" s="764"/>
      <c r="F317" s="764"/>
      <c r="G317" s="764"/>
      <c r="H317" s="764"/>
      <c r="I317" s="764"/>
      <c r="J317" s="764"/>
      <c r="K317" s="764"/>
      <c r="L317" s="764"/>
      <c r="M317" s="764"/>
      <c r="N317" s="764"/>
      <c r="O317" s="765"/>
      <c r="P317" s="281"/>
    </row>
    <row r="318" spans="2:16" ht="15" thickBot="1">
      <c r="B318" s="241"/>
      <c r="C318" s="766"/>
      <c r="D318" s="767"/>
      <c r="E318" s="767"/>
      <c r="F318" s="767"/>
      <c r="G318" s="767"/>
      <c r="H318" s="767"/>
      <c r="I318" s="767"/>
      <c r="J318" s="767"/>
      <c r="K318" s="767"/>
      <c r="L318" s="767"/>
      <c r="M318" s="767"/>
      <c r="N318" s="767"/>
      <c r="O318" s="768"/>
      <c r="P318" s="281"/>
    </row>
    <row r="319" spans="2:16">
      <c r="B319" s="241"/>
      <c r="C319" s="769" t="s">
        <v>9</v>
      </c>
      <c r="D319" s="822"/>
      <c r="E319" s="822"/>
      <c r="F319" s="822"/>
      <c r="G319" s="823"/>
      <c r="H319" s="785" t="s">
        <v>251</v>
      </c>
      <c r="I319" s="822"/>
      <c r="J319" s="824" t="s">
        <v>252</v>
      </c>
      <c r="K319" s="825"/>
      <c r="L319" s="298" t="s">
        <v>436</v>
      </c>
      <c r="M319" s="785" t="s">
        <v>254</v>
      </c>
      <c r="N319" s="786"/>
      <c r="O319" s="283" t="s">
        <v>255</v>
      </c>
      <c r="P319" s="284"/>
    </row>
    <row r="320" spans="2:16">
      <c r="B320" s="241"/>
      <c r="C320" s="773" t="s">
        <v>257</v>
      </c>
      <c r="D320" s="774"/>
      <c r="E320" s="774"/>
      <c r="F320" s="774"/>
      <c r="G320" s="810"/>
      <c r="H320" s="811"/>
      <c r="I320" s="810"/>
      <c r="J320" s="812" t="s">
        <v>20</v>
      </c>
      <c r="K320" s="776"/>
      <c r="L320" s="315">
        <f>O349*0.05</f>
        <v>8.3104954919999994</v>
      </c>
      <c r="M320" s="812">
        <v>1</v>
      </c>
      <c r="N320" s="776"/>
      <c r="O320" s="286">
        <f>L320*M320</f>
        <v>8.3104954919999994</v>
      </c>
      <c r="P320" s="287"/>
    </row>
    <row r="321" spans="2:21" ht="15" thickBot="1">
      <c r="B321" s="241"/>
      <c r="C321" s="805"/>
      <c r="D321" s="791"/>
      <c r="E321" s="791"/>
      <c r="F321" s="791"/>
      <c r="G321" s="806"/>
      <c r="H321" s="807"/>
      <c r="I321" s="806"/>
      <c r="J321" s="779"/>
      <c r="K321" s="780"/>
      <c r="L321" s="445"/>
      <c r="M321" s="812"/>
      <c r="N321" s="776"/>
      <c r="O321" s="286"/>
      <c r="P321" s="287"/>
    </row>
    <row r="322" spans="2:21" ht="15" thickBot="1">
      <c r="B322" s="241"/>
      <c r="C322" s="751" t="s">
        <v>258</v>
      </c>
      <c r="D322" s="752"/>
      <c r="E322" s="752"/>
      <c r="F322" s="752"/>
      <c r="G322" s="752"/>
      <c r="H322" s="752"/>
      <c r="I322" s="752"/>
      <c r="J322" s="752"/>
      <c r="K322" s="752"/>
      <c r="L322" s="752"/>
      <c r="M322" s="752"/>
      <c r="N322" s="753"/>
      <c r="O322" s="446">
        <f>SUM(O320:O321)</f>
        <v>8.3104954919999994</v>
      </c>
      <c r="P322" s="296"/>
    </row>
    <row r="323" spans="2:21">
      <c r="B323" s="241"/>
      <c r="C323" s="760" t="s">
        <v>259</v>
      </c>
      <c r="D323" s="761"/>
      <c r="E323" s="761"/>
      <c r="F323" s="761"/>
      <c r="G323" s="761"/>
      <c r="H323" s="761"/>
      <c r="I323" s="761"/>
      <c r="J323" s="761"/>
      <c r="K323" s="761"/>
      <c r="L323" s="761"/>
      <c r="M323" s="761"/>
      <c r="N323" s="761"/>
      <c r="O323" s="762"/>
      <c r="P323" s="281"/>
    </row>
    <row r="324" spans="2:21">
      <c r="B324" s="241"/>
      <c r="C324" s="763"/>
      <c r="D324" s="764"/>
      <c r="E324" s="764"/>
      <c r="F324" s="764"/>
      <c r="G324" s="764"/>
      <c r="H324" s="764"/>
      <c r="I324" s="764"/>
      <c r="J324" s="764"/>
      <c r="K324" s="764"/>
      <c r="L324" s="764"/>
      <c r="M324" s="764"/>
      <c r="N324" s="764"/>
      <c r="O324" s="765"/>
      <c r="P324" s="281"/>
    </row>
    <row r="325" spans="2:21" ht="15" thickBot="1">
      <c r="B325" s="241"/>
      <c r="C325" s="766"/>
      <c r="D325" s="767"/>
      <c r="E325" s="767"/>
      <c r="F325" s="767"/>
      <c r="G325" s="767"/>
      <c r="H325" s="767"/>
      <c r="I325" s="767"/>
      <c r="J325" s="767"/>
      <c r="K325" s="767"/>
      <c r="L325" s="767"/>
      <c r="M325" s="767"/>
      <c r="N325" s="767"/>
      <c r="O325" s="768"/>
      <c r="P325" s="281"/>
    </row>
    <row r="326" spans="2:21">
      <c r="B326" s="241"/>
      <c r="C326" s="769" t="s">
        <v>9</v>
      </c>
      <c r="D326" s="770"/>
      <c r="E326" s="770"/>
      <c r="F326" s="770"/>
      <c r="G326" s="770"/>
      <c r="H326" s="770"/>
      <c r="I326" s="770"/>
      <c r="J326" s="360"/>
      <c r="K326" s="297" t="s">
        <v>249</v>
      </c>
      <c r="L326" s="298" t="s">
        <v>11</v>
      </c>
      <c r="M326" s="785" t="s">
        <v>260</v>
      </c>
      <c r="N326" s="786"/>
      <c r="O326" s="283" t="s">
        <v>255</v>
      </c>
      <c r="P326" s="284"/>
    </row>
    <row r="327" spans="2:21">
      <c r="B327" s="241"/>
      <c r="C327" s="879" t="s">
        <v>449</v>
      </c>
      <c r="D327" s="880"/>
      <c r="E327" s="880"/>
      <c r="F327" s="880"/>
      <c r="G327" s="880"/>
      <c r="H327" s="880"/>
      <c r="I327" s="880"/>
      <c r="J327" s="362"/>
      <c r="K327" s="447" t="s">
        <v>329</v>
      </c>
      <c r="L327" s="306">
        <v>1</v>
      </c>
      <c r="M327" s="877">
        <v>45000</v>
      </c>
      <c r="N327" s="878"/>
      <c r="O327" s="286">
        <f>L327*M327</f>
        <v>45000</v>
      </c>
      <c r="P327" s="287"/>
    </row>
    <row r="328" spans="2:21">
      <c r="B328" s="241"/>
      <c r="C328" s="773" t="s">
        <v>450</v>
      </c>
      <c r="D328" s="774"/>
      <c r="E328" s="774"/>
      <c r="F328" s="774"/>
      <c r="G328" s="774"/>
      <c r="H328" s="774"/>
      <c r="I328" s="774"/>
      <c r="J328" s="810"/>
      <c r="K328" s="448" t="s">
        <v>314</v>
      </c>
      <c r="L328" s="460">
        <f>T330</f>
        <v>4.4000000000000004</v>
      </c>
      <c r="M328" s="877">
        <f>121900/5</f>
        <v>24380</v>
      </c>
      <c r="N328" s="878"/>
      <c r="O328" s="286">
        <f>L328*M328</f>
        <v>107272.00000000001</v>
      </c>
      <c r="P328" s="287"/>
      <c r="S328" s="132"/>
      <c r="T328" s="132"/>
      <c r="U328" s="132"/>
    </row>
    <row r="329" spans="2:21">
      <c r="B329" s="241"/>
      <c r="C329" s="773"/>
      <c r="D329" s="774"/>
      <c r="E329" s="774"/>
      <c r="F329" s="774"/>
      <c r="G329" s="774"/>
      <c r="H329" s="774"/>
      <c r="I329" s="774"/>
      <c r="J329" s="810"/>
      <c r="K329" s="448"/>
      <c r="L329" s="460"/>
      <c r="M329" s="877"/>
      <c r="N329" s="878"/>
      <c r="O329" s="286"/>
      <c r="P329" s="287"/>
      <c r="S329" s="382">
        <v>5</v>
      </c>
      <c r="T329" s="382">
        <v>22</v>
      </c>
      <c r="U329" s="132"/>
    </row>
    <row r="330" spans="2:21">
      <c r="B330" s="241"/>
      <c r="C330" s="773"/>
      <c r="D330" s="774"/>
      <c r="E330" s="774"/>
      <c r="F330" s="774"/>
      <c r="G330" s="774"/>
      <c r="H330" s="774"/>
      <c r="I330" s="774"/>
      <c r="J330" s="810"/>
      <c r="K330" s="448"/>
      <c r="L330" s="460"/>
      <c r="M330" s="877"/>
      <c r="N330" s="878"/>
      <c r="O330" s="286"/>
      <c r="P330" s="287"/>
      <c r="S330" s="382">
        <v>1</v>
      </c>
      <c r="T330" s="382">
        <f>T329/S329</f>
        <v>4.4000000000000004</v>
      </c>
      <c r="U330" s="132"/>
    </row>
    <row r="331" spans="2:21">
      <c r="B331" s="241"/>
      <c r="C331" s="773"/>
      <c r="D331" s="774"/>
      <c r="E331" s="774"/>
      <c r="F331" s="774"/>
      <c r="G331" s="774"/>
      <c r="H331" s="774"/>
      <c r="I331" s="774"/>
      <c r="J331" s="810"/>
      <c r="K331" s="448"/>
      <c r="L331" s="460"/>
      <c r="M331" s="877"/>
      <c r="N331" s="878"/>
      <c r="O331" s="286"/>
      <c r="P331" s="287"/>
      <c r="S331" s="132"/>
      <c r="T331" s="132"/>
      <c r="U331" s="132"/>
    </row>
    <row r="332" spans="2:21" ht="15" thickBot="1">
      <c r="B332" s="241"/>
      <c r="C332" s="805"/>
      <c r="D332" s="791"/>
      <c r="E332" s="791"/>
      <c r="F332" s="791"/>
      <c r="G332" s="791"/>
      <c r="H332" s="791"/>
      <c r="I332" s="791"/>
      <c r="J332" s="806"/>
      <c r="K332" s="289"/>
      <c r="L332" s="451"/>
      <c r="M332" s="779"/>
      <c r="N332" s="780"/>
      <c r="O332" s="452"/>
      <c r="P332" s="287"/>
      <c r="S332" s="132"/>
      <c r="T332" s="132"/>
      <c r="U332" s="132"/>
    </row>
    <row r="333" spans="2:21" ht="15" thickBot="1">
      <c r="B333" s="241"/>
      <c r="C333" s="751" t="s">
        <v>258</v>
      </c>
      <c r="D333" s="752"/>
      <c r="E333" s="752"/>
      <c r="F333" s="752"/>
      <c r="G333" s="752"/>
      <c r="H333" s="752"/>
      <c r="I333" s="752"/>
      <c r="J333" s="752"/>
      <c r="K333" s="752"/>
      <c r="L333" s="752"/>
      <c r="M333" s="752"/>
      <c r="N333" s="753"/>
      <c r="O333" s="453">
        <f>SUM(O327:O331)</f>
        <v>152272</v>
      </c>
      <c r="P333" s="287"/>
      <c r="S333" s="132"/>
      <c r="T333" s="132"/>
      <c r="U333" s="132"/>
    </row>
    <row r="334" spans="2:21">
      <c r="B334" s="241"/>
      <c r="C334" s="760" t="s">
        <v>263</v>
      </c>
      <c r="D334" s="761"/>
      <c r="E334" s="761"/>
      <c r="F334" s="761"/>
      <c r="G334" s="761"/>
      <c r="H334" s="761"/>
      <c r="I334" s="761"/>
      <c r="J334" s="761"/>
      <c r="K334" s="761"/>
      <c r="L334" s="761"/>
      <c r="M334" s="761"/>
      <c r="N334" s="761"/>
      <c r="O334" s="762"/>
      <c r="P334" s="281"/>
      <c r="S334" s="132"/>
      <c r="T334" s="132"/>
      <c r="U334" s="132"/>
    </row>
    <row r="335" spans="2:21">
      <c r="B335" s="241"/>
      <c r="C335" s="763"/>
      <c r="D335" s="764"/>
      <c r="E335" s="764"/>
      <c r="F335" s="764"/>
      <c r="G335" s="764"/>
      <c r="H335" s="764"/>
      <c r="I335" s="764"/>
      <c r="J335" s="764"/>
      <c r="K335" s="764"/>
      <c r="L335" s="764"/>
      <c r="M335" s="764"/>
      <c r="N335" s="764"/>
      <c r="O335" s="765"/>
      <c r="P335" s="281"/>
    </row>
    <row r="336" spans="2:21" ht="15" thickBot="1">
      <c r="B336" s="241"/>
      <c r="C336" s="766"/>
      <c r="D336" s="767"/>
      <c r="E336" s="767"/>
      <c r="F336" s="767"/>
      <c r="G336" s="767"/>
      <c r="H336" s="767"/>
      <c r="I336" s="767"/>
      <c r="J336" s="767"/>
      <c r="K336" s="767"/>
      <c r="L336" s="767"/>
      <c r="M336" s="767"/>
      <c r="N336" s="767"/>
      <c r="O336" s="768"/>
      <c r="P336" s="281"/>
    </row>
    <row r="337" spans="2:16" ht="15.75">
      <c r="B337" s="241"/>
      <c r="C337" s="769" t="s">
        <v>264</v>
      </c>
      <c r="D337" s="770"/>
      <c r="E337" s="770"/>
      <c r="F337" s="770"/>
      <c r="G337" s="770"/>
      <c r="H337" s="770"/>
      <c r="I337" s="770"/>
      <c r="J337" s="303" t="s">
        <v>265</v>
      </c>
      <c r="K337" s="304" t="s">
        <v>266</v>
      </c>
      <c r="L337" s="305" t="s">
        <v>267</v>
      </c>
      <c r="M337" s="785" t="s">
        <v>268</v>
      </c>
      <c r="N337" s="786"/>
      <c r="O337" s="283" t="s">
        <v>255</v>
      </c>
      <c r="P337" s="284"/>
    </row>
    <row r="338" spans="2:16">
      <c r="B338" s="241"/>
      <c r="C338" s="773"/>
      <c r="D338" s="774"/>
      <c r="E338" s="774"/>
      <c r="F338" s="774"/>
      <c r="G338" s="774"/>
      <c r="H338" s="774"/>
      <c r="I338" s="774"/>
      <c r="J338" s="306"/>
      <c r="K338" s="307"/>
      <c r="L338" s="306"/>
      <c r="M338" s="839"/>
      <c r="N338" s="840"/>
      <c r="O338" s="294"/>
      <c r="P338" s="287"/>
    </row>
    <row r="339" spans="2:16" ht="15" thickBot="1">
      <c r="B339" s="241"/>
      <c r="C339" s="805"/>
      <c r="D339" s="791"/>
      <c r="E339" s="791"/>
      <c r="F339" s="791"/>
      <c r="G339" s="791"/>
      <c r="H339" s="791"/>
      <c r="I339" s="791"/>
      <c r="J339" s="308"/>
      <c r="K339" s="309"/>
      <c r="L339" s="308"/>
      <c r="M339" s="779"/>
      <c r="N339" s="780"/>
      <c r="O339" s="310"/>
      <c r="P339" s="287"/>
    </row>
    <row r="340" spans="2:16" ht="15" thickBot="1">
      <c r="B340" s="241"/>
      <c r="C340" s="751" t="s">
        <v>258</v>
      </c>
      <c r="D340" s="752"/>
      <c r="E340" s="752"/>
      <c r="F340" s="752"/>
      <c r="G340" s="752"/>
      <c r="H340" s="752"/>
      <c r="I340" s="752"/>
      <c r="J340" s="752"/>
      <c r="K340" s="752"/>
      <c r="L340" s="752"/>
      <c r="M340" s="752"/>
      <c r="N340" s="753"/>
      <c r="O340" s="446"/>
      <c r="P340" s="296"/>
    </row>
    <row r="341" spans="2:16">
      <c r="B341" s="241"/>
      <c r="C341" s="760" t="s">
        <v>269</v>
      </c>
      <c r="D341" s="761"/>
      <c r="E341" s="761"/>
      <c r="F341" s="761"/>
      <c r="G341" s="761"/>
      <c r="H341" s="761"/>
      <c r="I341" s="761"/>
      <c r="J341" s="761"/>
      <c r="K341" s="761"/>
      <c r="L341" s="761"/>
      <c r="M341" s="761"/>
      <c r="N341" s="761"/>
      <c r="O341" s="762"/>
      <c r="P341" s="281"/>
    </row>
    <row r="342" spans="2:16">
      <c r="B342" s="241"/>
      <c r="C342" s="763"/>
      <c r="D342" s="764"/>
      <c r="E342" s="764"/>
      <c r="F342" s="764"/>
      <c r="G342" s="764"/>
      <c r="H342" s="764"/>
      <c r="I342" s="764"/>
      <c r="J342" s="764"/>
      <c r="K342" s="764"/>
      <c r="L342" s="764"/>
      <c r="M342" s="764"/>
      <c r="N342" s="764"/>
      <c r="O342" s="765"/>
      <c r="P342" s="281"/>
    </row>
    <row r="343" spans="2:16" ht="15" thickBot="1">
      <c r="B343" s="241"/>
      <c r="C343" s="766"/>
      <c r="D343" s="767"/>
      <c r="E343" s="767"/>
      <c r="F343" s="767"/>
      <c r="G343" s="767"/>
      <c r="H343" s="767"/>
      <c r="I343" s="767"/>
      <c r="J343" s="767"/>
      <c r="K343" s="767"/>
      <c r="L343" s="767"/>
      <c r="M343" s="767"/>
      <c r="N343" s="767"/>
      <c r="O343" s="768"/>
      <c r="P343" s="281"/>
    </row>
    <row r="344" spans="2:16" ht="28.5">
      <c r="B344" s="241"/>
      <c r="C344" s="769" t="s">
        <v>270</v>
      </c>
      <c r="D344" s="770"/>
      <c r="E344" s="770"/>
      <c r="F344" s="770"/>
      <c r="G344" s="770"/>
      <c r="H344" s="770"/>
      <c r="I344" s="371" t="s">
        <v>11</v>
      </c>
      <c r="J344" s="298" t="s">
        <v>271</v>
      </c>
      <c r="K344" s="304" t="s">
        <v>272</v>
      </c>
      <c r="L344" s="303" t="s">
        <v>273</v>
      </c>
      <c r="M344" s="771" t="s">
        <v>254</v>
      </c>
      <c r="N344" s="772"/>
      <c r="O344" s="312" t="s">
        <v>255</v>
      </c>
      <c r="P344" s="313"/>
    </row>
    <row r="345" spans="2:16">
      <c r="B345" s="241"/>
      <c r="C345" s="757" t="s">
        <v>274</v>
      </c>
      <c r="D345" s="758"/>
      <c r="E345" s="758"/>
      <c r="F345" s="758"/>
      <c r="G345" s="758"/>
      <c r="H345" s="758"/>
      <c r="I345" s="447">
        <v>1</v>
      </c>
      <c r="J345" s="315">
        <v>58363.5</v>
      </c>
      <c r="K345" s="316">
        <f>J345*67.52%</f>
        <v>39407.035199999998</v>
      </c>
      <c r="L345" s="317">
        <f>J345+K345</f>
        <v>97770.535199999998</v>
      </c>
      <c r="M345" s="783">
        <v>1.6999999999999999E-3</v>
      </c>
      <c r="N345" s="784"/>
      <c r="O345" s="318">
        <f>I345*L345*M345</f>
        <v>166.20990983999999</v>
      </c>
      <c r="P345" s="319"/>
    </row>
    <row r="346" spans="2:16">
      <c r="B346" s="241"/>
      <c r="C346" s="757"/>
      <c r="D346" s="758"/>
      <c r="E346" s="758"/>
      <c r="F346" s="758"/>
      <c r="G346" s="758"/>
      <c r="H346" s="758"/>
      <c r="I346" s="447"/>
      <c r="J346" s="315"/>
      <c r="K346" s="316"/>
      <c r="L346" s="317"/>
      <c r="M346" s="777"/>
      <c r="N346" s="778"/>
      <c r="O346" s="318"/>
      <c r="P346" s="319"/>
    </row>
    <row r="347" spans="2:16">
      <c r="B347" s="241"/>
      <c r="C347" s="320"/>
      <c r="D347" s="321"/>
      <c r="E347" s="321"/>
      <c r="F347" s="321"/>
      <c r="G347" s="321"/>
      <c r="H347" s="321"/>
      <c r="I347" s="321"/>
      <c r="J347" s="323"/>
      <c r="K347" s="324"/>
      <c r="L347" s="317"/>
      <c r="M347" s="839"/>
      <c r="N347" s="840"/>
      <c r="O347" s="325"/>
      <c r="P347" s="319"/>
    </row>
    <row r="348" spans="2:16" ht="15" thickBot="1">
      <c r="B348" s="241"/>
      <c r="C348" s="805"/>
      <c r="D348" s="791"/>
      <c r="E348" s="791"/>
      <c r="F348" s="791"/>
      <c r="G348" s="791"/>
      <c r="H348" s="791"/>
      <c r="I348" s="791"/>
      <c r="J348" s="308"/>
      <c r="K348" s="309"/>
      <c r="L348" s="308"/>
      <c r="M348" s="779"/>
      <c r="N348" s="780"/>
      <c r="O348" s="310"/>
      <c r="P348" s="287"/>
    </row>
    <row r="349" spans="2:16" ht="15" thickBot="1">
      <c r="B349" s="241"/>
      <c r="C349" s="751" t="s">
        <v>258</v>
      </c>
      <c r="D349" s="752"/>
      <c r="E349" s="752"/>
      <c r="F349" s="752"/>
      <c r="G349" s="752"/>
      <c r="H349" s="752"/>
      <c r="I349" s="752"/>
      <c r="J349" s="752"/>
      <c r="K349" s="752"/>
      <c r="L349" s="752"/>
      <c r="M349" s="752"/>
      <c r="N349" s="753"/>
      <c r="O349" s="453">
        <f>SUM(O345:O346)</f>
        <v>166.20990983999999</v>
      </c>
      <c r="P349" s="287"/>
    </row>
    <row r="350" spans="2:16" ht="15" thickBot="1">
      <c r="B350" s="241"/>
      <c r="C350" s="274"/>
      <c r="O350" s="275"/>
      <c r="P350" s="243"/>
    </row>
    <row r="351" spans="2:16" ht="15" thickBot="1">
      <c r="B351" s="241"/>
      <c r="C351" s="754" t="s">
        <v>275</v>
      </c>
      <c r="D351" s="755"/>
      <c r="E351" s="755"/>
      <c r="F351" s="755"/>
      <c r="G351" s="755"/>
      <c r="H351" s="755"/>
      <c r="I351" s="755"/>
      <c r="J351" s="755"/>
      <c r="K351" s="755"/>
      <c r="L351" s="755"/>
      <c r="M351" s="755"/>
      <c r="N351" s="756"/>
      <c r="O351" s="454">
        <f>SUM(O322+O333+O340+O349)</f>
        <v>152446.520405332</v>
      </c>
      <c r="P351" s="328"/>
    </row>
    <row r="352" spans="2:16">
      <c r="B352" s="241"/>
      <c r="C352" s="760" t="s">
        <v>276</v>
      </c>
      <c r="D352" s="761"/>
      <c r="E352" s="761"/>
      <c r="F352" s="761"/>
      <c r="G352" s="761"/>
      <c r="H352" s="761"/>
      <c r="I352" s="761"/>
      <c r="J352" s="761"/>
      <c r="K352" s="761"/>
      <c r="L352" s="761"/>
      <c r="M352" s="761"/>
      <c r="N352" s="761"/>
      <c r="O352" s="762"/>
      <c r="P352" s="281"/>
    </row>
    <row r="353" spans="2:16">
      <c r="B353" s="241"/>
      <c r="C353" s="763"/>
      <c r="D353" s="764"/>
      <c r="E353" s="764"/>
      <c r="F353" s="764"/>
      <c r="G353" s="764"/>
      <c r="H353" s="764"/>
      <c r="I353" s="764"/>
      <c r="J353" s="764"/>
      <c r="K353" s="764"/>
      <c r="L353" s="764"/>
      <c r="M353" s="764"/>
      <c r="N353" s="764"/>
      <c r="O353" s="765"/>
      <c r="P353" s="281"/>
    </row>
    <row r="354" spans="2:16" ht="15" thickBot="1">
      <c r="B354" s="241"/>
      <c r="C354" s="766"/>
      <c r="D354" s="767"/>
      <c r="E354" s="767"/>
      <c r="F354" s="767"/>
      <c r="G354" s="767"/>
      <c r="H354" s="767"/>
      <c r="I354" s="767"/>
      <c r="J354" s="767"/>
      <c r="K354" s="767"/>
      <c r="L354" s="767"/>
      <c r="M354" s="767"/>
      <c r="N354" s="767"/>
      <c r="O354" s="768"/>
      <c r="P354" s="281"/>
    </row>
    <row r="355" spans="2:16">
      <c r="B355" s="241"/>
      <c r="C355" s="769" t="s">
        <v>277</v>
      </c>
      <c r="D355" s="770"/>
      <c r="E355" s="770"/>
      <c r="F355" s="770"/>
      <c r="G355" s="770"/>
      <c r="H355" s="770"/>
      <c r="I355" s="770"/>
      <c r="J355" s="329"/>
      <c r="K355" s="330"/>
      <c r="L355" s="303" t="s">
        <v>278</v>
      </c>
      <c r="M355" s="771" t="s">
        <v>279</v>
      </c>
      <c r="N355" s="772"/>
      <c r="O355" s="331"/>
      <c r="P355" s="313"/>
    </row>
    <row r="356" spans="2:16">
      <c r="B356" s="241"/>
      <c r="C356" s="773" t="s">
        <v>280</v>
      </c>
      <c r="D356" s="774"/>
      <c r="E356" s="774"/>
      <c r="F356" s="774"/>
      <c r="G356" s="774"/>
      <c r="H356" s="774"/>
      <c r="I356" s="774"/>
      <c r="J356" s="332"/>
      <c r="K356" s="333"/>
      <c r="L356" s="334">
        <v>0.22</v>
      </c>
      <c r="M356" s="747"/>
      <c r="N356" s="748"/>
      <c r="O356" s="335">
        <f>O351*L356</f>
        <v>33538.234489173039</v>
      </c>
      <c r="P356" s="336"/>
    </row>
    <row r="357" spans="2:16">
      <c r="B357" s="241"/>
      <c r="C357" s="338" t="s">
        <v>281</v>
      </c>
      <c r="D357" s="289"/>
      <c r="E357" s="289"/>
      <c r="F357" s="289"/>
      <c r="G357" s="289"/>
      <c r="H357" s="289"/>
      <c r="I357" s="289"/>
      <c r="J357" s="332"/>
      <c r="K357" s="333"/>
      <c r="L357" s="334">
        <v>0.01</v>
      </c>
      <c r="M357" s="747"/>
      <c r="N357" s="748"/>
      <c r="O357" s="335">
        <f>O351*L357</f>
        <v>1524.4652040533201</v>
      </c>
      <c r="P357" s="336"/>
    </row>
    <row r="358" spans="2:16" ht="15" thickBot="1">
      <c r="B358" s="241"/>
      <c r="C358" s="267" t="s">
        <v>282</v>
      </c>
      <c r="D358" s="268"/>
      <c r="E358" s="268"/>
      <c r="F358" s="268"/>
      <c r="G358" s="268"/>
      <c r="H358" s="268"/>
      <c r="I358" s="268"/>
      <c r="J358" s="339"/>
      <c r="K358" s="340"/>
      <c r="L358" s="334">
        <v>0.03</v>
      </c>
      <c r="M358" s="749"/>
      <c r="N358" s="750"/>
      <c r="O358" s="335">
        <f>O351*L358</f>
        <v>4573.3956121599604</v>
      </c>
      <c r="P358" s="336"/>
    </row>
    <row r="359" spans="2:16" ht="15" thickBot="1">
      <c r="B359" s="241"/>
      <c r="C359" s="751" t="s">
        <v>258</v>
      </c>
      <c r="D359" s="752"/>
      <c r="E359" s="752"/>
      <c r="F359" s="752"/>
      <c r="G359" s="752"/>
      <c r="H359" s="752"/>
      <c r="I359" s="752"/>
      <c r="J359" s="752"/>
      <c r="K359" s="752"/>
      <c r="L359" s="752"/>
      <c r="M359" s="752"/>
      <c r="N359" s="753"/>
      <c r="O359" s="341">
        <f>SUM(O356:O358)</f>
        <v>39636.09530538632</v>
      </c>
      <c r="P359" s="342"/>
    </row>
    <row r="360" spans="2:16" ht="15" thickBot="1">
      <c r="B360" s="241"/>
      <c r="C360" s="274"/>
      <c r="O360" s="275"/>
      <c r="P360" s="243"/>
    </row>
    <row r="361" spans="2:16" ht="15" thickBot="1">
      <c r="B361" s="241"/>
      <c r="C361" s="754" t="s">
        <v>283</v>
      </c>
      <c r="D361" s="755"/>
      <c r="E361" s="755"/>
      <c r="F361" s="755"/>
      <c r="G361" s="755"/>
      <c r="H361" s="755"/>
      <c r="I361" s="755"/>
      <c r="J361" s="755"/>
      <c r="K361" s="755"/>
      <c r="L361" s="755"/>
      <c r="M361" s="755"/>
      <c r="N361" s="756"/>
      <c r="O361" s="343">
        <f>ROUND(O351+O359,0)</f>
        <v>192083</v>
      </c>
      <c r="P361" s="342"/>
    </row>
    <row r="362" spans="2:16">
      <c r="B362" s="241"/>
      <c r="C362" s="270"/>
      <c r="D362" s="271"/>
      <c r="E362" s="271"/>
      <c r="F362" s="271"/>
      <c r="G362" s="271"/>
      <c r="H362" s="271"/>
      <c r="I362" s="271"/>
      <c r="J362" s="271"/>
      <c r="K362" s="271"/>
      <c r="L362" s="271"/>
      <c r="M362" s="271"/>
      <c r="N362" s="271"/>
      <c r="O362" s="272"/>
      <c r="P362" s="243"/>
    </row>
    <row r="363" spans="2:16">
      <c r="B363" s="241"/>
      <c r="C363" s="274"/>
      <c r="O363" s="275"/>
      <c r="P363" s="243"/>
    </row>
    <row r="364" spans="2:16">
      <c r="B364" s="241"/>
      <c r="C364" s="274"/>
      <c r="O364" s="275"/>
      <c r="P364" s="243"/>
    </row>
    <row r="365" spans="2:16">
      <c r="B365" s="241"/>
      <c r="C365" s="274"/>
      <c r="H365" s="344" t="s">
        <v>284</v>
      </c>
      <c r="I365" s="344"/>
      <c r="J365" s="344"/>
      <c r="K365" s="344"/>
      <c r="O365" s="275"/>
      <c r="P365" s="243"/>
    </row>
    <row r="366" spans="2:16">
      <c r="B366" s="241"/>
      <c r="C366" s="274"/>
      <c r="H366" s="344" t="s">
        <v>285</v>
      </c>
      <c r="O366" s="275"/>
      <c r="P366" s="243"/>
    </row>
    <row r="367" spans="2:16">
      <c r="B367" s="241"/>
      <c r="C367" s="274"/>
      <c r="H367" s="344" t="s">
        <v>286</v>
      </c>
      <c r="O367" s="275"/>
      <c r="P367" s="243"/>
    </row>
    <row r="368" spans="2:16">
      <c r="B368" s="241"/>
      <c r="C368" s="256"/>
      <c r="D368" s="345"/>
      <c r="E368" s="345"/>
      <c r="F368" s="345"/>
      <c r="G368" s="345"/>
      <c r="H368" s="344" t="s">
        <v>287</v>
      </c>
      <c r="I368" s="345"/>
      <c r="J368" s="345"/>
      <c r="K368" s="345"/>
      <c r="L368" s="345"/>
      <c r="M368" s="345"/>
      <c r="N368" s="345"/>
      <c r="O368" s="346"/>
      <c r="P368" s="266"/>
    </row>
    <row r="369" spans="2:16">
      <c r="B369" s="241"/>
      <c r="C369" s="274"/>
      <c r="H369" s="236" t="s">
        <v>288</v>
      </c>
      <c r="O369" s="275"/>
      <c r="P369" s="243"/>
    </row>
    <row r="370" spans="2:16">
      <c r="B370" s="241"/>
      <c r="C370" s="347" t="s">
        <v>289</v>
      </c>
      <c r="D370" s="348"/>
      <c r="E370" s="348"/>
      <c r="F370" s="348"/>
      <c r="G370" s="348"/>
      <c r="H370" s="348"/>
      <c r="I370" s="348"/>
      <c r="J370" s="348"/>
      <c r="K370" s="348"/>
      <c r="L370" s="348"/>
      <c r="M370" s="348"/>
      <c r="N370" s="348"/>
      <c r="O370" s="349"/>
      <c r="P370" s="243"/>
    </row>
    <row r="371" spans="2:16">
      <c r="B371" s="241"/>
      <c r="C371" s="757"/>
      <c r="D371" s="758"/>
      <c r="E371" s="758"/>
      <c r="F371" s="758"/>
      <c r="G371" s="758"/>
      <c r="H371" s="758"/>
      <c r="I371" s="758"/>
      <c r="J371" s="758"/>
      <c r="K371" s="758"/>
      <c r="L371" s="758"/>
      <c r="M371" s="758"/>
      <c r="N371" s="758"/>
      <c r="O371" s="759"/>
      <c r="P371" s="266"/>
    </row>
    <row r="372" spans="2:16">
      <c r="B372" s="241"/>
      <c r="C372" s="757"/>
      <c r="D372" s="758"/>
      <c r="E372" s="758"/>
      <c r="F372" s="758"/>
      <c r="G372" s="758"/>
      <c r="H372" s="758"/>
      <c r="I372" s="758"/>
      <c r="J372" s="758"/>
      <c r="K372" s="758"/>
      <c r="L372" s="758"/>
      <c r="M372" s="758"/>
      <c r="N372" s="758"/>
      <c r="O372" s="759"/>
      <c r="P372" s="266"/>
    </row>
    <row r="373" spans="2:16">
      <c r="B373" s="241"/>
      <c r="C373" s="256"/>
      <c r="D373" s="345"/>
      <c r="E373" s="345"/>
      <c r="F373" s="345"/>
      <c r="G373" s="345"/>
      <c r="H373" s="345"/>
      <c r="I373" s="345"/>
      <c r="J373" s="345"/>
      <c r="K373" s="345"/>
      <c r="L373" s="345"/>
      <c r="M373" s="345"/>
      <c r="N373" s="345"/>
      <c r="O373" s="346"/>
      <c r="P373" s="266"/>
    </row>
    <row r="374" spans="2:16">
      <c r="B374" s="241"/>
      <c r="C374" s="350" t="s">
        <v>290</v>
      </c>
      <c r="D374" s="345"/>
      <c r="E374" s="345"/>
      <c r="F374" s="345"/>
      <c r="G374" s="345"/>
      <c r="H374" s="345"/>
      <c r="I374" s="345"/>
      <c r="J374" s="345"/>
      <c r="K374" s="345"/>
      <c r="L374" s="345"/>
      <c r="M374" s="345"/>
      <c r="N374" s="345"/>
      <c r="O374" s="346"/>
      <c r="P374" s="266"/>
    </row>
    <row r="375" spans="2:16">
      <c r="B375" s="241"/>
      <c r="C375" s="735" t="s">
        <v>291</v>
      </c>
      <c r="D375" s="736"/>
      <c r="E375" s="736"/>
      <c r="F375" s="736"/>
      <c r="G375" s="736"/>
      <c r="H375" s="736"/>
      <c r="I375" s="736"/>
      <c r="J375" s="736"/>
      <c r="K375" s="736"/>
      <c r="L375" s="736"/>
      <c r="M375" s="736"/>
      <c r="N375" s="736"/>
      <c r="O375" s="737"/>
      <c r="P375" s="351"/>
    </row>
    <row r="376" spans="2:16">
      <c r="B376" s="241"/>
      <c r="C376" s="735"/>
      <c r="D376" s="736"/>
      <c r="E376" s="736"/>
      <c r="F376" s="736"/>
      <c r="G376" s="736"/>
      <c r="H376" s="736"/>
      <c r="I376" s="736"/>
      <c r="J376" s="736"/>
      <c r="K376" s="736"/>
      <c r="L376" s="736"/>
      <c r="M376" s="736"/>
      <c r="N376" s="736"/>
      <c r="O376" s="737"/>
      <c r="P376" s="351"/>
    </row>
    <row r="377" spans="2:16">
      <c r="B377" s="241"/>
      <c r="C377" s="738" t="s">
        <v>292</v>
      </c>
      <c r="D377" s="739"/>
      <c r="E377" s="739"/>
      <c r="F377" s="739"/>
      <c r="G377" s="739"/>
      <c r="H377" s="739"/>
      <c r="I377" s="739"/>
      <c r="J377" s="739"/>
      <c r="K377" s="739"/>
      <c r="L377" s="739"/>
      <c r="M377" s="739"/>
      <c r="N377" s="739"/>
      <c r="O377" s="740"/>
      <c r="P377" s="351"/>
    </row>
    <row r="378" spans="2:16">
      <c r="B378" s="241"/>
      <c r="C378" s="738"/>
      <c r="D378" s="739"/>
      <c r="E378" s="739"/>
      <c r="F378" s="739"/>
      <c r="G378" s="739"/>
      <c r="H378" s="739"/>
      <c r="I378" s="739"/>
      <c r="J378" s="739"/>
      <c r="K378" s="739"/>
      <c r="L378" s="739"/>
      <c r="M378" s="739"/>
      <c r="N378" s="739"/>
      <c r="O378" s="740"/>
      <c r="P378" s="351"/>
    </row>
    <row r="379" spans="2:16">
      <c r="B379" s="241"/>
      <c r="C379" s="256"/>
      <c r="D379" s="345"/>
      <c r="E379" s="345"/>
      <c r="F379" s="345"/>
      <c r="G379" s="345"/>
      <c r="H379" s="345"/>
      <c r="I379" s="345"/>
      <c r="J379" s="345"/>
      <c r="K379" s="345"/>
      <c r="L379" s="345"/>
      <c r="M379" s="345"/>
      <c r="N379" s="345"/>
      <c r="O379" s="346"/>
      <c r="P379" s="266"/>
    </row>
    <row r="380" spans="2:16">
      <c r="B380" s="241"/>
      <c r="C380" s="274"/>
      <c r="H380" s="344" t="s">
        <v>284</v>
      </c>
      <c r="O380" s="275"/>
      <c r="P380" s="243"/>
    </row>
    <row r="381" spans="2:16">
      <c r="B381" s="241"/>
      <c r="C381" s="274"/>
      <c r="H381" s="236" t="s">
        <v>285</v>
      </c>
      <c r="I381" s="289"/>
      <c r="J381" s="289"/>
      <c r="K381" s="289"/>
      <c r="O381" s="275"/>
      <c r="P381" s="243"/>
    </row>
    <row r="382" spans="2:16">
      <c r="B382" s="241"/>
      <c r="C382" s="274"/>
      <c r="H382" s="236" t="s">
        <v>293</v>
      </c>
      <c r="I382" s="352"/>
      <c r="J382" s="352"/>
      <c r="K382" s="352"/>
      <c r="O382" s="275"/>
      <c r="P382" s="243"/>
    </row>
    <row r="383" spans="2:16">
      <c r="B383" s="241"/>
      <c r="C383" s="353"/>
      <c r="D383" s="345"/>
      <c r="E383" s="345"/>
      <c r="F383" s="345"/>
      <c r="G383" s="345"/>
      <c r="H383" s="236" t="s">
        <v>287</v>
      </c>
      <c r="L383" s="345"/>
      <c r="M383" s="345"/>
      <c r="N383" s="345"/>
      <c r="O383" s="346"/>
      <c r="P383" s="266"/>
    </row>
    <row r="384" spans="2:16">
      <c r="B384" s="241"/>
      <c r="C384" s="353"/>
      <c r="D384" s="352"/>
      <c r="E384" s="352"/>
      <c r="K384" s="741"/>
      <c r="L384" s="741"/>
      <c r="M384" s="741"/>
      <c r="N384" s="741"/>
      <c r="O384" s="742"/>
      <c r="P384" s="354"/>
    </row>
    <row r="385" spans="2:16" ht="15" thickBot="1">
      <c r="B385" s="241"/>
      <c r="C385" s="745"/>
      <c r="D385" s="746"/>
      <c r="E385" s="746"/>
      <c r="F385" s="309"/>
      <c r="G385" s="309"/>
      <c r="H385" s="309"/>
      <c r="I385" s="309"/>
      <c r="J385" s="309"/>
      <c r="K385" s="743"/>
      <c r="L385" s="743"/>
      <c r="M385" s="743"/>
      <c r="N385" s="743"/>
      <c r="O385" s="744"/>
      <c r="P385" s="354"/>
    </row>
    <row r="386" spans="2:16" ht="15" thickBot="1">
      <c r="B386" s="355"/>
      <c r="C386" s="356"/>
      <c r="D386" s="356"/>
      <c r="E386" s="356"/>
      <c r="F386" s="356"/>
      <c r="G386" s="356"/>
      <c r="H386" s="356"/>
      <c r="I386" s="356"/>
      <c r="J386" s="356"/>
      <c r="K386" s="356"/>
      <c r="L386" s="356"/>
      <c r="M386" s="356"/>
      <c r="N386" s="356"/>
      <c r="O386" s="356"/>
      <c r="P386" s="357"/>
    </row>
    <row r="387" spans="2:16" ht="15" thickTop="1"/>
    <row r="388" spans="2:16">
      <c r="B388" s="875" t="s">
        <v>0</v>
      </c>
      <c r="C388" s="875"/>
      <c r="D388" s="875"/>
      <c r="E388" s="875"/>
      <c r="F388" s="875"/>
      <c r="G388" s="875"/>
      <c r="H388" s="875"/>
      <c r="I388" s="875"/>
      <c r="J388" s="875"/>
      <c r="K388" s="875"/>
    </row>
    <row r="389" spans="2:16">
      <c r="B389" s="236" t="s">
        <v>1</v>
      </c>
    </row>
    <row r="390" spans="2:16" ht="15" thickBot="1"/>
    <row r="391" spans="2:16" ht="15" thickTop="1">
      <c r="B391" s="237"/>
      <c r="C391" s="238"/>
      <c r="D391" s="238"/>
      <c r="E391" s="238"/>
      <c r="F391" s="238"/>
      <c r="G391" s="238"/>
      <c r="H391" s="238"/>
      <c r="I391" s="238"/>
      <c r="J391" s="238"/>
      <c r="K391" s="238"/>
      <c r="L391" s="238"/>
      <c r="M391" s="238"/>
      <c r="N391" s="238"/>
      <c r="O391" s="238"/>
      <c r="P391" s="239"/>
    </row>
    <row r="392" spans="2:16">
      <c r="B392" s="241"/>
      <c r="C392" s="861" t="s">
        <v>234</v>
      </c>
      <c r="D392" s="861"/>
      <c r="E392" s="861"/>
      <c r="F392" s="861"/>
      <c r="G392" s="861"/>
      <c r="H392" s="861"/>
      <c r="I392" s="861"/>
      <c r="J392" s="861"/>
      <c r="K392" s="861"/>
      <c r="L392" s="861"/>
      <c r="M392" s="861"/>
      <c r="N392" s="861"/>
      <c r="O392" s="861"/>
      <c r="P392" s="242"/>
    </row>
    <row r="393" spans="2:16" ht="15" thickBot="1">
      <c r="B393" s="241"/>
      <c r="P393" s="243"/>
    </row>
    <row r="394" spans="2:16">
      <c r="B394" s="241"/>
      <c r="C394" s="862"/>
      <c r="D394" s="864"/>
      <c r="E394" s="865"/>
      <c r="F394" s="865"/>
      <c r="G394" s="865"/>
      <c r="H394" s="865"/>
      <c r="I394" s="865"/>
      <c r="J394" s="865"/>
      <c r="K394" s="866"/>
      <c r="L394" s="867"/>
      <c r="M394" s="868"/>
      <c r="N394" s="868"/>
      <c r="O394" s="869"/>
      <c r="P394" s="244"/>
    </row>
    <row r="395" spans="2:16">
      <c r="B395" s="241"/>
      <c r="C395" s="863"/>
      <c r="D395" s="852" t="s">
        <v>434</v>
      </c>
      <c r="E395" s="853"/>
      <c r="F395" s="853"/>
      <c r="G395" s="853"/>
      <c r="H395" s="853"/>
      <c r="I395" s="853"/>
      <c r="J395" s="853"/>
      <c r="K395" s="854"/>
      <c r="L395" s="870"/>
      <c r="M395" s="871"/>
      <c r="N395" s="871"/>
      <c r="O395" s="872"/>
      <c r="P395" s="244"/>
    </row>
    <row r="396" spans="2:16">
      <c r="B396" s="241"/>
      <c r="C396" s="863"/>
      <c r="D396" s="852"/>
      <c r="E396" s="853"/>
      <c r="F396" s="853"/>
      <c r="G396" s="853"/>
      <c r="H396" s="853"/>
      <c r="I396" s="853"/>
      <c r="J396" s="853"/>
      <c r="K396" s="854"/>
      <c r="L396" s="844" t="s">
        <v>236</v>
      </c>
      <c r="M396" s="846"/>
      <c r="N396" s="847"/>
      <c r="O396" s="848"/>
      <c r="P396" s="244"/>
    </row>
    <row r="397" spans="2:16">
      <c r="B397" s="241"/>
      <c r="C397" s="863"/>
      <c r="D397" s="852" t="s">
        <v>237</v>
      </c>
      <c r="E397" s="853"/>
      <c r="F397" s="853"/>
      <c r="G397" s="853"/>
      <c r="H397" s="853"/>
      <c r="I397" s="853"/>
      <c r="J397" s="853"/>
      <c r="K397" s="854"/>
      <c r="L397" s="845"/>
      <c r="M397" s="849"/>
      <c r="N397" s="850"/>
      <c r="O397" s="851"/>
      <c r="P397" s="245"/>
    </row>
    <row r="398" spans="2:16">
      <c r="B398" s="241"/>
      <c r="C398" s="863"/>
      <c r="D398" s="855"/>
      <c r="E398" s="856"/>
      <c r="F398" s="856"/>
      <c r="G398" s="856"/>
      <c r="H398" s="856"/>
      <c r="I398" s="856"/>
      <c r="J398" s="856"/>
      <c r="K398" s="857"/>
      <c r="L398" s="844" t="s">
        <v>238</v>
      </c>
      <c r="M398" s="844">
        <v>1</v>
      </c>
      <c r="N398" s="844" t="s">
        <v>239</v>
      </c>
      <c r="O398" s="859">
        <v>1</v>
      </c>
      <c r="P398" s="244"/>
    </row>
    <row r="399" spans="2:16">
      <c r="B399" s="241"/>
      <c r="C399" s="863"/>
      <c r="D399" s="855"/>
      <c r="E399" s="856"/>
      <c r="F399" s="856"/>
      <c r="G399" s="856"/>
      <c r="H399" s="856"/>
      <c r="I399" s="856"/>
      <c r="J399" s="856"/>
      <c r="K399" s="857"/>
      <c r="L399" s="858"/>
      <c r="M399" s="858"/>
      <c r="N399" s="858"/>
      <c r="O399" s="860"/>
      <c r="P399" s="244"/>
    </row>
    <row r="400" spans="2:16">
      <c r="B400" s="241"/>
      <c r="C400" s="863"/>
      <c r="D400" s="852" t="s">
        <v>240</v>
      </c>
      <c r="E400" s="853"/>
      <c r="F400" s="853"/>
      <c r="G400" s="853"/>
      <c r="H400" s="853"/>
      <c r="I400" s="853"/>
      <c r="J400" s="853"/>
      <c r="K400" s="854"/>
      <c r="L400" s="858"/>
      <c r="M400" s="858"/>
      <c r="N400" s="858"/>
      <c r="O400" s="860"/>
      <c r="P400" s="244"/>
    </row>
    <row r="401" spans="2:16" ht="15" thickBot="1">
      <c r="B401" s="241"/>
      <c r="C401" s="246"/>
      <c r="D401" s="247"/>
      <c r="E401" s="247"/>
      <c r="F401" s="247"/>
      <c r="G401" s="247"/>
      <c r="H401" s="247"/>
      <c r="I401" s="247"/>
      <c r="J401" s="247"/>
      <c r="K401" s="247"/>
      <c r="L401" s="247"/>
      <c r="M401" s="248"/>
      <c r="N401" s="248"/>
      <c r="O401" s="249"/>
      <c r="P401" s="250"/>
    </row>
    <row r="402" spans="2:16">
      <c r="B402" s="241"/>
      <c r="C402" s="251"/>
      <c r="D402" s="252"/>
      <c r="E402" s="252"/>
      <c r="F402" s="252"/>
      <c r="G402" s="252"/>
      <c r="H402" s="252"/>
      <c r="I402" s="252"/>
      <c r="J402" s="252"/>
      <c r="K402" s="252"/>
      <c r="L402" s="253" t="s">
        <v>241</v>
      </c>
      <c r="M402" s="254" t="s">
        <v>242</v>
      </c>
      <c r="N402" s="254" t="s">
        <v>243</v>
      </c>
      <c r="O402" s="255" t="s">
        <v>244</v>
      </c>
      <c r="P402" s="245"/>
    </row>
    <row r="403" spans="2:16">
      <c r="B403" s="241"/>
      <c r="C403" s="256"/>
      <c r="D403" s="257"/>
      <c r="E403" s="257"/>
      <c r="F403" s="257"/>
      <c r="G403" s="257"/>
      <c r="H403" s="257"/>
      <c r="I403" s="257"/>
      <c r="J403" s="257"/>
      <c r="K403" s="257"/>
      <c r="L403" s="258"/>
      <c r="M403" s="259"/>
      <c r="N403" s="259"/>
      <c r="O403" s="260"/>
      <c r="P403" s="261"/>
    </row>
    <row r="404" spans="2:16">
      <c r="B404" s="241"/>
      <c r="C404" s="826" t="s">
        <v>245</v>
      </c>
      <c r="D404" s="827"/>
      <c r="E404" s="827"/>
      <c r="F404" s="827"/>
      <c r="G404" s="257"/>
      <c r="H404" s="257"/>
      <c r="I404" s="257" t="s">
        <v>246</v>
      </c>
      <c r="K404" s="257"/>
      <c r="L404" s="258"/>
      <c r="O404" s="262"/>
      <c r="P404" s="261"/>
    </row>
    <row r="405" spans="2:16">
      <c r="B405" s="241"/>
      <c r="C405" s="263"/>
      <c r="D405" s="264"/>
      <c r="E405" s="264"/>
      <c r="F405" s="264"/>
      <c r="G405" s="264"/>
      <c r="H405" s="264"/>
      <c r="I405" s="264"/>
      <c r="J405" s="264"/>
      <c r="K405" s="264"/>
      <c r="L405" s="264"/>
      <c r="M405" s="264"/>
      <c r="N405" s="264"/>
      <c r="O405" s="265"/>
      <c r="P405" s="266"/>
    </row>
    <row r="406" spans="2:16" ht="15" thickBot="1">
      <c r="B406" s="241"/>
      <c r="C406" s="267"/>
      <c r="D406" s="268"/>
      <c r="E406" s="268"/>
      <c r="F406" s="268"/>
      <c r="G406" s="268"/>
      <c r="H406" s="268"/>
      <c r="I406" s="268"/>
      <c r="J406" s="268"/>
      <c r="K406" s="268"/>
      <c r="L406" s="268"/>
      <c r="M406" s="268"/>
      <c r="N406" s="268"/>
      <c r="O406" s="269"/>
      <c r="P406" s="243"/>
    </row>
    <row r="407" spans="2:16" ht="15" thickBot="1">
      <c r="B407" s="241"/>
      <c r="C407" s="270"/>
      <c r="D407" s="271"/>
      <c r="E407" s="271"/>
      <c r="F407" s="271"/>
      <c r="G407" s="271"/>
      <c r="H407" s="271"/>
      <c r="K407" s="271"/>
      <c r="L407" s="271"/>
      <c r="M407" s="271"/>
      <c r="N407" s="271"/>
      <c r="O407" s="272"/>
      <c r="P407" s="243"/>
    </row>
    <row r="408" spans="2:16">
      <c r="B408" s="241"/>
      <c r="C408" s="828" t="s">
        <v>247</v>
      </c>
      <c r="D408" s="829"/>
      <c r="E408" s="829"/>
      <c r="F408" s="829"/>
      <c r="G408" s="829"/>
      <c r="H408" s="829"/>
      <c r="I408" s="829"/>
      <c r="J408" s="829"/>
      <c r="K408" s="829"/>
      <c r="L408" s="829"/>
      <c r="M408" s="829"/>
      <c r="N408" s="829"/>
      <c r="O408" s="830"/>
      <c r="P408" s="273"/>
    </row>
    <row r="409" spans="2:16" ht="15" thickBot="1">
      <c r="B409" s="241"/>
      <c r="C409" s="274"/>
      <c r="O409" s="275"/>
      <c r="P409" s="243"/>
    </row>
    <row r="410" spans="2:16">
      <c r="B410" s="241"/>
      <c r="C410" s="276" t="s">
        <v>248</v>
      </c>
      <c r="D410" s="814" t="s">
        <v>9</v>
      </c>
      <c r="E410" s="815"/>
      <c r="F410" s="815"/>
      <c r="G410" s="815"/>
      <c r="H410" s="815"/>
      <c r="I410" s="815"/>
      <c r="J410" s="815"/>
      <c r="K410" s="815"/>
      <c r="L410" s="816"/>
      <c r="M410" s="817" t="s">
        <v>249</v>
      </c>
      <c r="N410" s="818"/>
      <c r="O410" s="276" t="s">
        <v>11</v>
      </c>
      <c r="P410" s="277"/>
    </row>
    <row r="411" spans="2:16" ht="15" thickBot="1">
      <c r="B411" s="241"/>
      <c r="C411" s="278">
        <v>18.100000000000001</v>
      </c>
      <c r="D411" s="843" t="s">
        <v>58</v>
      </c>
      <c r="E411" s="820"/>
      <c r="F411" s="820"/>
      <c r="G411" s="820"/>
      <c r="H411" s="820"/>
      <c r="I411" s="820"/>
      <c r="J411" s="820"/>
      <c r="K411" s="820"/>
      <c r="L411" s="821"/>
      <c r="M411" s="843" t="s">
        <v>329</v>
      </c>
      <c r="N411" s="821"/>
      <c r="O411" s="279">
        <f>'[22]PRESUPUESTO OFICIAL (Entidad)'!I24</f>
        <v>108.34</v>
      </c>
      <c r="P411" s="280"/>
    </row>
    <row r="412" spans="2:16">
      <c r="B412" s="241"/>
      <c r="C412" s="760" t="s">
        <v>250</v>
      </c>
      <c r="D412" s="761"/>
      <c r="E412" s="761"/>
      <c r="F412" s="761"/>
      <c r="G412" s="761"/>
      <c r="H412" s="761"/>
      <c r="I412" s="761"/>
      <c r="J412" s="761"/>
      <c r="K412" s="761"/>
      <c r="L412" s="761"/>
      <c r="M412" s="761"/>
      <c r="N412" s="761"/>
      <c r="O412" s="762"/>
      <c r="P412" s="281"/>
    </row>
    <row r="413" spans="2:16">
      <c r="B413" s="241"/>
      <c r="C413" s="763"/>
      <c r="D413" s="764"/>
      <c r="E413" s="764"/>
      <c r="F413" s="764"/>
      <c r="G413" s="764"/>
      <c r="H413" s="764"/>
      <c r="I413" s="764"/>
      <c r="J413" s="764"/>
      <c r="K413" s="764"/>
      <c r="L413" s="764"/>
      <c r="M413" s="764"/>
      <c r="N413" s="764"/>
      <c r="O413" s="765"/>
      <c r="P413" s="281"/>
    </row>
    <row r="414" spans="2:16" ht="15" thickBot="1">
      <c r="B414" s="241"/>
      <c r="C414" s="766"/>
      <c r="D414" s="767"/>
      <c r="E414" s="767"/>
      <c r="F414" s="767"/>
      <c r="G414" s="767"/>
      <c r="H414" s="767"/>
      <c r="I414" s="767"/>
      <c r="J414" s="767"/>
      <c r="K414" s="767"/>
      <c r="L414" s="767"/>
      <c r="M414" s="767"/>
      <c r="N414" s="767"/>
      <c r="O414" s="768"/>
      <c r="P414" s="281"/>
    </row>
    <row r="415" spans="2:16">
      <c r="B415" s="241"/>
      <c r="C415" s="769" t="s">
        <v>9</v>
      </c>
      <c r="D415" s="822"/>
      <c r="E415" s="822"/>
      <c r="F415" s="822"/>
      <c r="G415" s="823"/>
      <c r="H415" s="785" t="s">
        <v>251</v>
      </c>
      <c r="I415" s="822"/>
      <c r="J415" s="824" t="s">
        <v>252</v>
      </c>
      <c r="K415" s="825"/>
      <c r="L415" s="298" t="s">
        <v>436</v>
      </c>
      <c r="M415" s="785" t="s">
        <v>254</v>
      </c>
      <c r="N415" s="786"/>
      <c r="O415" s="283" t="s">
        <v>255</v>
      </c>
      <c r="P415" s="284"/>
    </row>
    <row r="416" spans="2:16">
      <c r="B416" s="241"/>
      <c r="C416" s="773" t="s">
        <v>257</v>
      </c>
      <c r="D416" s="774"/>
      <c r="E416" s="774"/>
      <c r="F416" s="774"/>
      <c r="G416" s="810"/>
      <c r="H416" s="811"/>
      <c r="I416" s="810"/>
      <c r="J416" s="812" t="s">
        <v>20</v>
      </c>
      <c r="K416" s="776"/>
      <c r="L416" s="315">
        <f>O445*0.05</f>
        <v>48.885267599999999</v>
      </c>
      <c r="M416" s="812">
        <v>1</v>
      </c>
      <c r="N416" s="776"/>
      <c r="O416" s="286">
        <f>L416*M416</f>
        <v>48.885267599999999</v>
      </c>
      <c r="P416" s="287"/>
    </row>
    <row r="417" spans="2:16" ht="15" thickBot="1">
      <c r="B417" s="241"/>
      <c r="C417" s="805"/>
      <c r="D417" s="791"/>
      <c r="E417" s="791"/>
      <c r="F417" s="791"/>
      <c r="G417" s="806"/>
      <c r="H417" s="807"/>
      <c r="I417" s="806"/>
      <c r="J417" s="779"/>
      <c r="K417" s="780"/>
      <c r="L417" s="445"/>
      <c r="M417" s="812"/>
      <c r="N417" s="776"/>
      <c r="O417" s="286"/>
      <c r="P417" s="287"/>
    </row>
    <row r="418" spans="2:16" ht="15" thickBot="1">
      <c r="B418" s="241"/>
      <c r="C418" s="751" t="s">
        <v>258</v>
      </c>
      <c r="D418" s="752"/>
      <c r="E418" s="752"/>
      <c r="F418" s="752"/>
      <c r="G418" s="752"/>
      <c r="H418" s="752"/>
      <c r="I418" s="752"/>
      <c r="J418" s="752"/>
      <c r="K418" s="752"/>
      <c r="L418" s="752"/>
      <c r="M418" s="752"/>
      <c r="N418" s="753"/>
      <c r="O418" s="446">
        <f>SUM(O416:O417)</f>
        <v>48.885267599999999</v>
      </c>
      <c r="P418" s="296"/>
    </row>
    <row r="419" spans="2:16">
      <c r="B419" s="241"/>
      <c r="C419" s="760" t="s">
        <v>259</v>
      </c>
      <c r="D419" s="761"/>
      <c r="E419" s="761"/>
      <c r="F419" s="761"/>
      <c r="G419" s="761"/>
      <c r="H419" s="761"/>
      <c r="I419" s="761"/>
      <c r="J419" s="761"/>
      <c r="K419" s="761"/>
      <c r="L419" s="761"/>
      <c r="M419" s="761"/>
      <c r="N419" s="761"/>
      <c r="O419" s="762"/>
      <c r="P419" s="281"/>
    </row>
    <row r="420" spans="2:16">
      <c r="B420" s="241"/>
      <c r="C420" s="763"/>
      <c r="D420" s="764"/>
      <c r="E420" s="764"/>
      <c r="F420" s="764"/>
      <c r="G420" s="764"/>
      <c r="H420" s="764"/>
      <c r="I420" s="764"/>
      <c r="J420" s="764"/>
      <c r="K420" s="764"/>
      <c r="L420" s="764"/>
      <c r="M420" s="764"/>
      <c r="N420" s="764"/>
      <c r="O420" s="765"/>
      <c r="P420" s="281"/>
    </row>
    <row r="421" spans="2:16" ht="15" thickBot="1">
      <c r="B421" s="241"/>
      <c r="C421" s="766"/>
      <c r="D421" s="767"/>
      <c r="E421" s="767"/>
      <c r="F421" s="767"/>
      <c r="G421" s="767"/>
      <c r="H421" s="767"/>
      <c r="I421" s="767"/>
      <c r="J421" s="767"/>
      <c r="K421" s="767"/>
      <c r="L421" s="767"/>
      <c r="M421" s="767"/>
      <c r="N421" s="767"/>
      <c r="O421" s="768"/>
      <c r="P421" s="281"/>
    </row>
    <row r="422" spans="2:16">
      <c r="B422" s="241"/>
      <c r="C422" s="769" t="s">
        <v>9</v>
      </c>
      <c r="D422" s="770"/>
      <c r="E422" s="770"/>
      <c r="F422" s="770"/>
      <c r="G422" s="770"/>
      <c r="H422" s="770"/>
      <c r="I422" s="770"/>
      <c r="J422" s="360"/>
      <c r="K422" s="297" t="s">
        <v>249</v>
      </c>
      <c r="L422" s="298" t="s">
        <v>11</v>
      </c>
      <c r="M422" s="785" t="s">
        <v>260</v>
      </c>
      <c r="N422" s="786"/>
      <c r="O422" s="283" t="s">
        <v>255</v>
      </c>
      <c r="P422" s="284"/>
    </row>
    <row r="423" spans="2:16">
      <c r="B423" s="241"/>
      <c r="C423" s="879" t="s">
        <v>407</v>
      </c>
      <c r="D423" s="880"/>
      <c r="E423" s="880"/>
      <c r="F423" s="880"/>
      <c r="G423" s="880"/>
      <c r="H423" s="880"/>
      <c r="I423" s="880"/>
      <c r="J423" s="362"/>
      <c r="K423" s="447" t="s">
        <v>43</v>
      </c>
      <c r="L423" s="461">
        <f>2/O411</f>
        <v>1.8460402436773122E-2</v>
      </c>
      <c r="M423" s="877">
        <v>8900</v>
      </c>
      <c r="N423" s="878"/>
      <c r="O423" s="286">
        <f>L423*M423</f>
        <v>164.2975816872808</v>
      </c>
      <c r="P423" s="287"/>
    </row>
    <row r="424" spans="2:16">
      <c r="B424" s="241"/>
      <c r="C424" s="773" t="s">
        <v>408</v>
      </c>
      <c r="D424" s="774"/>
      <c r="E424" s="774"/>
      <c r="F424" s="774"/>
      <c r="G424" s="774"/>
      <c r="H424" s="774"/>
      <c r="I424" s="774"/>
      <c r="J424" s="810"/>
      <c r="K424" s="447" t="s">
        <v>43</v>
      </c>
      <c r="L424" s="462">
        <f>2/O411</f>
        <v>1.8460402436773122E-2</v>
      </c>
      <c r="M424" s="877">
        <v>17900</v>
      </c>
      <c r="N424" s="878"/>
      <c r="O424" s="286">
        <f t="shared" ref="O424:O427" si="2">L424*M424</f>
        <v>330.44120361823889</v>
      </c>
      <c r="P424" s="287"/>
    </row>
    <row r="425" spans="2:16">
      <c r="B425" s="241"/>
      <c r="C425" s="773" t="s">
        <v>409</v>
      </c>
      <c r="D425" s="774"/>
      <c r="E425" s="774"/>
      <c r="F425" s="774"/>
      <c r="G425" s="774"/>
      <c r="H425" s="774"/>
      <c r="I425" s="774"/>
      <c r="J425" s="810"/>
      <c r="K425" s="447" t="s">
        <v>43</v>
      </c>
      <c r="L425" s="462">
        <f>2/O411</f>
        <v>1.8460402436773122E-2</v>
      </c>
      <c r="M425" s="877">
        <v>10900</v>
      </c>
      <c r="N425" s="878"/>
      <c r="O425" s="286">
        <f t="shared" si="2"/>
        <v>201.21838656082704</v>
      </c>
      <c r="P425" s="287"/>
    </row>
    <row r="426" spans="2:16">
      <c r="B426" s="241"/>
      <c r="C426" s="773" t="s">
        <v>410</v>
      </c>
      <c r="D426" s="774"/>
      <c r="E426" s="774"/>
      <c r="F426" s="774"/>
      <c r="G426" s="774"/>
      <c r="H426" s="774"/>
      <c r="I426" s="774"/>
      <c r="J426" s="810"/>
      <c r="K426" s="447" t="s">
        <v>43</v>
      </c>
      <c r="L426" s="462">
        <f>2/O411</f>
        <v>1.8460402436773122E-2</v>
      </c>
      <c r="M426" s="877">
        <v>22900</v>
      </c>
      <c r="N426" s="878"/>
      <c r="O426" s="286">
        <f t="shared" si="2"/>
        <v>422.74321580210449</v>
      </c>
      <c r="P426" s="287"/>
    </row>
    <row r="427" spans="2:16">
      <c r="B427" s="241"/>
      <c r="C427" s="773" t="s">
        <v>411</v>
      </c>
      <c r="D427" s="774"/>
      <c r="E427" s="774"/>
      <c r="F427" s="774"/>
      <c r="G427" s="774"/>
      <c r="H427" s="774"/>
      <c r="I427" s="774"/>
      <c r="J427" s="810"/>
      <c r="K427" s="447" t="s">
        <v>43</v>
      </c>
      <c r="L427" s="462">
        <f>2/O411</f>
        <v>1.8460402436773122E-2</v>
      </c>
      <c r="M427" s="877">
        <v>9900</v>
      </c>
      <c r="N427" s="878"/>
      <c r="O427" s="286">
        <f t="shared" si="2"/>
        <v>182.75798412405391</v>
      </c>
      <c r="P427" s="287"/>
    </row>
    <row r="428" spans="2:16" ht="15" thickBot="1">
      <c r="B428" s="241"/>
      <c r="C428" s="805"/>
      <c r="D428" s="791"/>
      <c r="E428" s="791"/>
      <c r="F428" s="791"/>
      <c r="G428" s="791"/>
      <c r="H428" s="791"/>
      <c r="I428" s="791"/>
      <c r="J428" s="806"/>
      <c r="K428" s="289"/>
      <c r="L428" s="451"/>
      <c r="M428" s="779"/>
      <c r="N428" s="780"/>
      <c r="O428" s="452"/>
      <c r="P428" s="287"/>
    </row>
    <row r="429" spans="2:16" ht="15" thickBot="1">
      <c r="B429" s="241"/>
      <c r="C429" s="751" t="s">
        <v>258</v>
      </c>
      <c r="D429" s="752"/>
      <c r="E429" s="752"/>
      <c r="F429" s="752"/>
      <c r="G429" s="752"/>
      <c r="H429" s="752"/>
      <c r="I429" s="752"/>
      <c r="J429" s="752"/>
      <c r="K429" s="752"/>
      <c r="L429" s="752"/>
      <c r="M429" s="752"/>
      <c r="N429" s="753"/>
      <c r="O429" s="453">
        <f>SUM(O423:O427)</f>
        <v>1301.4583717925052</v>
      </c>
      <c r="P429" s="287"/>
    </row>
    <row r="430" spans="2:16">
      <c r="B430" s="241"/>
      <c r="C430" s="760" t="s">
        <v>263</v>
      </c>
      <c r="D430" s="761"/>
      <c r="E430" s="761"/>
      <c r="F430" s="761"/>
      <c r="G430" s="761"/>
      <c r="H430" s="761"/>
      <c r="I430" s="761"/>
      <c r="J430" s="761"/>
      <c r="K430" s="761"/>
      <c r="L430" s="761"/>
      <c r="M430" s="761"/>
      <c r="N430" s="761"/>
      <c r="O430" s="762"/>
      <c r="P430" s="281"/>
    </row>
    <row r="431" spans="2:16">
      <c r="B431" s="241"/>
      <c r="C431" s="763"/>
      <c r="D431" s="764"/>
      <c r="E431" s="764"/>
      <c r="F431" s="764"/>
      <c r="G431" s="764"/>
      <c r="H431" s="764"/>
      <c r="I431" s="764"/>
      <c r="J431" s="764"/>
      <c r="K431" s="764"/>
      <c r="L431" s="764"/>
      <c r="M431" s="764"/>
      <c r="N431" s="764"/>
      <c r="O431" s="765"/>
      <c r="P431" s="281"/>
    </row>
    <row r="432" spans="2:16" ht="15" thickBot="1">
      <c r="B432" s="241"/>
      <c r="C432" s="766"/>
      <c r="D432" s="767"/>
      <c r="E432" s="767"/>
      <c r="F432" s="767"/>
      <c r="G432" s="767"/>
      <c r="H432" s="767"/>
      <c r="I432" s="767"/>
      <c r="J432" s="767"/>
      <c r="K432" s="767"/>
      <c r="L432" s="767"/>
      <c r="M432" s="767"/>
      <c r="N432" s="767"/>
      <c r="O432" s="768"/>
      <c r="P432" s="281"/>
    </row>
    <row r="433" spans="2:16" ht="15.75">
      <c r="B433" s="241"/>
      <c r="C433" s="769" t="s">
        <v>264</v>
      </c>
      <c r="D433" s="770"/>
      <c r="E433" s="770"/>
      <c r="F433" s="770"/>
      <c r="G433" s="770"/>
      <c r="H433" s="770"/>
      <c r="I433" s="770"/>
      <c r="J433" s="303" t="s">
        <v>265</v>
      </c>
      <c r="K433" s="304" t="s">
        <v>266</v>
      </c>
      <c r="L433" s="305" t="s">
        <v>267</v>
      </c>
      <c r="M433" s="785" t="s">
        <v>268</v>
      </c>
      <c r="N433" s="786"/>
      <c r="O433" s="283" t="s">
        <v>255</v>
      </c>
      <c r="P433" s="284"/>
    </row>
    <row r="434" spans="2:16">
      <c r="B434" s="241"/>
      <c r="C434" s="773"/>
      <c r="D434" s="774"/>
      <c r="E434" s="774"/>
      <c r="F434" s="774"/>
      <c r="G434" s="774"/>
      <c r="H434" s="774"/>
      <c r="I434" s="774"/>
      <c r="J434" s="306"/>
      <c r="K434" s="307"/>
      <c r="L434" s="306"/>
      <c r="M434" s="839"/>
      <c r="N434" s="840"/>
      <c r="O434" s="294"/>
      <c r="P434" s="287"/>
    </row>
    <row r="435" spans="2:16" ht="15" thickBot="1">
      <c r="B435" s="241"/>
      <c r="C435" s="805"/>
      <c r="D435" s="791"/>
      <c r="E435" s="791"/>
      <c r="F435" s="791"/>
      <c r="G435" s="791"/>
      <c r="H435" s="791"/>
      <c r="I435" s="791"/>
      <c r="J435" s="308"/>
      <c r="K435" s="309"/>
      <c r="L435" s="308"/>
      <c r="M435" s="779"/>
      <c r="N435" s="780"/>
      <c r="O435" s="310"/>
      <c r="P435" s="287"/>
    </row>
    <row r="436" spans="2:16" ht="15" thickBot="1">
      <c r="B436" s="241"/>
      <c r="C436" s="751" t="s">
        <v>258</v>
      </c>
      <c r="D436" s="752"/>
      <c r="E436" s="752"/>
      <c r="F436" s="752"/>
      <c r="G436" s="752"/>
      <c r="H436" s="752"/>
      <c r="I436" s="752"/>
      <c r="J436" s="752"/>
      <c r="K436" s="752"/>
      <c r="L436" s="752"/>
      <c r="M436" s="752"/>
      <c r="N436" s="753"/>
      <c r="O436" s="446"/>
      <c r="P436" s="296"/>
    </row>
    <row r="437" spans="2:16">
      <c r="B437" s="241"/>
      <c r="C437" s="760" t="s">
        <v>269</v>
      </c>
      <c r="D437" s="761"/>
      <c r="E437" s="761"/>
      <c r="F437" s="761"/>
      <c r="G437" s="761"/>
      <c r="H437" s="761"/>
      <c r="I437" s="761"/>
      <c r="J437" s="761"/>
      <c r="K437" s="761"/>
      <c r="L437" s="761"/>
      <c r="M437" s="761"/>
      <c r="N437" s="761"/>
      <c r="O437" s="762"/>
      <c r="P437" s="281"/>
    </row>
    <row r="438" spans="2:16">
      <c r="B438" s="241"/>
      <c r="C438" s="763"/>
      <c r="D438" s="764"/>
      <c r="E438" s="764"/>
      <c r="F438" s="764"/>
      <c r="G438" s="764"/>
      <c r="H438" s="764"/>
      <c r="I438" s="764"/>
      <c r="J438" s="764"/>
      <c r="K438" s="764"/>
      <c r="L438" s="764"/>
      <c r="M438" s="764"/>
      <c r="N438" s="764"/>
      <c r="O438" s="765"/>
      <c r="P438" s="281"/>
    </row>
    <row r="439" spans="2:16" ht="15" thickBot="1">
      <c r="B439" s="241"/>
      <c r="C439" s="766"/>
      <c r="D439" s="767"/>
      <c r="E439" s="767"/>
      <c r="F439" s="767"/>
      <c r="G439" s="767"/>
      <c r="H439" s="767"/>
      <c r="I439" s="767"/>
      <c r="J439" s="767"/>
      <c r="K439" s="767"/>
      <c r="L439" s="767"/>
      <c r="M439" s="767"/>
      <c r="N439" s="767"/>
      <c r="O439" s="768"/>
      <c r="P439" s="281"/>
    </row>
    <row r="440" spans="2:16" ht="28.5">
      <c r="B440" s="241"/>
      <c r="C440" s="769" t="s">
        <v>270</v>
      </c>
      <c r="D440" s="770"/>
      <c r="E440" s="770"/>
      <c r="F440" s="770"/>
      <c r="G440" s="770"/>
      <c r="H440" s="770"/>
      <c r="I440" s="371" t="s">
        <v>11</v>
      </c>
      <c r="J440" s="298" t="s">
        <v>271</v>
      </c>
      <c r="K440" s="304" t="s">
        <v>272</v>
      </c>
      <c r="L440" s="303" t="s">
        <v>273</v>
      </c>
      <c r="M440" s="771" t="s">
        <v>254</v>
      </c>
      <c r="N440" s="772"/>
      <c r="O440" s="312" t="s">
        <v>255</v>
      </c>
      <c r="P440" s="313"/>
    </row>
    <row r="441" spans="2:16">
      <c r="B441" s="241"/>
      <c r="C441" s="757" t="s">
        <v>274</v>
      </c>
      <c r="D441" s="758"/>
      <c r="E441" s="758"/>
      <c r="F441" s="758"/>
      <c r="G441" s="758"/>
      <c r="H441" s="758"/>
      <c r="I441" s="447">
        <v>1</v>
      </c>
      <c r="J441" s="315">
        <v>58363.5</v>
      </c>
      <c r="K441" s="316">
        <f>J441*67.52%</f>
        <v>39407.035199999998</v>
      </c>
      <c r="L441" s="317">
        <f>J441+K441</f>
        <v>97770.535199999998</v>
      </c>
      <c r="M441" s="783">
        <v>0.01</v>
      </c>
      <c r="N441" s="784"/>
      <c r="O441" s="318">
        <f>I441*L441*M441</f>
        <v>977.70535199999995</v>
      </c>
      <c r="P441" s="319"/>
    </row>
    <row r="442" spans="2:16">
      <c r="B442" s="241"/>
      <c r="C442" s="757"/>
      <c r="D442" s="758"/>
      <c r="E442" s="758"/>
      <c r="F442" s="758"/>
      <c r="G442" s="758"/>
      <c r="H442" s="758"/>
      <c r="I442" s="447"/>
      <c r="J442" s="315"/>
      <c r="K442" s="316"/>
      <c r="L442" s="317"/>
      <c r="M442" s="777"/>
      <c r="N442" s="778"/>
      <c r="O442" s="318"/>
      <c r="P442" s="319"/>
    </row>
    <row r="443" spans="2:16">
      <c r="B443" s="241"/>
      <c r="C443" s="320"/>
      <c r="D443" s="321"/>
      <c r="E443" s="321"/>
      <c r="F443" s="321"/>
      <c r="G443" s="321"/>
      <c r="H443" s="321"/>
      <c r="I443" s="321"/>
      <c r="J443" s="323"/>
      <c r="K443" s="324"/>
      <c r="L443" s="317"/>
      <c r="M443" s="839"/>
      <c r="N443" s="840"/>
      <c r="O443" s="325"/>
      <c r="P443" s="319"/>
    </row>
    <row r="444" spans="2:16" ht="15" thickBot="1">
      <c r="B444" s="241"/>
      <c r="C444" s="805"/>
      <c r="D444" s="791"/>
      <c r="E444" s="791"/>
      <c r="F444" s="791"/>
      <c r="G444" s="791"/>
      <c r="H444" s="791"/>
      <c r="I444" s="791"/>
      <c r="J444" s="308"/>
      <c r="K444" s="309"/>
      <c r="L444" s="308"/>
      <c r="M444" s="779"/>
      <c r="N444" s="780"/>
      <c r="O444" s="310"/>
      <c r="P444" s="287"/>
    </row>
    <row r="445" spans="2:16" ht="15" thickBot="1">
      <c r="B445" s="241"/>
      <c r="C445" s="751" t="s">
        <v>258</v>
      </c>
      <c r="D445" s="752"/>
      <c r="E445" s="752"/>
      <c r="F445" s="752"/>
      <c r="G445" s="752"/>
      <c r="H445" s="752"/>
      <c r="I445" s="752"/>
      <c r="J445" s="752"/>
      <c r="K445" s="752"/>
      <c r="L445" s="752"/>
      <c r="M445" s="752"/>
      <c r="N445" s="753"/>
      <c r="O445" s="453">
        <f>SUM(O441:O442)</f>
        <v>977.70535199999995</v>
      </c>
      <c r="P445" s="287"/>
    </row>
    <row r="446" spans="2:16" ht="15" thickBot="1">
      <c r="B446" s="241"/>
      <c r="C446" s="274"/>
      <c r="O446" s="275"/>
      <c r="P446" s="243"/>
    </row>
    <row r="447" spans="2:16" ht="15" thickBot="1">
      <c r="B447" s="241"/>
      <c r="C447" s="754" t="s">
        <v>275</v>
      </c>
      <c r="D447" s="755"/>
      <c r="E447" s="755"/>
      <c r="F447" s="755"/>
      <c r="G447" s="755"/>
      <c r="H447" s="755"/>
      <c r="I447" s="755"/>
      <c r="J447" s="755"/>
      <c r="K447" s="755"/>
      <c r="L447" s="755"/>
      <c r="M447" s="755"/>
      <c r="N447" s="756"/>
      <c r="O447" s="454">
        <f>SUM(O418+O429+O436+O445)</f>
        <v>2328.0489913925048</v>
      </c>
      <c r="P447" s="328"/>
    </row>
    <row r="448" spans="2:16">
      <c r="B448" s="241"/>
      <c r="C448" s="760" t="s">
        <v>276</v>
      </c>
      <c r="D448" s="761"/>
      <c r="E448" s="761"/>
      <c r="F448" s="761"/>
      <c r="G448" s="761"/>
      <c r="H448" s="761"/>
      <c r="I448" s="761"/>
      <c r="J448" s="761"/>
      <c r="K448" s="761"/>
      <c r="L448" s="761"/>
      <c r="M448" s="761"/>
      <c r="N448" s="761"/>
      <c r="O448" s="762"/>
      <c r="P448" s="281"/>
    </row>
    <row r="449" spans="2:16">
      <c r="B449" s="241"/>
      <c r="C449" s="763"/>
      <c r="D449" s="764"/>
      <c r="E449" s="764"/>
      <c r="F449" s="764"/>
      <c r="G449" s="764"/>
      <c r="H449" s="764"/>
      <c r="I449" s="764"/>
      <c r="J449" s="764"/>
      <c r="K449" s="764"/>
      <c r="L449" s="764"/>
      <c r="M449" s="764"/>
      <c r="N449" s="764"/>
      <c r="O449" s="765"/>
      <c r="P449" s="281"/>
    </row>
    <row r="450" spans="2:16" ht="15" thickBot="1">
      <c r="B450" s="241"/>
      <c r="C450" s="766"/>
      <c r="D450" s="767"/>
      <c r="E450" s="767"/>
      <c r="F450" s="767"/>
      <c r="G450" s="767"/>
      <c r="H450" s="767"/>
      <c r="I450" s="767"/>
      <c r="J450" s="767"/>
      <c r="K450" s="767"/>
      <c r="L450" s="767"/>
      <c r="M450" s="767"/>
      <c r="N450" s="767"/>
      <c r="O450" s="768"/>
      <c r="P450" s="281"/>
    </row>
    <row r="451" spans="2:16">
      <c r="B451" s="241"/>
      <c r="C451" s="769" t="s">
        <v>277</v>
      </c>
      <c r="D451" s="770"/>
      <c r="E451" s="770"/>
      <c r="F451" s="770"/>
      <c r="G451" s="770"/>
      <c r="H451" s="770"/>
      <c r="I451" s="770"/>
      <c r="J451" s="329"/>
      <c r="K451" s="330"/>
      <c r="L451" s="303" t="s">
        <v>278</v>
      </c>
      <c r="M451" s="771" t="s">
        <v>279</v>
      </c>
      <c r="N451" s="772"/>
      <c r="O451" s="331"/>
      <c r="P451" s="313"/>
    </row>
    <row r="452" spans="2:16">
      <c r="B452" s="241"/>
      <c r="C452" s="773" t="s">
        <v>280</v>
      </c>
      <c r="D452" s="774"/>
      <c r="E452" s="774"/>
      <c r="F452" s="774"/>
      <c r="G452" s="774"/>
      <c r="H452" s="774"/>
      <c r="I452" s="774"/>
      <c r="J452" s="332"/>
      <c r="K452" s="333"/>
      <c r="L452" s="334">
        <v>0.22</v>
      </c>
      <c r="M452" s="747"/>
      <c r="N452" s="748"/>
      <c r="O452" s="335">
        <f>O447*L452</f>
        <v>512.17077810635112</v>
      </c>
      <c r="P452" s="336"/>
    </row>
    <row r="453" spans="2:16">
      <c r="B453" s="241"/>
      <c r="C453" s="338" t="s">
        <v>281</v>
      </c>
      <c r="D453" s="289"/>
      <c r="E453" s="289"/>
      <c r="F453" s="289"/>
      <c r="G453" s="289"/>
      <c r="H453" s="289"/>
      <c r="I453" s="289"/>
      <c r="J453" s="332"/>
      <c r="K453" s="333"/>
      <c r="L453" s="334">
        <v>0.01</v>
      </c>
      <c r="M453" s="747"/>
      <c r="N453" s="748"/>
      <c r="O453" s="335">
        <f>O447*L453</f>
        <v>23.280489913925049</v>
      </c>
      <c r="P453" s="336"/>
    </row>
    <row r="454" spans="2:16" ht="15" thickBot="1">
      <c r="B454" s="241"/>
      <c r="C454" s="267" t="s">
        <v>282</v>
      </c>
      <c r="D454" s="268"/>
      <c r="E454" s="268"/>
      <c r="F454" s="268"/>
      <c r="G454" s="268"/>
      <c r="H454" s="268"/>
      <c r="I454" s="268"/>
      <c r="J454" s="339"/>
      <c r="K454" s="340"/>
      <c r="L454" s="334">
        <v>0.03</v>
      </c>
      <c r="M454" s="749"/>
      <c r="N454" s="750"/>
      <c r="O454" s="335">
        <f>O447*L454</f>
        <v>69.841469741775143</v>
      </c>
      <c r="P454" s="336"/>
    </row>
    <row r="455" spans="2:16" ht="15" thickBot="1">
      <c r="B455" s="241"/>
      <c r="C455" s="751" t="s">
        <v>258</v>
      </c>
      <c r="D455" s="752"/>
      <c r="E455" s="752"/>
      <c r="F455" s="752"/>
      <c r="G455" s="752"/>
      <c r="H455" s="752"/>
      <c r="I455" s="752"/>
      <c r="J455" s="752"/>
      <c r="K455" s="752"/>
      <c r="L455" s="752"/>
      <c r="M455" s="752"/>
      <c r="N455" s="753"/>
      <c r="O455" s="341">
        <f>SUM(O452:O454)</f>
        <v>605.29273776205127</v>
      </c>
      <c r="P455" s="342"/>
    </row>
    <row r="456" spans="2:16" ht="15" thickBot="1">
      <c r="B456" s="241"/>
      <c r="C456" s="274"/>
      <c r="O456" s="275"/>
      <c r="P456" s="243"/>
    </row>
    <row r="457" spans="2:16" ht="15" thickBot="1">
      <c r="B457" s="241"/>
      <c r="C457" s="754" t="s">
        <v>283</v>
      </c>
      <c r="D457" s="755"/>
      <c r="E457" s="755"/>
      <c r="F457" s="755"/>
      <c r="G457" s="755"/>
      <c r="H457" s="755"/>
      <c r="I457" s="755"/>
      <c r="J457" s="755"/>
      <c r="K457" s="755"/>
      <c r="L457" s="755"/>
      <c r="M457" s="755"/>
      <c r="N457" s="756"/>
      <c r="O457" s="343">
        <f>ROUND(O447+O455,0)</f>
        <v>2933</v>
      </c>
      <c r="P457" s="342"/>
    </row>
    <row r="458" spans="2:16">
      <c r="B458" s="241"/>
      <c r="C458" s="270"/>
      <c r="D458" s="271"/>
      <c r="E458" s="271"/>
      <c r="F458" s="271"/>
      <c r="G458" s="271"/>
      <c r="H458" s="271"/>
      <c r="I458" s="271"/>
      <c r="J458" s="271"/>
      <c r="K458" s="271"/>
      <c r="L458" s="271"/>
      <c r="M458" s="271"/>
      <c r="N458" s="271"/>
      <c r="O458" s="272"/>
      <c r="P458" s="243"/>
    </row>
    <row r="459" spans="2:16">
      <c r="B459" s="241"/>
      <c r="C459" s="274"/>
      <c r="O459" s="275"/>
      <c r="P459" s="243"/>
    </row>
    <row r="460" spans="2:16">
      <c r="B460" s="241"/>
      <c r="C460" s="274"/>
      <c r="O460" s="275"/>
      <c r="P460" s="243"/>
    </row>
    <row r="461" spans="2:16">
      <c r="B461" s="241"/>
      <c r="C461" s="274"/>
      <c r="H461" s="344" t="s">
        <v>284</v>
      </c>
      <c r="I461" s="344"/>
      <c r="J461" s="344"/>
      <c r="K461" s="344"/>
      <c r="O461" s="275"/>
      <c r="P461" s="243"/>
    </row>
    <row r="462" spans="2:16">
      <c r="B462" s="241"/>
      <c r="C462" s="274"/>
      <c r="H462" s="344" t="s">
        <v>285</v>
      </c>
      <c r="O462" s="275"/>
      <c r="P462" s="243"/>
    </row>
    <row r="463" spans="2:16">
      <c r="B463" s="241"/>
      <c r="C463" s="274"/>
      <c r="H463" s="344" t="s">
        <v>286</v>
      </c>
      <c r="O463" s="275"/>
      <c r="P463" s="243"/>
    </row>
    <row r="464" spans="2:16">
      <c r="B464" s="241"/>
      <c r="C464" s="256"/>
      <c r="D464" s="345"/>
      <c r="E464" s="345"/>
      <c r="F464" s="345"/>
      <c r="G464" s="345"/>
      <c r="H464" s="344" t="s">
        <v>287</v>
      </c>
      <c r="I464" s="345"/>
      <c r="J464" s="345"/>
      <c r="K464" s="345"/>
      <c r="L464" s="345"/>
      <c r="M464" s="345"/>
      <c r="N464" s="345"/>
      <c r="O464" s="346"/>
      <c r="P464" s="266"/>
    </row>
    <row r="465" spans="2:16">
      <c r="B465" s="241"/>
      <c r="C465" s="274"/>
      <c r="H465" s="236" t="s">
        <v>288</v>
      </c>
      <c r="O465" s="275"/>
      <c r="P465" s="243"/>
    </row>
    <row r="466" spans="2:16">
      <c r="B466" s="241"/>
      <c r="C466" s="347" t="s">
        <v>289</v>
      </c>
      <c r="D466" s="348"/>
      <c r="E466" s="348"/>
      <c r="F466" s="348"/>
      <c r="G466" s="348"/>
      <c r="H466" s="348"/>
      <c r="I466" s="348"/>
      <c r="J466" s="348"/>
      <c r="K466" s="348"/>
      <c r="L466" s="348"/>
      <c r="M466" s="348"/>
      <c r="N466" s="348"/>
      <c r="O466" s="349"/>
      <c r="P466" s="243"/>
    </row>
    <row r="467" spans="2:16">
      <c r="B467" s="241"/>
      <c r="C467" s="757"/>
      <c r="D467" s="758"/>
      <c r="E467" s="758"/>
      <c r="F467" s="758"/>
      <c r="G467" s="758"/>
      <c r="H467" s="758"/>
      <c r="I467" s="758"/>
      <c r="J467" s="758"/>
      <c r="K467" s="758"/>
      <c r="L467" s="758"/>
      <c r="M467" s="758"/>
      <c r="N467" s="758"/>
      <c r="O467" s="759"/>
      <c r="P467" s="266"/>
    </row>
    <row r="468" spans="2:16">
      <c r="B468" s="241"/>
      <c r="C468" s="757"/>
      <c r="D468" s="758"/>
      <c r="E468" s="758"/>
      <c r="F468" s="758"/>
      <c r="G468" s="758"/>
      <c r="H468" s="758"/>
      <c r="I468" s="758"/>
      <c r="J468" s="758"/>
      <c r="K468" s="758"/>
      <c r="L468" s="758"/>
      <c r="M468" s="758"/>
      <c r="N468" s="758"/>
      <c r="O468" s="759"/>
      <c r="P468" s="266"/>
    </row>
    <row r="469" spans="2:16">
      <c r="B469" s="241"/>
      <c r="C469" s="256"/>
      <c r="D469" s="345"/>
      <c r="E469" s="345"/>
      <c r="F469" s="345"/>
      <c r="G469" s="345"/>
      <c r="H469" s="345"/>
      <c r="I469" s="345"/>
      <c r="J469" s="345"/>
      <c r="K469" s="345"/>
      <c r="L469" s="345"/>
      <c r="M469" s="345"/>
      <c r="N469" s="345"/>
      <c r="O469" s="346"/>
      <c r="P469" s="266"/>
    </row>
    <row r="470" spans="2:16">
      <c r="B470" s="241"/>
      <c r="C470" s="350" t="s">
        <v>290</v>
      </c>
      <c r="D470" s="345"/>
      <c r="E470" s="345"/>
      <c r="F470" s="345"/>
      <c r="G470" s="345"/>
      <c r="H470" s="345"/>
      <c r="I470" s="345"/>
      <c r="J470" s="345"/>
      <c r="K470" s="345"/>
      <c r="L470" s="345"/>
      <c r="M470" s="345"/>
      <c r="N470" s="345"/>
      <c r="O470" s="346"/>
      <c r="P470" s="266"/>
    </row>
    <row r="471" spans="2:16">
      <c r="B471" s="241"/>
      <c r="C471" s="735" t="s">
        <v>291</v>
      </c>
      <c r="D471" s="736"/>
      <c r="E471" s="736"/>
      <c r="F471" s="736"/>
      <c r="G471" s="736"/>
      <c r="H471" s="736"/>
      <c r="I471" s="736"/>
      <c r="J471" s="736"/>
      <c r="K471" s="736"/>
      <c r="L471" s="736"/>
      <c r="M471" s="736"/>
      <c r="N471" s="736"/>
      <c r="O471" s="737"/>
      <c r="P471" s="351"/>
    </row>
    <row r="472" spans="2:16">
      <c r="B472" s="241"/>
      <c r="C472" s="735"/>
      <c r="D472" s="736"/>
      <c r="E472" s="736"/>
      <c r="F472" s="736"/>
      <c r="G472" s="736"/>
      <c r="H472" s="736"/>
      <c r="I472" s="736"/>
      <c r="J472" s="736"/>
      <c r="K472" s="736"/>
      <c r="L472" s="736"/>
      <c r="M472" s="736"/>
      <c r="N472" s="736"/>
      <c r="O472" s="737"/>
      <c r="P472" s="351"/>
    </row>
    <row r="473" spans="2:16">
      <c r="B473" s="241"/>
      <c r="C473" s="738" t="s">
        <v>292</v>
      </c>
      <c r="D473" s="739"/>
      <c r="E473" s="739"/>
      <c r="F473" s="739"/>
      <c r="G473" s="739"/>
      <c r="H473" s="739"/>
      <c r="I473" s="739"/>
      <c r="J473" s="739"/>
      <c r="K473" s="739"/>
      <c r="L473" s="739"/>
      <c r="M473" s="739"/>
      <c r="N473" s="739"/>
      <c r="O473" s="740"/>
      <c r="P473" s="351"/>
    </row>
    <row r="474" spans="2:16">
      <c r="B474" s="241"/>
      <c r="C474" s="738"/>
      <c r="D474" s="739"/>
      <c r="E474" s="739"/>
      <c r="F474" s="739"/>
      <c r="G474" s="739"/>
      <c r="H474" s="739"/>
      <c r="I474" s="739"/>
      <c r="J474" s="739"/>
      <c r="K474" s="739"/>
      <c r="L474" s="739"/>
      <c r="M474" s="739"/>
      <c r="N474" s="739"/>
      <c r="O474" s="740"/>
      <c r="P474" s="351"/>
    </row>
    <row r="475" spans="2:16">
      <c r="B475" s="241"/>
      <c r="C475" s="256"/>
      <c r="D475" s="345"/>
      <c r="E475" s="345"/>
      <c r="F475" s="345"/>
      <c r="G475" s="345"/>
      <c r="H475" s="345"/>
      <c r="I475" s="345"/>
      <c r="J475" s="345"/>
      <c r="K475" s="345"/>
      <c r="L475" s="345"/>
      <c r="M475" s="345"/>
      <c r="N475" s="345"/>
      <c r="O475" s="346"/>
      <c r="P475" s="266"/>
    </row>
    <row r="476" spans="2:16">
      <c r="B476" s="241"/>
      <c r="C476" s="274"/>
      <c r="H476" s="344" t="s">
        <v>284</v>
      </c>
      <c r="O476" s="275"/>
      <c r="P476" s="243"/>
    </row>
    <row r="477" spans="2:16">
      <c r="B477" s="241"/>
      <c r="C477" s="274"/>
      <c r="H477" s="236" t="s">
        <v>285</v>
      </c>
      <c r="I477" s="289"/>
      <c r="J477" s="289"/>
      <c r="K477" s="289"/>
      <c r="O477" s="275"/>
      <c r="P477" s="243"/>
    </row>
    <row r="478" spans="2:16">
      <c r="B478" s="241"/>
      <c r="C478" s="274"/>
      <c r="H478" s="236" t="s">
        <v>293</v>
      </c>
      <c r="I478" s="352"/>
      <c r="J478" s="352"/>
      <c r="K478" s="352"/>
      <c r="O478" s="275"/>
      <c r="P478" s="243"/>
    </row>
    <row r="479" spans="2:16">
      <c r="B479" s="241"/>
      <c r="C479" s="353"/>
      <c r="D479" s="345"/>
      <c r="E479" s="345"/>
      <c r="F479" s="345"/>
      <c r="G479" s="345"/>
      <c r="H479" s="236" t="s">
        <v>287</v>
      </c>
      <c r="L479" s="345"/>
      <c r="M479" s="345"/>
      <c r="N479" s="345"/>
      <c r="O479" s="346"/>
      <c r="P479" s="266"/>
    </row>
    <row r="480" spans="2:16">
      <c r="B480" s="241"/>
      <c r="C480" s="353"/>
      <c r="D480" s="352"/>
      <c r="E480" s="352"/>
      <c r="K480" s="741"/>
      <c r="L480" s="741"/>
      <c r="M480" s="741"/>
      <c r="N480" s="741"/>
      <c r="O480" s="742"/>
      <c r="P480" s="354"/>
    </row>
    <row r="481" spans="2:16" ht="15" thickBot="1">
      <c r="B481" s="241"/>
      <c r="C481" s="745"/>
      <c r="D481" s="746"/>
      <c r="E481" s="746"/>
      <c r="F481" s="309"/>
      <c r="G481" s="309"/>
      <c r="H481" s="309"/>
      <c r="I481" s="309"/>
      <c r="J481" s="309"/>
      <c r="K481" s="743"/>
      <c r="L481" s="743"/>
      <c r="M481" s="743"/>
      <c r="N481" s="743"/>
      <c r="O481" s="744"/>
      <c r="P481" s="354"/>
    </row>
    <row r="482" spans="2:16" ht="15" thickBot="1">
      <c r="B482" s="355"/>
      <c r="C482" s="356"/>
      <c r="D482" s="356"/>
      <c r="E482" s="356"/>
      <c r="F482" s="356"/>
      <c r="G482" s="356"/>
      <c r="H482" s="356"/>
      <c r="I482" s="356"/>
      <c r="J482" s="356"/>
      <c r="K482" s="356"/>
      <c r="L482" s="356"/>
      <c r="M482" s="356"/>
      <c r="N482" s="356"/>
      <c r="O482" s="356"/>
      <c r="P482" s="357"/>
    </row>
    <row r="483" spans="2:16" ht="15" thickTop="1"/>
  </sheetData>
  <mergeCells count="437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C17:F17"/>
    <mergeCell ref="C21:O21"/>
    <mergeCell ref="D23:L23"/>
    <mergeCell ref="M23:N23"/>
    <mergeCell ref="D24:L24"/>
    <mergeCell ref="M24:N24"/>
    <mergeCell ref="D11:K12"/>
    <mergeCell ref="L11:L13"/>
    <mergeCell ref="M11:M13"/>
    <mergeCell ref="N11:N13"/>
    <mergeCell ref="O11:O13"/>
    <mergeCell ref="D13:K13"/>
    <mergeCell ref="C25:O27"/>
    <mergeCell ref="C28:G28"/>
    <mergeCell ref="H28:I28"/>
    <mergeCell ref="J28:K28"/>
    <mergeCell ref="M28:N28"/>
    <mergeCell ref="C29:G29"/>
    <mergeCell ref="H29:I29"/>
    <mergeCell ref="J29:K29"/>
    <mergeCell ref="M29:N29"/>
    <mergeCell ref="C32:N32"/>
    <mergeCell ref="C33:O35"/>
    <mergeCell ref="C36:J36"/>
    <mergeCell ref="M36:N36"/>
    <mergeCell ref="C37:J37"/>
    <mergeCell ref="M37:N37"/>
    <mergeCell ref="C30:G30"/>
    <mergeCell ref="J30:K30"/>
    <mergeCell ref="M30:N30"/>
    <mergeCell ref="C31:G31"/>
    <mergeCell ref="H31:I31"/>
    <mergeCell ref="J31:K31"/>
    <mergeCell ref="M31:N31"/>
    <mergeCell ref="C41:J41"/>
    <mergeCell ref="M41:N41"/>
    <mergeCell ref="C42:J42"/>
    <mergeCell ref="M42:N42"/>
    <mergeCell ref="C43:N43"/>
    <mergeCell ref="C44:O46"/>
    <mergeCell ref="C38:J38"/>
    <mergeCell ref="M38:N38"/>
    <mergeCell ref="C39:J39"/>
    <mergeCell ref="M39:N39"/>
    <mergeCell ref="C40:J40"/>
    <mergeCell ref="M40:N40"/>
    <mergeCell ref="C50:N50"/>
    <mergeCell ref="C51:O53"/>
    <mergeCell ref="C54:H54"/>
    <mergeCell ref="M54:N54"/>
    <mergeCell ref="C55:H55"/>
    <mergeCell ref="M55:N55"/>
    <mergeCell ref="C47:I47"/>
    <mergeCell ref="M47:N47"/>
    <mergeCell ref="C48:I48"/>
    <mergeCell ref="M48:N48"/>
    <mergeCell ref="C49:I49"/>
    <mergeCell ref="M49:N49"/>
    <mergeCell ref="C61:N61"/>
    <mergeCell ref="C62:O64"/>
    <mergeCell ref="C65:I65"/>
    <mergeCell ref="M65:N65"/>
    <mergeCell ref="C66:I66"/>
    <mergeCell ref="M66:N66"/>
    <mergeCell ref="C56:H56"/>
    <mergeCell ref="M56:N56"/>
    <mergeCell ref="M57:N57"/>
    <mergeCell ref="C58:I58"/>
    <mergeCell ref="M58:N58"/>
    <mergeCell ref="C59:N59"/>
    <mergeCell ref="C85:O86"/>
    <mergeCell ref="C87:O88"/>
    <mergeCell ref="K94:O95"/>
    <mergeCell ref="C95:E95"/>
    <mergeCell ref="B99:K99"/>
    <mergeCell ref="C103:O103"/>
    <mergeCell ref="M67:N67"/>
    <mergeCell ref="M68:N68"/>
    <mergeCell ref="C69:N69"/>
    <mergeCell ref="C71:N71"/>
    <mergeCell ref="C81:O81"/>
    <mergeCell ref="C82:O82"/>
    <mergeCell ref="M109:M111"/>
    <mergeCell ref="N109:N111"/>
    <mergeCell ref="O109:O111"/>
    <mergeCell ref="D111:K111"/>
    <mergeCell ref="C115:F115"/>
    <mergeCell ref="C119:O119"/>
    <mergeCell ref="C105:C111"/>
    <mergeCell ref="D105:K105"/>
    <mergeCell ref="L105:O106"/>
    <mergeCell ref="D106:K106"/>
    <mergeCell ref="D107:K107"/>
    <mergeCell ref="L107:L108"/>
    <mergeCell ref="M107:O108"/>
    <mergeCell ref="D108:K108"/>
    <mergeCell ref="D109:K110"/>
    <mergeCell ref="L109:L111"/>
    <mergeCell ref="C127:G127"/>
    <mergeCell ref="H127:I127"/>
    <mergeCell ref="J127:K127"/>
    <mergeCell ref="M127:N127"/>
    <mergeCell ref="C128:G128"/>
    <mergeCell ref="H128:I128"/>
    <mergeCell ref="J128:K128"/>
    <mergeCell ref="M128:N128"/>
    <mergeCell ref="D121:L121"/>
    <mergeCell ref="M121:N121"/>
    <mergeCell ref="D122:L122"/>
    <mergeCell ref="M122:N122"/>
    <mergeCell ref="C123:O125"/>
    <mergeCell ref="C126:G126"/>
    <mergeCell ref="H126:I126"/>
    <mergeCell ref="J126:K126"/>
    <mergeCell ref="M126:N126"/>
    <mergeCell ref="C136:J136"/>
    <mergeCell ref="M136:N136"/>
    <mergeCell ref="C137:J137"/>
    <mergeCell ref="M137:N137"/>
    <mergeCell ref="C138:J138"/>
    <mergeCell ref="M138:N138"/>
    <mergeCell ref="C129:N129"/>
    <mergeCell ref="C130:O132"/>
    <mergeCell ref="C133:I133"/>
    <mergeCell ref="M133:N133"/>
    <mergeCell ref="M134:N134"/>
    <mergeCell ref="C135:J135"/>
    <mergeCell ref="M135:N135"/>
    <mergeCell ref="C145:I145"/>
    <mergeCell ref="M145:N145"/>
    <mergeCell ref="C146:I146"/>
    <mergeCell ref="M146:N146"/>
    <mergeCell ref="C147:N147"/>
    <mergeCell ref="C148:O150"/>
    <mergeCell ref="C139:J139"/>
    <mergeCell ref="M139:N139"/>
    <mergeCell ref="C140:N140"/>
    <mergeCell ref="C141:O143"/>
    <mergeCell ref="C144:I144"/>
    <mergeCell ref="M144:N144"/>
    <mergeCell ref="M154:N154"/>
    <mergeCell ref="C155:I155"/>
    <mergeCell ref="M155:N155"/>
    <mergeCell ref="C156:N156"/>
    <mergeCell ref="C158:N158"/>
    <mergeCell ref="C159:O161"/>
    <mergeCell ref="C151:H151"/>
    <mergeCell ref="M151:N151"/>
    <mergeCell ref="C152:H152"/>
    <mergeCell ref="M152:N152"/>
    <mergeCell ref="C153:H153"/>
    <mergeCell ref="M153:N153"/>
    <mergeCell ref="C166:N166"/>
    <mergeCell ref="C168:N168"/>
    <mergeCell ref="C178:O178"/>
    <mergeCell ref="C179:O179"/>
    <mergeCell ref="C182:O183"/>
    <mergeCell ref="C184:O185"/>
    <mergeCell ref="C162:I162"/>
    <mergeCell ref="M162:N162"/>
    <mergeCell ref="C163:I163"/>
    <mergeCell ref="M163:N163"/>
    <mergeCell ref="M164:N164"/>
    <mergeCell ref="M165:N165"/>
    <mergeCell ref="K191:O192"/>
    <mergeCell ref="C192:E192"/>
    <mergeCell ref="B196:K196"/>
    <mergeCell ref="C200:O200"/>
    <mergeCell ref="C202:C208"/>
    <mergeCell ref="D202:K202"/>
    <mergeCell ref="L202:O203"/>
    <mergeCell ref="D203:K203"/>
    <mergeCell ref="D204:K204"/>
    <mergeCell ref="L204:L205"/>
    <mergeCell ref="C212:F212"/>
    <mergeCell ref="C216:O216"/>
    <mergeCell ref="D218:L218"/>
    <mergeCell ref="M218:N218"/>
    <mergeCell ref="D219:L219"/>
    <mergeCell ref="M219:N219"/>
    <mergeCell ref="M204:O205"/>
    <mergeCell ref="D205:K205"/>
    <mergeCell ref="D206:K207"/>
    <mergeCell ref="L206:L208"/>
    <mergeCell ref="M206:M208"/>
    <mergeCell ref="N206:N208"/>
    <mergeCell ref="O206:O208"/>
    <mergeCell ref="D208:K208"/>
    <mergeCell ref="C225:G225"/>
    <mergeCell ref="H225:I225"/>
    <mergeCell ref="J225:K225"/>
    <mergeCell ref="M225:N225"/>
    <mergeCell ref="C226:N226"/>
    <mergeCell ref="C227:O229"/>
    <mergeCell ref="C220:O222"/>
    <mergeCell ref="C223:G223"/>
    <mergeCell ref="H223:I223"/>
    <mergeCell ref="J223:K223"/>
    <mergeCell ref="M223:N223"/>
    <mergeCell ref="C224:G224"/>
    <mergeCell ref="H224:I224"/>
    <mergeCell ref="J224:K224"/>
    <mergeCell ref="M224:N224"/>
    <mergeCell ref="C233:J233"/>
    <mergeCell ref="M233:N233"/>
    <mergeCell ref="C234:J234"/>
    <mergeCell ref="M234:N234"/>
    <mergeCell ref="C235:J235"/>
    <mergeCell ref="M235:N235"/>
    <mergeCell ref="C230:I230"/>
    <mergeCell ref="M230:N230"/>
    <mergeCell ref="C231:I231"/>
    <mergeCell ref="M231:N231"/>
    <mergeCell ref="C232:J232"/>
    <mergeCell ref="M232:N232"/>
    <mergeCell ref="C242:I242"/>
    <mergeCell ref="M242:N242"/>
    <mergeCell ref="C243:I243"/>
    <mergeCell ref="M243:N243"/>
    <mergeCell ref="C244:N244"/>
    <mergeCell ref="C245:O247"/>
    <mergeCell ref="C236:J236"/>
    <mergeCell ref="M236:N236"/>
    <mergeCell ref="C237:N237"/>
    <mergeCell ref="C238:O240"/>
    <mergeCell ref="C241:I241"/>
    <mergeCell ref="M241:N241"/>
    <mergeCell ref="M251:N251"/>
    <mergeCell ref="C252:I252"/>
    <mergeCell ref="M252:N252"/>
    <mergeCell ref="C253:N253"/>
    <mergeCell ref="C255:N255"/>
    <mergeCell ref="C256:O258"/>
    <mergeCell ref="C248:H248"/>
    <mergeCell ref="M248:N248"/>
    <mergeCell ref="C249:H249"/>
    <mergeCell ref="M249:N249"/>
    <mergeCell ref="C250:H250"/>
    <mergeCell ref="M250:N250"/>
    <mergeCell ref="C263:N263"/>
    <mergeCell ref="C265:N265"/>
    <mergeCell ref="C275:O275"/>
    <mergeCell ref="C276:O276"/>
    <mergeCell ref="C279:O280"/>
    <mergeCell ref="C281:O282"/>
    <mergeCell ref="C259:I259"/>
    <mergeCell ref="M259:N259"/>
    <mergeCell ref="C260:I260"/>
    <mergeCell ref="M260:N260"/>
    <mergeCell ref="M261:N261"/>
    <mergeCell ref="M262:N262"/>
    <mergeCell ref="K288:O289"/>
    <mergeCell ref="C289:E289"/>
    <mergeCell ref="B292:K292"/>
    <mergeCell ref="C296:O296"/>
    <mergeCell ref="C298:C304"/>
    <mergeCell ref="D298:K298"/>
    <mergeCell ref="L298:O299"/>
    <mergeCell ref="D299:K299"/>
    <mergeCell ref="D300:K300"/>
    <mergeCell ref="L300:L301"/>
    <mergeCell ref="C308:F308"/>
    <mergeCell ref="C312:O312"/>
    <mergeCell ref="D314:L314"/>
    <mergeCell ref="M314:N314"/>
    <mergeCell ref="D315:L315"/>
    <mergeCell ref="M315:N315"/>
    <mergeCell ref="M300:O301"/>
    <mergeCell ref="D301:K301"/>
    <mergeCell ref="D302:K303"/>
    <mergeCell ref="L302:L304"/>
    <mergeCell ref="M302:M304"/>
    <mergeCell ref="N302:N304"/>
    <mergeCell ref="O302:O304"/>
    <mergeCell ref="D304:K304"/>
    <mergeCell ref="C321:G321"/>
    <mergeCell ref="H321:I321"/>
    <mergeCell ref="J321:K321"/>
    <mergeCell ref="M321:N321"/>
    <mergeCell ref="C322:N322"/>
    <mergeCell ref="C323:O325"/>
    <mergeCell ref="C316:O318"/>
    <mergeCell ref="C319:G319"/>
    <mergeCell ref="H319:I319"/>
    <mergeCell ref="J319:K319"/>
    <mergeCell ref="M319:N319"/>
    <mergeCell ref="C320:G320"/>
    <mergeCell ref="H320:I320"/>
    <mergeCell ref="J320:K320"/>
    <mergeCell ref="M320:N320"/>
    <mergeCell ref="C329:J329"/>
    <mergeCell ref="M329:N329"/>
    <mergeCell ref="C330:J330"/>
    <mergeCell ref="M330:N330"/>
    <mergeCell ref="C331:J331"/>
    <mergeCell ref="M331:N331"/>
    <mergeCell ref="C326:I326"/>
    <mergeCell ref="M326:N326"/>
    <mergeCell ref="C327:I327"/>
    <mergeCell ref="M327:N327"/>
    <mergeCell ref="C328:J328"/>
    <mergeCell ref="M328:N328"/>
    <mergeCell ref="C338:I338"/>
    <mergeCell ref="M338:N338"/>
    <mergeCell ref="C339:I339"/>
    <mergeCell ref="M339:N339"/>
    <mergeCell ref="C340:N340"/>
    <mergeCell ref="C341:O343"/>
    <mergeCell ref="C332:J332"/>
    <mergeCell ref="M332:N332"/>
    <mergeCell ref="C333:N333"/>
    <mergeCell ref="C334:O336"/>
    <mergeCell ref="C337:I337"/>
    <mergeCell ref="M337:N337"/>
    <mergeCell ref="M347:N347"/>
    <mergeCell ref="C348:I348"/>
    <mergeCell ref="M348:N348"/>
    <mergeCell ref="C349:N349"/>
    <mergeCell ref="C351:N351"/>
    <mergeCell ref="C352:O354"/>
    <mergeCell ref="C344:H344"/>
    <mergeCell ref="M344:N344"/>
    <mergeCell ref="C345:H345"/>
    <mergeCell ref="M345:N345"/>
    <mergeCell ref="C346:H346"/>
    <mergeCell ref="M346:N346"/>
    <mergeCell ref="C359:N359"/>
    <mergeCell ref="C361:N361"/>
    <mergeCell ref="C371:O371"/>
    <mergeCell ref="C372:O372"/>
    <mergeCell ref="C375:O376"/>
    <mergeCell ref="C377:O378"/>
    <mergeCell ref="C355:I355"/>
    <mergeCell ref="M355:N355"/>
    <mergeCell ref="C356:I356"/>
    <mergeCell ref="M356:N356"/>
    <mergeCell ref="M357:N357"/>
    <mergeCell ref="M358:N358"/>
    <mergeCell ref="K384:O385"/>
    <mergeCell ref="C385:E385"/>
    <mergeCell ref="B388:K388"/>
    <mergeCell ref="C392:O392"/>
    <mergeCell ref="C394:C400"/>
    <mergeCell ref="D394:K394"/>
    <mergeCell ref="L394:O395"/>
    <mergeCell ref="D395:K395"/>
    <mergeCell ref="D396:K396"/>
    <mergeCell ref="L396:L397"/>
    <mergeCell ref="C404:F404"/>
    <mergeCell ref="C408:O408"/>
    <mergeCell ref="D410:L410"/>
    <mergeCell ref="M410:N410"/>
    <mergeCell ref="D411:L411"/>
    <mergeCell ref="M411:N411"/>
    <mergeCell ref="M396:O397"/>
    <mergeCell ref="D397:K397"/>
    <mergeCell ref="D398:K399"/>
    <mergeCell ref="L398:L400"/>
    <mergeCell ref="M398:M400"/>
    <mergeCell ref="N398:N400"/>
    <mergeCell ref="O398:O400"/>
    <mergeCell ref="D400:K400"/>
    <mergeCell ref="C417:G417"/>
    <mergeCell ref="H417:I417"/>
    <mergeCell ref="J417:K417"/>
    <mergeCell ref="M417:N417"/>
    <mergeCell ref="C418:N418"/>
    <mergeCell ref="C419:O421"/>
    <mergeCell ref="C412:O414"/>
    <mergeCell ref="C415:G415"/>
    <mergeCell ref="H415:I415"/>
    <mergeCell ref="J415:K415"/>
    <mergeCell ref="M415:N415"/>
    <mergeCell ref="C416:G416"/>
    <mergeCell ref="H416:I416"/>
    <mergeCell ref="J416:K416"/>
    <mergeCell ref="M416:N416"/>
    <mergeCell ref="C425:J425"/>
    <mergeCell ref="M425:N425"/>
    <mergeCell ref="C426:J426"/>
    <mergeCell ref="M426:N426"/>
    <mergeCell ref="C427:J427"/>
    <mergeCell ref="M427:N427"/>
    <mergeCell ref="C422:I422"/>
    <mergeCell ref="M422:N422"/>
    <mergeCell ref="C423:I423"/>
    <mergeCell ref="M423:N423"/>
    <mergeCell ref="C424:J424"/>
    <mergeCell ref="M424:N424"/>
    <mergeCell ref="C434:I434"/>
    <mergeCell ref="M434:N434"/>
    <mergeCell ref="C435:I435"/>
    <mergeCell ref="M435:N435"/>
    <mergeCell ref="C436:N436"/>
    <mergeCell ref="C437:O439"/>
    <mergeCell ref="C428:J428"/>
    <mergeCell ref="M428:N428"/>
    <mergeCell ref="C429:N429"/>
    <mergeCell ref="C430:O432"/>
    <mergeCell ref="C433:I433"/>
    <mergeCell ref="M433:N433"/>
    <mergeCell ref="M443:N443"/>
    <mergeCell ref="C444:I444"/>
    <mergeCell ref="M444:N444"/>
    <mergeCell ref="C445:N445"/>
    <mergeCell ref="C447:N447"/>
    <mergeCell ref="C448:O450"/>
    <mergeCell ref="C440:H440"/>
    <mergeCell ref="M440:N440"/>
    <mergeCell ref="C441:H441"/>
    <mergeCell ref="M441:N441"/>
    <mergeCell ref="C442:H442"/>
    <mergeCell ref="M442:N442"/>
    <mergeCell ref="K480:O481"/>
    <mergeCell ref="C481:E481"/>
    <mergeCell ref="C455:N455"/>
    <mergeCell ref="C457:N457"/>
    <mergeCell ref="C467:O467"/>
    <mergeCell ref="C468:O468"/>
    <mergeCell ref="C471:O472"/>
    <mergeCell ref="C473:O474"/>
    <mergeCell ref="C451:I451"/>
    <mergeCell ref="M451:N451"/>
    <mergeCell ref="C452:I452"/>
    <mergeCell ref="M452:N452"/>
    <mergeCell ref="M453:N453"/>
    <mergeCell ref="M454:N454"/>
  </mergeCells>
  <printOptions horizontalCentered="1" verticalCentered="1"/>
  <pageMargins left="0.11811023622047245" right="0.11811023622047245" top="0.15748031496062992" bottom="0.15748031496062992" header="0" footer="0"/>
  <pageSetup scale="37" orientation="portrait" r:id="rId1"/>
  <headerFooter alignWithMargins="0"/>
  <rowBreaks count="4" manualBreakCount="4">
    <brk id="97" max="15" man="1"/>
    <brk id="195" max="15" man="1"/>
    <brk id="291" max="15" man="1"/>
    <brk id="387" max="15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B301A-6A4A-42DD-9E43-10FDB08D2726}">
  <dimension ref="B1:V1054"/>
  <sheetViews>
    <sheetView showGridLines="0" view="pageBreakPreview" zoomScale="80" zoomScaleNormal="80" zoomScaleSheetLayoutView="80" workbookViewId="0">
      <selection activeCell="C1001" sqref="C1001:O1003"/>
    </sheetView>
  </sheetViews>
  <sheetFormatPr baseColWidth="10" defaultColWidth="11.42578125" defaultRowHeight="14.25"/>
  <cols>
    <col min="1" max="2" width="3.42578125" style="236" customWidth="1"/>
    <col min="3" max="3" width="12.5703125" style="236" customWidth="1"/>
    <col min="4" max="4" width="18" style="236" customWidth="1"/>
    <col min="5" max="8" width="11.42578125" style="236"/>
    <col min="9" max="9" width="15.85546875" style="236" customWidth="1"/>
    <col min="10" max="10" width="17" style="236" bestFit="1" customWidth="1"/>
    <col min="11" max="11" width="21.85546875" style="236" customWidth="1"/>
    <col min="12" max="12" width="52.5703125" style="236" customWidth="1"/>
    <col min="13" max="14" width="11.42578125" style="236"/>
    <col min="15" max="15" width="20.7109375" style="236" customWidth="1"/>
    <col min="16" max="17" width="3.42578125" style="236" customWidth="1"/>
    <col min="18" max="18" width="11.42578125" style="236"/>
    <col min="19" max="19" width="18.42578125" style="236" bestFit="1" customWidth="1"/>
    <col min="20" max="16384" width="11.42578125" style="236"/>
  </cols>
  <sheetData>
    <row r="1" spans="2:16">
      <c r="B1" s="875" t="s">
        <v>0</v>
      </c>
      <c r="C1" s="875"/>
      <c r="D1" s="875"/>
      <c r="E1" s="875"/>
      <c r="F1" s="875"/>
      <c r="G1" s="875"/>
      <c r="H1" s="875"/>
      <c r="I1" s="875"/>
      <c r="J1" s="875"/>
      <c r="K1" s="875"/>
    </row>
    <row r="2" spans="2:16">
      <c r="B2" s="236" t="s">
        <v>1</v>
      </c>
    </row>
    <row r="4" spans="2:16" ht="15" thickTop="1">
      <c r="B4" s="237"/>
      <c r="C4" s="238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9"/>
    </row>
    <row r="5" spans="2:16" ht="48" customHeight="1">
      <c r="B5" s="241"/>
      <c r="C5" s="861" t="s">
        <v>234</v>
      </c>
      <c r="D5" s="861"/>
      <c r="E5" s="861"/>
      <c r="F5" s="861"/>
      <c r="G5" s="861"/>
      <c r="H5" s="861"/>
      <c r="I5" s="861"/>
      <c r="J5" s="861"/>
      <c r="K5" s="861"/>
      <c r="L5" s="861"/>
      <c r="M5" s="861"/>
      <c r="N5" s="861"/>
      <c r="O5" s="861"/>
      <c r="P5" s="242"/>
    </row>
    <row r="6" spans="2:16" ht="15" thickBot="1">
      <c r="B6" s="241"/>
      <c r="P6" s="243"/>
    </row>
    <row r="7" spans="2:16">
      <c r="B7" s="241"/>
      <c r="C7" s="862"/>
      <c r="D7" s="864"/>
      <c r="E7" s="865"/>
      <c r="F7" s="865"/>
      <c r="G7" s="865"/>
      <c r="H7" s="865"/>
      <c r="I7" s="865"/>
      <c r="J7" s="865"/>
      <c r="K7" s="866"/>
      <c r="L7" s="867"/>
      <c r="M7" s="868"/>
      <c r="N7" s="868"/>
      <c r="O7" s="869"/>
      <c r="P7" s="244"/>
    </row>
    <row r="8" spans="2:16">
      <c r="B8" s="241"/>
      <c r="C8" s="863"/>
      <c r="D8" s="852" t="s">
        <v>434</v>
      </c>
      <c r="E8" s="853"/>
      <c r="F8" s="853"/>
      <c r="G8" s="853"/>
      <c r="H8" s="853"/>
      <c r="I8" s="853"/>
      <c r="J8" s="853"/>
      <c r="K8" s="854"/>
      <c r="L8" s="870"/>
      <c r="M8" s="871"/>
      <c r="N8" s="871"/>
      <c r="O8" s="872"/>
      <c r="P8" s="244"/>
    </row>
    <row r="9" spans="2:16">
      <c r="B9" s="241"/>
      <c r="C9" s="863"/>
      <c r="D9" s="852"/>
      <c r="E9" s="853"/>
      <c r="F9" s="853"/>
      <c r="G9" s="853"/>
      <c r="H9" s="853"/>
      <c r="I9" s="853"/>
      <c r="J9" s="853"/>
      <c r="K9" s="854"/>
      <c r="L9" s="844" t="s">
        <v>236</v>
      </c>
      <c r="M9" s="846"/>
      <c r="N9" s="847"/>
      <c r="O9" s="848"/>
      <c r="P9" s="244"/>
    </row>
    <row r="10" spans="2:16">
      <c r="B10" s="241"/>
      <c r="C10" s="863"/>
      <c r="D10" s="852" t="s">
        <v>237</v>
      </c>
      <c r="E10" s="853"/>
      <c r="F10" s="853"/>
      <c r="G10" s="853"/>
      <c r="H10" s="853"/>
      <c r="I10" s="853"/>
      <c r="J10" s="853"/>
      <c r="K10" s="854"/>
      <c r="L10" s="845"/>
      <c r="M10" s="849"/>
      <c r="N10" s="850"/>
      <c r="O10" s="851"/>
      <c r="P10" s="245"/>
    </row>
    <row r="11" spans="2:16" ht="12.75" customHeight="1">
      <c r="B11" s="241"/>
      <c r="C11" s="863"/>
      <c r="D11" s="855"/>
      <c r="E11" s="856"/>
      <c r="F11" s="856"/>
      <c r="G11" s="856"/>
      <c r="H11" s="856"/>
      <c r="I11" s="856"/>
      <c r="J11" s="856"/>
      <c r="K11" s="857"/>
      <c r="L11" s="844" t="s">
        <v>238</v>
      </c>
      <c r="M11" s="844">
        <v>1</v>
      </c>
      <c r="N11" s="844" t="s">
        <v>239</v>
      </c>
      <c r="O11" s="859">
        <v>1</v>
      </c>
      <c r="P11" s="244"/>
    </row>
    <row r="12" spans="2:16">
      <c r="B12" s="241"/>
      <c r="C12" s="863"/>
      <c r="D12" s="855"/>
      <c r="E12" s="856"/>
      <c r="F12" s="856"/>
      <c r="G12" s="856"/>
      <c r="H12" s="856"/>
      <c r="I12" s="856"/>
      <c r="J12" s="856"/>
      <c r="K12" s="857"/>
      <c r="L12" s="858"/>
      <c r="M12" s="858"/>
      <c r="N12" s="858"/>
      <c r="O12" s="860"/>
      <c r="P12" s="244"/>
    </row>
    <row r="13" spans="2:16">
      <c r="B13" s="241"/>
      <c r="C13" s="863"/>
      <c r="D13" s="852" t="s">
        <v>240</v>
      </c>
      <c r="E13" s="853"/>
      <c r="F13" s="853"/>
      <c r="G13" s="853"/>
      <c r="H13" s="853"/>
      <c r="I13" s="853"/>
      <c r="J13" s="853"/>
      <c r="K13" s="854"/>
      <c r="L13" s="858"/>
      <c r="M13" s="858"/>
      <c r="N13" s="858"/>
      <c r="O13" s="860"/>
      <c r="P13" s="244"/>
    </row>
    <row r="14" spans="2:16" ht="15" thickBot="1">
      <c r="B14" s="241"/>
      <c r="C14" s="246"/>
      <c r="D14" s="247"/>
      <c r="E14" s="247"/>
      <c r="F14" s="247"/>
      <c r="G14" s="247"/>
      <c r="H14" s="247"/>
      <c r="I14" s="247"/>
      <c r="J14" s="247"/>
      <c r="K14" s="247"/>
      <c r="L14" s="247"/>
      <c r="M14" s="248"/>
      <c r="N14" s="248"/>
      <c r="O14" s="249"/>
      <c r="P14" s="250"/>
    </row>
    <row r="15" spans="2:16">
      <c r="B15" s="241"/>
      <c r="C15" s="251"/>
      <c r="D15" s="252"/>
      <c r="E15" s="252"/>
      <c r="F15" s="252"/>
      <c r="G15" s="252"/>
      <c r="H15" s="252"/>
      <c r="I15" s="252"/>
      <c r="J15" s="252"/>
      <c r="K15" s="252"/>
      <c r="L15" s="253" t="s">
        <v>241</v>
      </c>
      <c r="M15" s="254" t="s">
        <v>242</v>
      </c>
      <c r="N15" s="254" t="s">
        <v>243</v>
      </c>
      <c r="O15" s="255" t="s">
        <v>244</v>
      </c>
      <c r="P15" s="245"/>
    </row>
    <row r="16" spans="2:16">
      <c r="B16" s="241"/>
      <c r="C16" s="256"/>
      <c r="D16" s="257"/>
      <c r="E16" s="257"/>
      <c r="F16" s="257"/>
      <c r="G16" s="257"/>
      <c r="H16" s="257"/>
      <c r="I16" s="257"/>
      <c r="J16" s="257"/>
      <c r="K16" s="257"/>
      <c r="L16" s="258"/>
      <c r="M16" s="259"/>
      <c r="N16" s="259"/>
      <c r="O16" s="260"/>
      <c r="P16" s="261"/>
    </row>
    <row r="17" spans="2:16" ht="18" customHeight="1">
      <c r="B17" s="241"/>
      <c r="C17" s="826" t="s">
        <v>245</v>
      </c>
      <c r="D17" s="827"/>
      <c r="E17" s="827"/>
      <c r="F17" s="827"/>
      <c r="G17" s="257"/>
      <c r="H17" s="257"/>
      <c r="I17" s="257" t="s">
        <v>246</v>
      </c>
      <c r="K17" s="257"/>
      <c r="L17" s="258"/>
      <c r="O17" s="262"/>
      <c r="P17" s="261"/>
    </row>
    <row r="18" spans="2:16">
      <c r="B18" s="241"/>
      <c r="C18" s="263"/>
      <c r="D18" s="264"/>
      <c r="E18" s="264"/>
      <c r="F18" s="264"/>
      <c r="G18" s="264"/>
      <c r="H18" s="264"/>
      <c r="I18" s="264"/>
      <c r="J18" s="264"/>
      <c r="K18" s="264"/>
      <c r="L18" s="264"/>
      <c r="M18" s="264"/>
      <c r="N18" s="264"/>
      <c r="O18" s="265"/>
      <c r="P18" s="266"/>
    </row>
    <row r="19" spans="2:16" ht="15" thickBot="1">
      <c r="B19" s="241"/>
      <c r="C19" s="267"/>
      <c r="D19" s="268"/>
      <c r="E19" s="268"/>
      <c r="F19" s="268"/>
      <c r="G19" s="268"/>
      <c r="H19" s="268"/>
      <c r="I19" s="268"/>
      <c r="J19" s="268"/>
      <c r="K19" s="268"/>
      <c r="L19" s="268"/>
      <c r="M19" s="268"/>
      <c r="N19" s="268"/>
      <c r="O19" s="269"/>
      <c r="P19" s="243"/>
    </row>
    <row r="20" spans="2:16" ht="15" thickBot="1">
      <c r="B20" s="241"/>
      <c r="C20" s="270"/>
      <c r="D20" s="271"/>
      <c r="E20" s="271"/>
      <c r="F20" s="271"/>
      <c r="G20" s="271"/>
      <c r="H20" s="271"/>
      <c r="K20" s="271"/>
      <c r="L20" s="271"/>
      <c r="M20" s="271"/>
      <c r="N20" s="271"/>
      <c r="O20" s="272"/>
      <c r="P20" s="243"/>
    </row>
    <row r="21" spans="2:16">
      <c r="B21" s="241"/>
      <c r="C21" s="828" t="s">
        <v>247</v>
      </c>
      <c r="D21" s="829"/>
      <c r="E21" s="829"/>
      <c r="F21" s="829"/>
      <c r="G21" s="829"/>
      <c r="H21" s="829"/>
      <c r="I21" s="829"/>
      <c r="J21" s="829"/>
      <c r="K21" s="829"/>
      <c r="L21" s="829"/>
      <c r="M21" s="829"/>
      <c r="N21" s="829"/>
      <c r="O21" s="830"/>
      <c r="P21" s="273"/>
    </row>
    <row r="22" spans="2:16" ht="15" thickBot="1">
      <c r="B22" s="241"/>
      <c r="C22" s="274"/>
      <c r="O22" s="275"/>
      <c r="P22" s="243"/>
    </row>
    <row r="23" spans="2:16">
      <c r="B23" s="241"/>
      <c r="C23" s="276" t="s">
        <v>248</v>
      </c>
      <c r="D23" s="814" t="s">
        <v>9</v>
      </c>
      <c r="E23" s="815"/>
      <c r="F23" s="815"/>
      <c r="G23" s="815"/>
      <c r="H23" s="815"/>
      <c r="I23" s="815"/>
      <c r="J23" s="815"/>
      <c r="K23" s="815"/>
      <c r="L23" s="816"/>
      <c r="M23" s="817" t="s">
        <v>249</v>
      </c>
      <c r="N23" s="818"/>
      <c r="O23" s="276" t="s">
        <v>11</v>
      </c>
      <c r="P23" s="277"/>
    </row>
    <row r="24" spans="2:16" ht="15" thickBot="1">
      <c r="B24" s="241"/>
      <c r="C24" s="278">
        <v>19</v>
      </c>
      <c r="D24" s="843" t="s">
        <v>81</v>
      </c>
      <c r="E24" s="820"/>
      <c r="F24" s="820"/>
      <c r="G24" s="820"/>
      <c r="H24" s="820"/>
      <c r="I24" s="820"/>
      <c r="J24" s="820"/>
      <c r="K24" s="820"/>
      <c r="L24" s="821"/>
      <c r="M24" s="843" t="s">
        <v>356</v>
      </c>
      <c r="N24" s="821"/>
      <c r="O24" s="279">
        <f>'[117]PRESUPUESTO OFICIAL (Entidad)'!I13</f>
        <v>16</v>
      </c>
      <c r="P24" s="280"/>
    </row>
    <row r="25" spans="2:16">
      <c r="B25" s="241"/>
      <c r="C25" s="760" t="s">
        <v>250</v>
      </c>
      <c r="D25" s="761"/>
      <c r="E25" s="761"/>
      <c r="F25" s="761"/>
      <c r="G25" s="761"/>
      <c r="H25" s="761"/>
      <c r="I25" s="761"/>
      <c r="J25" s="761"/>
      <c r="K25" s="761"/>
      <c r="L25" s="761"/>
      <c r="M25" s="761"/>
      <c r="N25" s="761"/>
      <c r="O25" s="762"/>
      <c r="P25" s="281"/>
    </row>
    <row r="26" spans="2:16">
      <c r="B26" s="241"/>
      <c r="C26" s="763"/>
      <c r="D26" s="764"/>
      <c r="E26" s="764"/>
      <c r="F26" s="764"/>
      <c r="G26" s="764"/>
      <c r="H26" s="764"/>
      <c r="I26" s="764"/>
      <c r="J26" s="764"/>
      <c r="K26" s="764"/>
      <c r="L26" s="764"/>
      <c r="M26" s="764"/>
      <c r="N26" s="764"/>
      <c r="O26" s="765"/>
      <c r="P26" s="281"/>
    </row>
    <row r="27" spans="2:16" ht="15" thickBot="1">
      <c r="B27" s="241"/>
      <c r="C27" s="766"/>
      <c r="D27" s="767"/>
      <c r="E27" s="767"/>
      <c r="F27" s="767"/>
      <c r="G27" s="767"/>
      <c r="H27" s="767"/>
      <c r="I27" s="767"/>
      <c r="J27" s="767"/>
      <c r="K27" s="767"/>
      <c r="L27" s="767"/>
      <c r="M27" s="767"/>
      <c r="N27" s="767"/>
      <c r="O27" s="768"/>
      <c r="P27" s="281"/>
    </row>
    <row r="28" spans="2:16">
      <c r="B28" s="241"/>
      <c r="C28" s="769" t="s">
        <v>9</v>
      </c>
      <c r="D28" s="822"/>
      <c r="E28" s="822"/>
      <c r="F28" s="822"/>
      <c r="G28" s="823"/>
      <c r="H28" s="785" t="s">
        <v>251</v>
      </c>
      <c r="I28" s="822"/>
      <c r="J28" s="824" t="s">
        <v>252</v>
      </c>
      <c r="K28" s="825"/>
      <c r="L28" s="298" t="s">
        <v>436</v>
      </c>
      <c r="M28" s="785" t="s">
        <v>254</v>
      </c>
      <c r="N28" s="786"/>
      <c r="O28" s="283" t="s">
        <v>255</v>
      </c>
      <c r="P28" s="284"/>
    </row>
    <row r="29" spans="2:16">
      <c r="B29" s="241"/>
      <c r="C29" s="773" t="s">
        <v>257</v>
      </c>
      <c r="D29" s="774"/>
      <c r="E29" s="774"/>
      <c r="F29" s="774"/>
      <c r="G29" s="810"/>
      <c r="H29" s="811"/>
      <c r="I29" s="810"/>
      <c r="J29" s="811" t="s">
        <v>20</v>
      </c>
      <c r="K29" s="810"/>
      <c r="L29" s="463">
        <f>O69*0.05</f>
        <v>562.42050466666683</v>
      </c>
      <c r="M29" s="812">
        <v>1</v>
      </c>
      <c r="N29" s="776"/>
      <c r="O29" s="286">
        <f>L29*M29</f>
        <v>562.42050466666683</v>
      </c>
      <c r="P29" s="287"/>
    </row>
    <row r="30" spans="2:16">
      <c r="B30" s="241"/>
      <c r="C30" s="338"/>
      <c r="D30" s="289"/>
      <c r="E30" s="289"/>
      <c r="F30" s="289"/>
      <c r="G30" s="290"/>
      <c r="H30" s="291"/>
      <c r="I30" s="290"/>
      <c r="J30" s="291"/>
      <c r="K30" s="290"/>
      <c r="L30" s="463"/>
      <c r="M30" s="812"/>
      <c r="N30" s="776"/>
      <c r="O30" s="294"/>
      <c r="P30" s="287"/>
    </row>
    <row r="31" spans="2:16" ht="15" thickBot="1">
      <c r="B31" s="241"/>
      <c r="C31" s="805"/>
      <c r="D31" s="791"/>
      <c r="E31" s="791"/>
      <c r="F31" s="791"/>
      <c r="G31" s="806"/>
      <c r="H31" s="807"/>
      <c r="I31" s="806"/>
      <c r="J31" s="807"/>
      <c r="K31" s="806"/>
      <c r="L31" s="293"/>
      <c r="M31" s="808"/>
      <c r="N31" s="809"/>
      <c r="O31" s="294"/>
      <c r="P31" s="287"/>
    </row>
    <row r="32" spans="2:16" ht="15" thickBot="1">
      <c r="B32" s="241"/>
      <c r="C32" s="751" t="s">
        <v>258</v>
      </c>
      <c r="D32" s="752"/>
      <c r="E32" s="752"/>
      <c r="F32" s="752"/>
      <c r="G32" s="752"/>
      <c r="H32" s="752"/>
      <c r="I32" s="752"/>
      <c r="J32" s="752"/>
      <c r="K32" s="752"/>
      <c r="L32" s="752"/>
      <c r="M32" s="752"/>
      <c r="N32" s="753"/>
      <c r="O32" s="446">
        <f>O29</f>
        <v>562.42050466666683</v>
      </c>
      <c r="P32" s="296"/>
    </row>
    <row r="33" spans="2:16" ht="13.5" customHeight="1">
      <c r="B33" s="241"/>
      <c r="C33" s="760" t="s">
        <v>259</v>
      </c>
      <c r="D33" s="761"/>
      <c r="E33" s="761"/>
      <c r="F33" s="761"/>
      <c r="G33" s="761"/>
      <c r="H33" s="761"/>
      <c r="I33" s="761"/>
      <c r="J33" s="761"/>
      <c r="K33" s="761"/>
      <c r="L33" s="761"/>
      <c r="M33" s="761"/>
      <c r="N33" s="761"/>
      <c r="O33" s="762"/>
      <c r="P33" s="281"/>
    </row>
    <row r="34" spans="2:16">
      <c r="B34" s="241"/>
      <c r="C34" s="763"/>
      <c r="D34" s="764"/>
      <c r="E34" s="764"/>
      <c r="F34" s="764"/>
      <c r="G34" s="764"/>
      <c r="H34" s="764"/>
      <c r="I34" s="764"/>
      <c r="J34" s="764"/>
      <c r="K34" s="764"/>
      <c r="L34" s="764"/>
      <c r="M34" s="764"/>
      <c r="N34" s="764"/>
      <c r="O34" s="765"/>
      <c r="P34" s="281"/>
    </row>
    <row r="35" spans="2:16" ht="15" thickBot="1">
      <c r="B35" s="241"/>
      <c r="C35" s="766"/>
      <c r="D35" s="767"/>
      <c r="E35" s="767"/>
      <c r="F35" s="767"/>
      <c r="G35" s="767"/>
      <c r="H35" s="767"/>
      <c r="I35" s="767"/>
      <c r="J35" s="767"/>
      <c r="K35" s="767"/>
      <c r="L35" s="767"/>
      <c r="M35" s="767"/>
      <c r="N35" s="767"/>
      <c r="O35" s="768"/>
      <c r="P35" s="281"/>
    </row>
    <row r="36" spans="2:16">
      <c r="B36" s="241"/>
      <c r="C36" s="769" t="s">
        <v>9</v>
      </c>
      <c r="D36" s="770"/>
      <c r="E36" s="770"/>
      <c r="F36" s="770"/>
      <c r="G36" s="770"/>
      <c r="H36" s="770"/>
      <c r="I36" s="770"/>
      <c r="J36" s="786"/>
      <c r="K36" s="297" t="s">
        <v>249</v>
      </c>
      <c r="L36" s="298" t="s">
        <v>11</v>
      </c>
      <c r="M36" s="785" t="s">
        <v>260</v>
      </c>
      <c r="N36" s="786"/>
      <c r="O36" s="283" t="s">
        <v>255</v>
      </c>
      <c r="P36" s="284"/>
    </row>
    <row r="37" spans="2:16">
      <c r="B37" s="241"/>
      <c r="C37" s="773" t="s">
        <v>451</v>
      </c>
      <c r="D37" s="774"/>
      <c r="E37" s="774"/>
      <c r="F37" s="774"/>
      <c r="G37" s="774"/>
      <c r="H37" s="774"/>
      <c r="I37" s="774"/>
      <c r="J37" s="810"/>
      <c r="K37" s="447" t="s">
        <v>43</v>
      </c>
      <c r="L37" s="306">
        <f>16/16</f>
        <v>1</v>
      </c>
      <c r="M37" s="873">
        <v>285600</v>
      </c>
      <c r="N37" s="874"/>
      <c r="O37" s="286">
        <f>L37*M37</f>
        <v>285600</v>
      </c>
      <c r="P37" s="287"/>
    </row>
    <row r="38" spans="2:16">
      <c r="B38" s="241"/>
      <c r="C38" s="879" t="s">
        <v>452</v>
      </c>
      <c r="D38" s="880"/>
      <c r="E38" s="880"/>
      <c r="F38" s="880"/>
      <c r="G38" s="880"/>
      <c r="H38" s="880"/>
      <c r="I38" s="880"/>
      <c r="J38" s="881"/>
      <c r="K38" s="447" t="s">
        <v>43</v>
      </c>
      <c r="L38" s="460">
        <f>10/16</f>
        <v>0.625</v>
      </c>
      <c r="M38" s="873">
        <v>8300</v>
      </c>
      <c r="N38" s="874"/>
      <c r="O38" s="286">
        <f t="shared" ref="O38:O51" si="0">L38*M38</f>
        <v>5187.5</v>
      </c>
      <c r="P38" s="287"/>
    </row>
    <row r="39" spans="2:16">
      <c r="B39" s="241"/>
      <c r="C39" s="879" t="s">
        <v>453</v>
      </c>
      <c r="D39" s="880"/>
      <c r="E39" s="880"/>
      <c r="F39" s="880"/>
      <c r="G39" s="880"/>
      <c r="H39" s="880"/>
      <c r="I39" s="880"/>
      <c r="J39" s="881"/>
      <c r="K39" s="447" t="s">
        <v>43</v>
      </c>
      <c r="L39" s="460">
        <f>20/16</f>
        <v>1.25</v>
      </c>
      <c r="M39" s="873">
        <v>4800</v>
      </c>
      <c r="N39" s="874"/>
      <c r="O39" s="286">
        <f t="shared" si="0"/>
        <v>6000</v>
      </c>
      <c r="P39" s="287"/>
    </row>
    <row r="40" spans="2:16">
      <c r="B40" s="241"/>
      <c r="C40" s="879" t="s">
        <v>454</v>
      </c>
      <c r="D40" s="880"/>
      <c r="E40" s="880"/>
      <c r="F40" s="880"/>
      <c r="G40" s="880"/>
      <c r="H40" s="880"/>
      <c r="I40" s="880"/>
      <c r="J40" s="881"/>
      <c r="K40" s="447" t="s">
        <v>43</v>
      </c>
      <c r="L40" s="460">
        <v>1</v>
      </c>
      <c r="M40" s="873">
        <v>69800</v>
      </c>
      <c r="N40" s="874"/>
      <c r="O40" s="286">
        <f t="shared" si="0"/>
        <v>69800</v>
      </c>
      <c r="P40" s="287"/>
    </row>
    <row r="41" spans="2:16">
      <c r="B41" s="241"/>
      <c r="C41" s="879" t="s">
        <v>455</v>
      </c>
      <c r="D41" s="880"/>
      <c r="E41" s="880"/>
      <c r="F41" s="880"/>
      <c r="G41" s="880"/>
      <c r="H41" s="880"/>
      <c r="I41" s="880"/>
      <c r="J41" s="881"/>
      <c r="K41" s="447" t="s">
        <v>43</v>
      </c>
      <c r="L41" s="460">
        <v>1</v>
      </c>
      <c r="M41" s="873">
        <v>6700</v>
      </c>
      <c r="N41" s="874"/>
      <c r="O41" s="286">
        <f t="shared" si="0"/>
        <v>6700</v>
      </c>
      <c r="P41" s="287"/>
    </row>
    <row r="42" spans="2:16">
      <c r="B42" s="241"/>
      <c r="C42" s="879" t="s">
        <v>456</v>
      </c>
      <c r="D42" s="880"/>
      <c r="E42" s="880"/>
      <c r="F42" s="880"/>
      <c r="G42" s="880"/>
      <c r="H42" s="880"/>
      <c r="I42" s="880"/>
      <c r="J42" s="881"/>
      <c r="K42" s="447" t="s">
        <v>43</v>
      </c>
      <c r="L42" s="460">
        <f>5/16</f>
        <v>0.3125</v>
      </c>
      <c r="M42" s="873">
        <v>16800</v>
      </c>
      <c r="N42" s="874"/>
      <c r="O42" s="286">
        <f t="shared" si="0"/>
        <v>5250</v>
      </c>
      <c r="P42" s="287"/>
    </row>
    <row r="43" spans="2:16">
      <c r="B43" s="241"/>
      <c r="C43" s="879" t="s">
        <v>457</v>
      </c>
      <c r="D43" s="880"/>
      <c r="E43" s="880"/>
      <c r="F43" s="880"/>
      <c r="G43" s="880"/>
      <c r="H43" s="880"/>
      <c r="I43" s="880"/>
      <c r="J43" s="881"/>
      <c r="K43" s="447" t="s">
        <v>43</v>
      </c>
      <c r="L43" s="450">
        <f t="shared" ref="L43:L50" si="1">1/16</f>
        <v>6.25E-2</v>
      </c>
      <c r="M43" s="873">
        <v>3700</v>
      </c>
      <c r="N43" s="874"/>
      <c r="O43" s="286">
        <f t="shared" si="0"/>
        <v>231.25</v>
      </c>
      <c r="P43" s="287"/>
    </row>
    <row r="44" spans="2:16">
      <c r="B44" s="241"/>
      <c r="C44" s="879" t="s">
        <v>458</v>
      </c>
      <c r="D44" s="880"/>
      <c r="E44" s="880"/>
      <c r="F44" s="880"/>
      <c r="G44" s="880"/>
      <c r="H44" s="880"/>
      <c r="I44" s="880"/>
      <c r="J44" s="881"/>
      <c r="K44" s="447" t="s">
        <v>43</v>
      </c>
      <c r="L44" s="450">
        <f t="shared" si="1"/>
        <v>6.25E-2</v>
      </c>
      <c r="M44" s="873">
        <v>3700</v>
      </c>
      <c r="N44" s="874"/>
      <c r="O44" s="286">
        <f t="shared" si="0"/>
        <v>231.25</v>
      </c>
      <c r="P44" s="287"/>
    </row>
    <row r="45" spans="2:16">
      <c r="B45" s="241"/>
      <c r="C45" s="879" t="s">
        <v>459</v>
      </c>
      <c r="D45" s="880"/>
      <c r="E45" s="880"/>
      <c r="F45" s="880"/>
      <c r="G45" s="880"/>
      <c r="H45" s="880"/>
      <c r="I45" s="880"/>
      <c r="J45" s="881"/>
      <c r="K45" s="447" t="s">
        <v>43</v>
      </c>
      <c r="L45" s="450">
        <f t="shared" si="1"/>
        <v>6.25E-2</v>
      </c>
      <c r="M45" s="873">
        <v>3700</v>
      </c>
      <c r="N45" s="874"/>
      <c r="O45" s="286">
        <f t="shared" si="0"/>
        <v>231.25</v>
      </c>
      <c r="P45" s="287"/>
    </row>
    <row r="46" spans="2:16">
      <c r="B46" s="241"/>
      <c r="C46" s="879" t="s">
        <v>460</v>
      </c>
      <c r="D46" s="880"/>
      <c r="E46" s="880"/>
      <c r="F46" s="880"/>
      <c r="G46" s="880"/>
      <c r="H46" s="880"/>
      <c r="I46" s="880"/>
      <c r="J46" s="881"/>
      <c r="K46" s="447" t="s">
        <v>43</v>
      </c>
      <c r="L46" s="450">
        <f t="shared" si="1"/>
        <v>6.25E-2</v>
      </c>
      <c r="M46" s="873">
        <v>3700</v>
      </c>
      <c r="N46" s="874"/>
      <c r="O46" s="286">
        <f t="shared" si="0"/>
        <v>231.25</v>
      </c>
      <c r="P46" s="287"/>
    </row>
    <row r="47" spans="2:16">
      <c r="B47" s="241"/>
      <c r="C47" s="879" t="s">
        <v>461</v>
      </c>
      <c r="D47" s="880"/>
      <c r="E47" s="880"/>
      <c r="F47" s="880"/>
      <c r="G47" s="880"/>
      <c r="H47" s="880"/>
      <c r="I47" s="880"/>
      <c r="J47" s="881"/>
      <c r="K47" s="447" t="s">
        <v>43</v>
      </c>
      <c r="L47" s="450">
        <f t="shared" si="1"/>
        <v>6.25E-2</v>
      </c>
      <c r="M47" s="873">
        <v>4700</v>
      </c>
      <c r="N47" s="874"/>
      <c r="O47" s="286">
        <f t="shared" si="0"/>
        <v>293.75</v>
      </c>
      <c r="P47" s="287"/>
    </row>
    <row r="48" spans="2:16">
      <c r="B48" s="241"/>
      <c r="C48" s="879" t="s">
        <v>462</v>
      </c>
      <c r="D48" s="880"/>
      <c r="E48" s="880"/>
      <c r="F48" s="880"/>
      <c r="G48" s="880"/>
      <c r="H48" s="880"/>
      <c r="I48" s="880"/>
      <c r="J48" s="881"/>
      <c r="K48" s="447" t="s">
        <v>43</v>
      </c>
      <c r="L48" s="450">
        <f t="shared" si="1"/>
        <v>6.25E-2</v>
      </c>
      <c r="M48" s="873">
        <v>4700</v>
      </c>
      <c r="N48" s="874"/>
      <c r="O48" s="286">
        <f t="shared" si="0"/>
        <v>293.75</v>
      </c>
      <c r="P48" s="287"/>
    </row>
    <row r="49" spans="2:16">
      <c r="B49" s="241"/>
      <c r="C49" s="879" t="s">
        <v>463</v>
      </c>
      <c r="D49" s="880"/>
      <c r="E49" s="880"/>
      <c r="F49" s="880"/>
      <c r="G49" s="880"/>
      <c r="H49" s="880"/>
      <c r="I49" s="880"/>
      <c r="J49" s="881"/>
      <c r="K49" s="447" t="s">
        <v>43</v>
      </c>
      <c r="L49" s="450">
        <f t="shared" si="1"/>
        <v>6.25E-2</v>
      </c>
      <c r="M49" s="873">
        <v>3700</v>
      </c>
      <c r="N49" s="874"/>
      <c r="O49" s="286">
        <f t="shared" si="0"/>
        <v>231.25</v>
      </c>
      <c r="P49" s="287"/>
    </row>
    <row r="50" spans="2:16">
      <c r="B50" s="241"/>
      <c r="C50" s="879" t="s">
        <v>464</v>
      </c>
      <c r="D50" s="880"/>
      <c r="E50" s="880"/>
      <c r="F50" s="880"/>
      <c r="G50" s="880"/>
      <c r="H50" s="880"/>
      <c r="I50" s="880"/>
      <c r="J50" s="881"/>
      <c r="K50" s="447" t="s">
        <v>43</v>
      </c>
      <c r="L50" s="450">
        <f t="shared" si="1"/>
        <v>6.25E-2</v>
      </c>
      <c r="M50" s="873">
        <v>3700</v>
      </c>
      <c r="N50" s="874"/>
      <c r="O50" s="286">
        <f t="shared" si="0"/>
        <v>231.25</v>
      </c>
      <c r="P50" s="287"/>
    </row>
    <row r="51" spans="2:16">
      <c r="B51" s="241"/>
      <c r="C51" s="879" t="s">
        <v>465</v>
      </c>
      <c r="D51" s="880"/>
      <c r="E51" s="880"/>
      <c r="F51" s="880"/>
      <c r="G51" s="880"/>
      <c r="H51" s="880"/>
      <c r="I51" s="880"/>
      <c r="J51" s="881"/>
      <c r="K51" s="447" t="s">
        <v>43</v>
      </c>
      <c r="L51" s="458">
        <f>2/16</f>
        <v>0.125</v>
      </c>
      <c r="M51" s="873">
        <v>85000</v>
      </c>
      <c r="N51" s="874"/>
      <c r="O51" s="286">
        <f t="shared" si="0"/>
        <v>10625</v>
      </c>
      <c r="P51" s="287"/>
    </row>
    <row r="52" spans="2:16" ht="15" thickBot="1">
      <c r="B52" s="241"/>
      <c r="C52" s="884"/>
      <c r="D52" s="885"/>
      <c r="E52" s="885"/>
      <c r="F52" s="885"/>
      <c r="G52" s="885"/>
      <c r="H52" s="885"/>
      <c r="I52" s="885"/>
      <c r="J52" s="886"/>
      <c r="K52" s="289"/>
      <c r="L52" s="302"/>
      <c r="M52" s="779"/>
      <c r="N52" s="780"/>
      <c r="O52" s="452"/>
      <c r="P52" s="287"/>
    </row>
    <row r="53" spans="2:16" ht="15" thickBot="1">
      <c r="B53" s="241"/>
      <c r="C53" s="751" t="s">
        <v>258</v>
      </c>
      <c r="D53" s="752"/>
      <c r="E53" s="752"/>
      <c r="F53" s="752"/>
      <c r="G53" s="752"/>
      <c r="H53" s="752"/>
      <c r="I53" s="752"/>
      <c r="J53" s="752"/>
      <c r="K53" s="752"/>
      <c r="L53" s="752"/>
      <c r="M53" s="752"/>
      <c r="N53" s="753"/>
      <c r="O53" s="453">
        <f>SUM(O37:O51)</f>
        <v>391137.5</v>
      </c>
      <c r="P53" s="287"/>
    </row>
    <row r="54" spans="2:16">
      <c r="B54" s="241"/>
      <c r="C54" s="760" t="s">
        <v>263</v>
      </c>
      <c r="D54" s="761"/>
      <c r="E54" s="761"/>
      <c r="F54" s="761"/>
      <c r="G54" s="761"/>
      <c r="H54" s="761"/>
      <c r="I54" s="761"/>
      <c r="J54" s="761"/>
      <c r="K54" s="761"/>
      <c r="L54" s="761"/>
      <c r="M54" s="761"/>
      <c r="N54" s="761"/>
      <c r="O54" s="762"/>
      <c r="P54" s="281"/>
    </row>
    <row r="55" spans="2:16">
      <c r="B55" s="241"/>
      <c r="C55" s="763"/>
      <c r="D55" s="764"/>
      <c r="E55" s="764"/>
      <c r="F55" s="764"/>
      <c r="G55" s="764"/>
      <c r="H55" s="764"/>
      <c r="I55" s="764"/>
      <c r="J55" s="764"/>
      <c r="K55" s="764"/>
      <c r="L55" s="764"/>
      <c r="M55" s="764"/>
      <c r="N55" s="764"/>
      <c r="O55" s="765"/>
      <c r="P55" s="281"/>
    </row>
    <row r="56" spans="2:16" ht="15" thickBot="1">
      <c r="B56" s="241"/>
      <c r="C56" s="766"/>
      <c r="D56" s="767"/>
      <c r="E56" s="767"/>
      <c r="F56" s="767"/>
      <c r="G56" s="767"/>
      <c r="H56" s="767"/>
      <c r="I56" s="767"/>
      <c r="J56" s="767"/>
      <c r="K56" s="767"/>
      <c r="L56" s="767"/>
      <c r="M56" s="767"/>
      <c r="N56" s="767"/>
      <c r="O56" s="768"/>
      <c r="P56" s="281"/>
    </row>
    <row r="57" spans="2:16" ht="15.75">
      <c r="B57" s="241"/>
      <c r="C57" s="769" t="s">
        <v>264</v>
      </c>
      <c r="D57" s="770"/>
      <c r="E57" s="770"/>
      <c r="F57" s="770"/>
      <c r="G57" s="770"/>
      <c r="H57" s="770"/>
      <c r="I57" s="770"/>
      <c r="J57" s="303" t="s">
        <v>265</v>
      </c>
      <c r="K57" s="304" t="s">
        <v>266</v>
      </c>
      <c r="L57" s="298" t="s">
        <v>267</v>
      </c>
      <c r="M57" s="785" t="s">
        <v>268</v>
      </c>
      <c r="N57" s="786"/>
      <c r="O57" s="283" t="s">
        <v>255</v>
      </c>
      <c r="P57" s="284"/>
    </row>
    <row r="58" spans="2:16">
      <c r="B58" s="241"/>
      <c r="C58" s="773" t="s">
        <v>466</v>
      </c>
      <c r="D58" s="774"/>
      <c r="E58" s="774"/>
      <c r="F58" s="774"/>
      <c r="G58" s="774"/>
      <c r="H58" s="774"/>
      <c r="I58" s="774"/>
      <c r="J58" s="306">
        <v>1</v>
      </c>
      <c r="K58" s="307">
        <v>1</v>
      </c>
      <c r="L58" s="306">
        <v>1</v>
      </c>
      <c r="M58" s="873">
        <v>10000</v>
      </c>
      <c r="N58" s="874"/>
      <c r="O58" s="294">
        <f>M58*L58</f>
        <v>10000</v>
      </c>
      <c r="P58" s="287"/>
    </row>
    <row r="59" spans="2:16" ht="15" thickBot="1">
      <c r="B59" s="241"/>
      <c r="C59" s="805"/>
      <c r="D59" s="791"/>
      <c r="E59" s="791"/>
      <c r="F59" s="791"/>
      <c r="G59" s="791"/>
      <c r="H59" s="791"/>
      <c r="I59" s="791"/>
      <c r="J59" s="308"/>
      <c r="K59" s="309"/>
      <c r="L59" s="308"/>
      <c r="M59" s="779"/>
      <c r="N59" s="780"/>
      <c r="O59" s="310"/>
      <c r="P59" s="287"/>
    </row>
    <row r="60" spans="2:16" ht="15" thickBot="1">
      <c r="B60" s="241"/>
      <c r="C60" s="751" t="s">
        <v>258</v>
      </c>
      <c r="D60" s="752"/>
      <c r="E60" s="752"/>
      <c r="F60" s="752"/>
      <c r="G60" s="752"/>
      <c r="H60" s="752"/>
      <c r="I60" s="752"/>
      <c r="J60" s="752"/>
      <c r="K60" s="752"/>
      <c r="L60" s="752"/>
      <c r="M60" s="752"/>
      <c r="N60" s="753"/>
      <c r="O60" s="446">
        <f>SUM(O58)</f>
        <v>10000</v>
      </c>
      <c r="P60" s="296"/>
    </row>
    <row r="61" spans="2:16">
      <c r="B61" s="241"/>
      <c r="C61" s="760" t="s">
        <v>269</v>
      </c>
      <c r="D61" s="761"/>
      <c r="E61" s="761"/>
      <c r="F61" s="761"/>
      <c r="G61" s="761"/>
      <c r="H61" s="761"/>
      <c r="I61" s="761"/>
      <c r="J61" s="761"/>
      <c r="K61" s="761"/>
      <c r="L61" s="761"/>
      <c r="M61" s="761"/>
      <c r="N61" s="761"/>
      <c r="O61" s="762"/>
      <c r="P61" s="281"/>
    </row>
    <row r="62" spans="2:16">
      <c r="B62" s="241"/>
      <c r="C62" s="763"/>
      <c r="D62" s="764"/>
      <c r="E62" s="764"/>
      <c r="F62" s="764"/>
      <c r="G62" s="764"/>
      <c r="H62" s="764"/>
      <c r="I62" s="764"/>
      <c r="J62" s="764"/>
      <c r="K62" s="764"/>
      <c r="L62" s="764"/>
      <c r="M62" s="764"/>
      <c r="N62" s="764"/>
      <c r="O62" s="765"/>
      <c r="P62" s="281"/>
    </row>
    <row r="63" spans="2:16" ht="15" thickBot="1">
      <c r="B63" s="241"/>
      <c r="C63" s="766"/>
      <c r="D63" s="767"/>
      <c r="E63" s="767"/>
      <c r="F63" s="767"/>
      <c r="G63" s="767"/>
      <c r="H63" s="767"/>
      <c r="I63" s="767"/>
      <c r="J63" s="767"/>
      <c r="K63" s="767"/>
      <c r="L63" s="767"/>
      <c r="M63" s="767"/>
      <c r="N63" s="767"/>
      <c r="O63" s="768"/>
      <c r="P63" s="281"/>
    </row>
    <row r="64" spans="2:16">
      <c r="B64" s="241"/>
      <c r="C64" s="769" t="s">
        <v>270</v>
      </c>
      <c r="D64" s="770"/>
      <c r="E64" s="770"/>
      <c r="F64" s="770"/>
      <c r="G64" s="770"/>
      <c r="H64" s="770"/>
      <c r="I64" s="464" t="s">
        <v>11</v>
      </c>
      <c r="J64" s="298" t="s">
        <v>271</v>
      </c>
      <c r="K64" s="304" t="s">
        <v>272</v>
      </c>
      <c r="L64" s="303" t="s">
        <v>273</v>
      </c>
      <c r="M64" s="771" t="s">
        <v>254</v>
      </c>
      <c r="N64" s="772"/>
      <c r="O64" s="312" t="s">
        <v>255</v>
      </c>
      <c r="P64" s="313"/>
    </row>
    <row r="65" spans="2:16">
      <c r="B65" s="241"/>
      <c r="C65" s="757" t="s">
        <v>467</v>
      </c>
      <c r="D65" s="758"/>
      <c r="E65" s="758"/>
      <c r="F65" s="758"/>
      <c r="G65" s="758"/>
      <c r="H65" s="758"/>
      <c r="I65" s="447">
        <v>1</v>
      </c>
      <c r="J65" s="315">
        <v>76666.666666666701</v>
      </c>
      <c r="K65" s="316">
        <f>J65*65.91%</f>
        <v>50531.000000000022</v>
      </c>
      <c r="L65" s="465">
        <f>J65+K65</f>
        <v>127197.66666666672</v>
      </c>
      <c r="M65" s="777">
        <v>0.05</v>
      </c>
      <c r="N65" s="778"/>
      <c r="O65" s="318">
        <f>I65*L65*M65</f>
        <v>6359.8833333333359</v>
      </c>
      <c r="P65" s="319"/>
    </row>
    <row r="66" spans="2:16">
      <c r="B66" s="241"/>
      <c r="C66" s="757" t="s">
        <v>468</v>
      </c>
      <c r="D66" s="758"/>
      <c r="E66" s="758"/>
      <c r="F66" s="758"/>
      <c r="G66" s="758"/>
      <c r="H66" s="758"/>
      <c r="I66" s="447">
        <v>1</v>
      </c>
      <c r="J66" s="315">
        <v>58363.5</v>
      </c>
      <c r="K66" s="316">
        <f>J66*67.52%</f>
        <v>39407.035199999998</v>
      </c>
      <c r="L66" s="465">
        <f>J66+K66</f>
        <v>97770.535199999998</v>
      </c>
      <c r="M66" s="777">
        <v>0.05</v>
      </c>
      <c r="N66" s="778"/>
      <c r="O66" s="318">
        <f>I66*L66*M66</f>
        <v>4888.5267599999997</v>
      </c>
      <c r="P66" s="319"/>
    </row>
    <row r="67" spans="2:16">
      <c r="B67" s="241"/>
      <c r="C67" s="320"/>
      <c r="D67" s="321"/>
      <c r="E67" s="321"/>
      <c r="F67" s="321"/>
      <c r="G67" s="321"/>
      <c r="H67" s="321"/>
      <c r="I67" s="321"/>
      <c r="J67" s="323"/>
      <c r="K67" s="324"/>
      <c r="L67" s="317"/>
      <c r="M67" s="839"/>
      <c r="N67" s="840"/>
      <c r="O67" s="325"/>
      <c r="P67" s="319"/>
    </row>
    <row r="68" spans="2:16" ht="15" thickBot="1">
      <c r="B68" s="241"/>
      <c r="C68" s="805"/>
      <c r="D68" s="791"/>
      <c r="E68" s="791"/>
      <c r="F68" s="791"/>
      <c r="G68" s="791"/>
      <c r="H68" s="791"/>
      <c r="I68" s="791"/>
      <c r="J68" s="308"/>
      <c r="K68" s="309"/>
      <c r="L68" s="308"/>
      <c r="M68" s="779"/>
      <c r="N68" s="780"/>
      <c r="O68" s="310"/>
      <c r="P68" s="287"/>
    </row>
    <row r="69" spans="2:16" ht="15" thickBot="1">
      <c r="B69" s="241"/>
      <c r="C69" s="751" t="s">
        <v>258</v>
      </c>
      <c r="D69" s="752"/>
      <c r="E69" s="752"/>
      <c r="F69" s="752"/>
      <c r="G69" s="752"/>
      <c r="H69" s="752"/>
      <c r="I69" s="752"/>
      <c r="J69" s="752"/>
      <c r="K69" s="752"/>
      <c r="L69" s="752"/>
      <c r="M69" s="752"/>
      <c r="N69" s="753"/>
      <c r="O69" s="453">
        <f>SUM(O65:O66)</f>
        <v>11248.410093333336</v>
      </c>
      <c r="P69" s="287"/>
    </row>
    <row r="70" spans="2:16" ht="15" thickBot="1">
      <c r="B70" s="241"/>
      <c r="C70" s="274"/>
      <c r="O70" s="275"/>
      <c r="P70" s="243"/>
    </row>
    <row r="71" spans="2:16" ht="15" thickBot="1">
      <c r="B71" s="241"/>
      <c r="C71" s="754" t="s">
        <v>275</v>
      </c>
      <c r="D71" s="755"/>
      <c r="E71" s="755"/>
      <c r="F71" s="755"/>
      <c r="G71" s="755"/>
      <c r="H71" s="755"/>
      <c r="I71" s="755"/>
      <c r="J71" s="755"/>
      <c r="K71" s="755"/>
      <c r="L71" s="755"/>
      <c r="M71" s="755"/>
      <c r="N71" s="756"/>
      <c r="O71" s="454">
        <f>SUM(O32+O53+O60+O69)</f>
        <v>412948.33059800003</v>
      </c>
      <c r="P71" s="328"/>
    </row>
    <row r="72" spans="2:16">
      <c r="B72" s="241"/>
      <c r="C72" s="760" t="s">
        <v>276</v>
      </c>
      <c r="D72" s="761"/>
      <c r="E72" s="761"/>
      <c r="F72" s="761"/>
      <c r="G72" s="761"/>
      <c r="H72" s="761"/>
      <c r="I72" s="761"/>
      <c r="J72" s="761"/>
      <c r="K72" s="761"/>
      <c r="L72" s="761"/>
      <c r="M72" s="761"/>
      <c r="N72" s="761"/>
      <c r="O72" s="762"/>
      <c r="P72" s="281"/>
    </row>
    <row r="73" spans="2:16">
      <c r="B73" s="241"/>
      <c r="C73" s="763"/>
      <c r="D73" s="764"/>
      <c r="E73" s="764"/>
      <c r="F73" s="764"/>
      <c r="G73" s="764"/>
      <c r="H73" s="764"/>
      <c r="I73" s="764"/>
      <c r="J73" s="764"/>
      <c r="K73" s="764"/>
      <c r="L73" s="764"/>
      <c r="M73" s="764"/>
      <c r="N73" s="764"/>
      <c r="O73" s="765"/>
      <c r="P73" s="281"/>
    </row>
    <row r="74" spans="2:16" ht="15" thickBot="1">
      <c r="B74" s="241"/>
      <c r="C74" s="766"/>
      <c r="D74" s="767"/>
      <c r="E74" s="767"/>
      <c r="F74" s="767"/>
      <c r="G74" s="767"/>
      <c r="H74" s="767"/>
      <c r="I74" s="767"/>
      <c r="J74" s="767"/>
      <c r="K74" s="767"/>
      <c r="L74" s="767"/>
      <c r="M74" s="767"/>
      <c r="N74" s="767"/>
      <c r="O74" s="768"/>
      <c r="P74" s="281"/>
    </row>
    <row r="75" spans="2:16">
      <c r="B75" s="241"/>
      <c r="C75" s="769" t="s">
        <v>277</v>
      </c>
      <c r="D75" s="770"/>
      <c r="E75" s="770"/>
      <c r="F75" s="770"/>
      <c r="G75" s="770"/>
      <c r="H75" s="770"/>
      <c r="I75" s="770"/>
      <c r="J75" s="329"/>
      <c r="K75" s="330"/>
      <c r="L75" s="303" t="s">
        <v>278</v>
      </c>
      <c r="M75" s="771" t="s">
        <v>279</v>
      </c>
      <c r="N75" s="772"/>
      <c r="O75" s="331"/>
      <c r="P75" s="313"/>
    </row>
    <row r="76" spans="2:16">
      <c r="B76" s="241"/>
      <c r="C76" s="773" t="s">
        <v>280</v>
      </c>
      <c r="D76" s="774"/>
      <c r="E76" s="774"/>
      <c r="F76" s="774"/>
      <c r="G76" s="774"/>
      <c r="H76" s="774"/>
      <c r="I76" s="774"/>
      <c r="J76" s="332"/>
      <c r="K76" s="333"/>
      <c r="L76" s="334">
        <v>0.22</v>
      </c>
      <c r="M76" s="747"/>
      <c r="N76" s="748"/>
      <c r="O76" s="335">
        <f>O71*L76</f>
        <v>90848.632731560007</v>
      </c>
      <c r="P76" s="336"/>
    </row>
    <row r="77" spans="2:16">
      <c r="B77" s="241"/>
      <c r="C77" s="338" t="s">
        <v>281</v>
      </c>
      <c r="D77" s="289"/>
      <c r="E77" s="289"/>
      <c r="F77" s="289"/>
      <c r="G77" s="289"/>
      <c r="H77" s="289"/>
      <c r="I77" s="289"/>
      <c r="J77" s="332"/>
      <c r="K77" s="333"/>
      <c r="L77" s="334">
        <v>0.01</v>
      </c>
      <c r="M77" s="747"/>
      <c r="N77" s="748"/>
      <c r="O77" s="335">
        <f>O71*L77</f>
        <v>4129.4833059800003</v>
      </c>
      <c r="P77" s="336"/>
    </row>
    <row r="78" spans="2:16" ht="15" thickBot="1">
      <c r="B78" s="241"/>
      <c r="C78" s="267" t="s">
        <v>282</v>
      </c>
      <c r="D78" s="268"/>
      <c r="E78" s="268"/>
      <c r="F78" s="268"/>
      <c r="G78" s="268"/>
      <c r="H78" s="268"/>
      <c r="I78" s="268"/>
      <c r="J78" s="339"/>
      <c r="K78" s="340"/>
      <c r="L78" s="334">
        <v>0.03</v>
      </c>
      <c r="M78" s="749"/>
      <c r="N78" s="750"/>
      <c r="O78" s="335">
        <f>O71*L78</f>
        <v>12388.449917940001</v>
      </c>
      <c r="P78" s="336"/>
    </row>
    <row r="79" spans="2:16" ht="15" thickBot="1">
      <c r="B79" s="241"/>
      <c r="C79" s="751" t="s">
        <v>258</v>
      </c>
      <c r="D79" s="752"/>
      <c r="E79" s="752"/>
      <c r="F79" s="752"/>
      <c r="G79" s="752"/>
      <c r="H79" s="752"/>
      <c r="I79" s="752"/>
      <c r="J79" s="752"/>
      <c r="K79" s="752"/>
      <c r="L79" s="752"/>
      <c r="M79" s="752"/>
      <c r="N79" s="753"/>
      <c r="O79" s="341">
        <f>SUM(O76:O78)</f>
        <v>107366.56595548001</v>
      </c>
      <c r="P79" s="342"/>
    </row>
    <row r="80" spans="2:16" ht="15" thickBot="1">
      <c r="B80" s="241"/>
      <c r="C80" s="274"/>
      <c r="O80" s="275"/>
      <c r="P80" s="243"/>
    </row>
    <row r="81" spans="2:16" ht="15" thickBot="1">
      <c r="B81" s="241"/>
      <c r="C81" s="754" t="s">
        <v>283</v>
      </c>
      <c r="D81" s="755"/>
      <c r="E81" s="755"/>
      <c r="F81" s="755"/>
      <c r="G81" s="755"/>
      <c r="H81" s="755"/>
      <c r="I81" s="755"/>
      <c r="J81" s="755"/>
      <c r="K81" s="755"/>
      <c r="L81" s="755"/>
      <c r="M81" s="755"/>
      <c r="N81" s="756"/>
      <c r="O81" s="343">
        <f>ROUND(O71+O79,0)</f>
        <v>520315</v>
      </c>
      <c r="P81" s="342"/>
    </row>
    <row r="82" spans="2:16">
      <c r="B82" s="241"/>
      <c r="C82" s="270"/>
      <c r="D82" s="271"/>
      <c r="E82" s="271"/>
      <c r="F82" s="271"/>
      <c r="G82" s="271"/>
      <c r="H82" s="271"/>
      <c r="I82" s="271"/>
      <c r="J82" s="271"/>
      <c r="K82" s="271"/>
      <c r="L82" s="271"/>
      <c r="M82" s="271"/>
      <c r="N82" s="271"/>
      <c r="O82" s="272"/>
      <c r="P82" s="243"/>
    </row>
    <row r="83" spans="2:16">
      <c r="B83" s="241"/>
      <c r="C83" s="274"/>
      <c r="O83" s="275"/>
      <c r="P83" s="243"/>
    </row>
    <row r="84" spans="2:16">
      <c r="B84" s="241"/>
      <c r="C84" s="274"/>
      <c r="O84" s="275"/>
      <c r="P84" s="243"/>
    </row>
    <row r="85" spans="2:16">
      <c r="B85" s="241"/>
      <c r="C85" s="274"/>
      <c r="H85" s="344" t="s">
        <v>284</v>
      </c>
      <c r="I85" s="344"/>
      <c r="J85" s="344"/>
      <c r="K85" s="344"/>
      <c r="O85" s="275"/>
      <c r="P85" s="243"/>
    </row>
    <row r="86" spans="2:16">
      <c r="B86" s="241"/>
      <c r="C86" s="274"/>
      <c r="H86" s="344" t="s">
        <v>285</v>
      </c>
      <c r="O86" s="275"/>
      <c r="P86" s="243"/>
    </row>
    <row r="87" spans="2:16">
      <c r="B87" s="241"/>
      <c r="C87" s="274"/>
      <c r="H87" s="344" t="s">
        <v>286</v>
      </c>
      <c r="O87" s="275"/>
      <c r="P87" s="243"/>
    </row>
    <row r="88" spans="2:16">
      <c r="B88" s="241"/>
      <c r="C88" s="256"/>
      <c r="D88" s="345"/>
      <c r="E88" s="345"/>
      <c r="F88" s="345"/>
      <c r="G88" s="345"/>
      <c r="H88" s="344" t="s">
        <v>287</v>
      </c>
      <c r="I88" s="345"/>
      <c r="J88" s="345"/>
      <c r="K88" s="345"/>
      <c r="L88" s="345"/>
      <c r="M88" s="345"/>
      <c r="N88" s="345"/>
      <c r="O88" s="346"/>
      <c r="P88" s="266"/>
    </row>
    <row r="89" spans="2:16">
      <c r="B89" s="241"/>
      <c r="C89" s="274"/>
      <c r="H89" s="236" t="s">
        <v>288</v>
      </c>
      <c r="O89" s="275"/>
      <c r="P89" s="243"/>
    </row>
    <row r="90" spans="2:16">
      <c r="B90" s="241"/>
      <c r="C90" s="347" t="s">
        <v>289</v>
      </c>
      <c r="D90" s="348"/>
      <c r="E90" s="348"/>
      <c r="F90" s="348"/>
      <c r="G90" s="348"/>
      <c r="H90" s="348"/>
      <c r="I90" s="348"/>
      <c r="J90" s="348"/>
      <c r="K90" s="348"/>
      <c r="L90" s="348"/>
      <c r="M90" s="348"/>
      <c r="N90" s="348"/>
      <c r="O90" s="349"/>
      <c r="P90" s="243"/>
    </row>
    <row r="91" spans="2:16">
      <c r="B91" s="241"/>
      <c r="C91" s="757"/>
      <c r="D91" s="758"/>
      <c r="E91" s="758"/>
      <c r="F91" s="758"/>
      <c r="G91" s="758"/>
      <c r="H91" s="758"/>
      <c r="I91" s="758"/>
      <c r="J91" s="758"/>
      <c r="K91" s="758"/>
      <c r="L91" s="758"/>
      <c r="M91" s="758"/>
      <c r="N91" s="758"/>
      <c r="O91" s="759"/>
      <c r="P91" s="266"/>
    </row>
    <row r="92" spans="2:16">
      <c r="B92" s="241"/>
      <c r="C92" s="757"/>
      <c r="D92" s="758"/>
      <c r="E92" s="758"/>
      <c r="F92" s="758"/>
      <c r="G92" s="758"/>
      <c r="H92" s="758"/>
      <c r="I92" s="758"/>
      <c r="J92" s="758"/>
      <c r="K92" s="758"/>
      <c r="L92" s="758"/>
      <c r="M92" s="758"/>
      <c r="N92" s="758"/>
      <c r="O92" s="759"/>
      <c r="P92" s="266"/>
    </row>
    <row r="93" spans="2:16">
      <c r="B93" s="241"/>
      <c r="C93" s="256"/>
      <c r="D93" s="345"/>
      <c r="E93" s="345"/>
      <c r="F93" s="345"/>
      <c r="G93" s="345"/>
      <c r="H93" s="345"/>
      <c r="I93" s="345"/>
      <c r="J93" s="345"/>
      <c r="K93" s="345"/>
      <c r="L93" s="345"/>
      <c r="M93" s="345"/>
      <c r="N93" s="345"/>
      <c r="O93" s="346"/>
      <c r="P93" s="266"/>
    </row>
    <row r="94" spans="2:16">
      <c r="B94" s="241"/>
      <c r="C94" s="350" t="s">
        <v>290</v>
      </c>
      <c r="D94" s="345"/>
      <c r="E94" s="345"/>
      <c r="F94" s="345"/>
      <c r="G94" s="345"/>
      <c r="H94" s="345"/>
      <c r="I94" s="345"/>
      <c r="J94" s="345"/>
      <c r="K94" s="345"/>
      <c r="L94" s="345"/>
      <c r="M94" s="345"/>
      <c r="N94" s="345"/>
      <c r="O94" s="346"/>
      <c r="P94" s="266"/>
    </row>
    <row r="95" spans="2:16" ht="12.75" customHeight="1">
      <c r="B95" s="241"/>
      <c r="C95" s="735" t="s">
        <v>291</v>
      </c>
      <c r="D95" s="736"/>
      <c r="E95" s="736"/>
      <c r="F95" s="736"/>
      <c r="G95" s="736"/>
      <c r="H95" s="736"/>
      <c r="I95" s="736"/>
      <c r="J95" s="736"/>
      <c r="K95" s="736"/>
      <c r="L95" s="736"/>
      <c r="M95" s="736"/>
      <c r="N95" s="736"/>
      <c r="O95" s="737"/>
      <c r="P95" s="351"/>
    </row>
    <row r="96" spans="2:16" ht="28.5" customHeight="1">
      <c r="B96" s="241"/>
      <c r="C96" s="735"/>
      <c r="D96" s="736"/>
      <c r="E96" s="736"/>
      <c r="F96" s="736"/>
      <c r="G96" s="736"/>
      <c r="H96" s="736"/>
      <c r="I96" s="736"/>
      <c r="J96" s="736"/>
      <c r="K96" s="736"/>
      <c r="L96" s="736"/>
      <c r="M96" s="736"/>
      <c r="N96" s="736"/>
      <c r="O96" s="737"/>
      <c r="P96" s="351"/>
    </row>
    <row r="97" spans="2:16" ht="12.95" customHeight="1">
      <c r="B97" s="241"/>
      <c r="C97" s="738" t="s">
        <v>292</v>
      </c>
      <c r="D97" s="739"/>
      <c r="E97" s="739"/>
      <c r="F97" s="739"/>
      <c r="G97" s="739"/>
      <c r="H97" s="739"/>
      <c r="I97" s="739"/>
      <c r="J97" s="739"/>
      <c r="K97" s="739"/>
      <c r="L97" s="739"/>
      <c r="M97" s="739"/>
      <c r="N97" s="739"/>
      <c r="O97" s="740"/>
      <c r="P97" s="351"/>
    </row>
    <row r="98" spans="2:16" ht="32.25" customHeight="1">
      <c r="B98" s="241"/>
      <c r="C98" s="738"/>
      <c r="D98" s="739"/>
      <c r="E98" s="739"/>
      <c r="F98" s="739"/>
      <c r="G98" s="739"/>
      <c r="H98" s="739"/>
      <c r="I98" s="739"/>
      <c r="J98" s="739"/>
      <c r="K98" s="739"/>
      <c r="L98" s="739"/>
      <c r="M98" s="739"/>
      <c r="N98" s="739"/>
      <c r="O98" s="740"/>
      <c r="P98" s="351"/>
    </row>
    <row r="99" spans="2:16">
      <c r="B99" s="241"/>
      <c r="C99" s="256"/>
      <c r="D99" s="345"/>
      <c r="E99" s="345"/>
      <c r="F99" s="345"/>
      <c r="G99" s="345"/>
      <c r="H99" s="345"/>
      <c r="I99" s="345"/>
      <c r="J99" s="345"/>
      <c r="K99" s="345"/>
      <c r="L99" s="345"/>
      <c r="M99" s="345"/>
      <c r="N99" s="345"/>
      <c r="O99" s="346"/>
      <c r="P99" s="266"/>
    </row>
    <row r="100" spans="2:16">
      <c r="B100" s="241"/>
      <c r="C100" s="274"/>
      <c r="H100" s="344" t="s">
        <v>284</v>
      </c>
      <c r="O100" s="275"/>
      <c r="P100" s="243"/>
    </row>
    <row r="101" spans="2:16">
      <c r="B101" s="241"/>
      <c r="C101" s="274"/>
      <c r="H101" s="236" t="s">
        <v>285</v>
      </c>
      <c r="I101" s="289"/>
      <c r="J101" s="289"/>
      <c r="K101" s="289"/>
      <c r="O101" s="275"/>
      <c r="P101" s="243"/>
    </row>
    <row r="102" spans="2:16">
      <c r="B102" s="241"/>
      <c r="C102" s="274"/>
      <c r="H102" s="236" t="s">
        <v>293</v>
      </c>
      <c r="I102" s="352"/>
      <c r="J102" s="352"/>
      <c r="K102" s="352"/>
      <c r="O102" s="275"/>
      <c r="P102" s="243"/>
    </row>
    <row r="103" spans="2:16">
      <c r="B103" s="241"/>
      <c r="C103" s="353"/>
      <c r="D103" s="345"/>
      <c r="E103" s="345"/>
      <c r="F103" s="345"/>
      <c r="G103" s="345"/>
      <c r="H103" s="236" t="s">
        <v>287</v>
      </c>
      <c r="L103" s="345"/>
      <c r="M103" s="345"/>
      <c r="N103" s="345"/>
      <c r="O103" s="346"/>
      <c r="P103" s="266"/>
    </row>
    <row r="104" spans="2:16" ht="17.25" customHeight="1">
      <c r="B104" s="241"/>
      <c r="C104" s="353"/>
      <c r="D104" s="352"/>
      <c r="E104" s="352"/>
      <c r="K104" s="741"/>
      <c r="L104" s="741"/>
      <c r="M104" s="741"/>
      <c r="N104" s="741"/>
      <c r="O104" s="742"/>
      <c r="P104" s="354"/>
    </row>
    <row r="105" spans="2:16" ht="18.75" customHeight="1" thickBot="1">
      <c r="B105" s="241"/>
      <c r="C105" s="745"/>
      <c r="D105" s="746"/>
      <c r="E105" s="746"/>
      <c r="F105" s="309"/>
      <c r="G105" s="309"/>
      <c r="H105" s="309"/>
      <c r="I105" s="309"/>
      <c r="J105" s="309"/>
      <c r="K105" s="743"/>
      <c r="L105" s="743"/>
      <c r="M105" s="743"/>
      <c r="N105" s="743"/>
      <c r="O105" s="744"/>
      <c r="P105" s="354"/>
    </row>
    <row r="106" spans="2:16" ht="15" thickBot="1">
      <c r="B106" s="355"/>
      <c r="C106" s="356"/>
      <c r="D106" s="356"/>
      <c r="E106" s="356"/>
      <c r="F106" s="356"/>
      <c r="G106" s="356"/>
      <c r="H106" s="356"/>
      <c r="I106" s="356"/>
      <c r="J106" s="356"/>
      <c r="K106" s="356"/>
      <c r="L106" s="356"/>
      <c r="M106" s="356"/>
      <c r="N106" s="356"/>
      <c r="O106" s="356"/>
      <c r="P106" s="357"/>
    </row>
    <row r="109" spans="2:16">
      <c r="B109" s="875" t="s">
        <v>0</v>
      </c>
      <c r="C109" s="875"/>
      <c r="D109" s="875"/>
      <c r="E109" s="875"/>
      <c r="F109" s="875"/>
      <c r="G109" s="875"/>
      <c r="H109" s="875"/>
      <c r="I109" s="875"/>
      <c r="J109" s="875"/>
      <c r="K109" s="875"/>
    </row>
    <row r="110" spans="2:16">
      <c r="B110" s="236" t="s">
        <v>1</v>
      </c>
    </row>
    <row r="111" spans="2:16" ht="15" thickBot="1"/>
    <row r="112" spans="2:16" ht="15" thickTop="1">
      <c r="B112" s="237"/>
      <c r="C112" s="238"/>
      <c r="D112" s="238"/>
      <c r="E112" s="238"/>
      <c r="F112" s="238"/>
      <c r="G112" s="238"/>
      <c r="H112" s="238"/>
      <c r="I112" s="238"/>
      <c r="J112" s="238"/>
      <c r="K112" s="238"/>
      <c r="L112" s="238"/>
      <c r="M112" s="238"/>
      <c r="N112" s="238"/>
      <c r="O112" s="238"/>
      <c r="P112" s="239"/>
    </row>
    <row r="113" spans="2:16">
      <c r="B113" s="241"/>
      <c r="C113" s="861" t="s">
        <v>234</v>
      </c>
      <c r="D113" s="861"/>
      <c r="E113" s="861"/>
      <c r="F113" s="861"/>
      <c r="G113" s="861"/>
      <c r="H113" s="861"/>
      <c r="I113" s="861"/>
      <c r="J113" s="861"/>
      <c r="K113" s="861"/>
      <c r="L113" s="861"/>
      <c r="M113" s="861"/>
      <c r="N113" s="861"/>
      <c r="O113" s="861"/>
      <c r="P113" s="242"/>
    </row>
    <row r="114" spans="2:16" ht="15" thickBot="1">
      <c r="B114" s="241"/>
      <c r="P114" s="243"/>
    </row>
    <row r="115" spans="2:16">
      <c r="B115" s="241"/>
      <c r="C115" s="862"/>
      <c r="D115" s="864"/>
      <c r="E115" s="865"/>
      <c r="F115" s="865"/>
      <c r="G115" s="865"/>
      <c r="H115" s="865"/>
      <c r="I115" s="865"/>
      <c r="J115" s="865"/>
      <c r="K115" s="866"/>
      <c r="L115" s="867"/>
      <c r="M115" s="868"/>
      <c r="N115" s="868"/>
      <c r="O115" s="869"/>
      <c r="P115" s="244"/>
    </row>
    <row r="116" spans="2:16">
      <c r="B116" s="241"/>
      <c r="C116" s="863"/>
      <c r="D116" s="852" t="s">
        <v>434</v>
      </c>
      <c r="E116" s="853"/>
      <c r="F116" s="853"/>
      <c r="G116" s="853"/>
      <c r="H116" s="853"/>
      <c r="I116" s="853"/>
      <c r="J116" s="853"/>
      <c r="K116" s="854"/>
      <c r="L116" s="870"/>
      <c r="M116" s="871"/>
      <c r="N116" s="871"/>
      <c r="O116" s="872"/>
      <c r="P116" s="244"/>
    </row>
    <row r="117" spans="2:16">
      <c r="B117" s="241"/>
      <c r="C117" s="863"/>
      <c r="D117" s="852"/>
      <c r="E117" s="853"/>
      <c r="F117" s="853"/>
      <c r="G117" s="853"/>
      <c r="H117" s="853"/>
      <c r="I117" s="853"/>
      <c r="J117" s="853"/>
      <c r="K117" s="854"/>
      <c r="L117" s="844" t="s">
        <v>236</v>
      </c>
      <c r="M117" s="846"/>
      <c r="N117" s="847"/>
      <c r="O117" s="848"/>
      <c r="P117" s="244"/>
    </row>
    <row r="118" spans="2:16">
      <c r="B118" s="241"/>
      <c r="C118" s="863"/>
      <c r="D118" s="852" t="s">
        <v>237</v>
      </c>
      <c r="E118" s="853"/>
      <c r="F118" s="853"/>
      <c r="G118" s="853"/>
      <c r="H118" s="853"/>
      <c r="I118" s="853"/>
      <c r="J118" s="853"/>
      <c r="K118" s="854"/>
      <c r="L118" s="845"/>
      <c r="M118" s="849"/>
      <c r="N118" s="850"/>
      <c r="O118" s="851"/>
      <c r="P118" s="245"/>
    </row>
    <row r="119" spans="2:16">
      <c r="B119" s="241"/>
      <c r="C119" s="863"/>
      <c r="D119" s="855"/>
      <c r="E119" s="856"/>
      <c r="F119" s="856"/>
      <c r="G119" s="856"/>
      <c r="H119" s="856"/>
      <c r="I119" s="856"/>
      <c r="J119" s="856"/>
      <c r="K119" s="857"/>
      <c r="L119" s="844" t="s">
        <v>238</v>
      </c>
      <c r="M119" s="844">
        <v>1</v>
      </c>
      <c r="N119" s="844" t="s">
        <v>239</v>
      </c>
      <c r="O119" s="859">
        <v>1</v>
      </c>
      <c r="P119" s="244"/>
    </row>
    <row r="120" spans="2:16">
      <c r="B120" s="241"/>
      <c r="C120" s="863"/>
      <c r="D120" s="855"/>
      <c r="E120" s="856"/>
      <c r="F120" s="856"/>
      <c r="G120" s="856"/>
      <c r="H120" s="856"/>
      <c r="I120" s="856"/>
      <c r="J120" s="856"/>
      <c r="K120" s="857"/>
      <c r="L120" s="858"/>
      <c r="M120" s="858"/>
      <c r="N120" s="858"/>
      <c r="O120" s="860"/>
      <c r="P120" s="244"/>
    </row>
    <row r="121" spans="2:16">
      <c r="B121" s="241"/>
      <c r="C121" s="863"/>
      <c r="D121" s="852" t="s">
        <v>240</v>
      </c>
      <c r="E121" s="853"/>
      <c r="F121" s="853"/>
      <c r="G121" s="853"/>
      <c r="H121" s="853"/>
      <c r="I121" s="853"/>
      <c r="J121" s="853"/>
      <c r="K121" s="854"/>
      <c r="L121" s="858"/>
      <c r="M121" s="858"/>
      <c r="N121" s="858"/>
      <c r="O121" s="860"/>
      <c r="P121" s="244"/>
    </row>
    <row r="122" spans="2:16" ht="15" thickBot="1">
      <c r="B122" s="241"/>
      <c r="C122" s="246"/>
      <c r="D122" s="247"/>
      <c r="E122" s="247"/>
      <c r="F122" s="247"/>
      <c r="G122" s="247"/>
      <c r="H122" s="247"/>
      <c r="I122" s="247"/>
      <c r="J122" s="247"/>
      <c r="K122" s="247"/>
      <c r="L122" s="247"/>
      <c r="M122" s="248"/>
      <c r="N122" s="248"/>
      <c r="O122" s="249"/>
      <c r="P122" s="250"/>
    </row>
    <row r="123" spans="2:16">
      <c r="B123" s="241"/>
      <c r="C123" s="251"/>
      <c r="D123" s="252"/>
      <c r="E123" s="252"/>
      <c r="F123" s="252"/>
      <c r="G123" s="252"/>
      <c r="H123" s="252"/>
      <c r="I123" s="252"/>
      <c r="J123" s="252"/>
      <c r="K123" s="252"/>
      <c r="L123" s="253" t="s">
        <v>241</v>
      </c>
      <c r="M123" s="254" t="s">
        <v>242</v>
      </c>
      <c r="N123" s="254" t="s">
        <v>243</v>
      </c>
      <c r="O123" s="255" t="s">
        <v>244</v>
      </c>
      <c r="P123" s="245"/>
    </row>
    <row r="124" spans="2:16">
      <c r="B124" s="241"/>
      <c r="C124" s="256"/>
      <c r="D124" s="257"/>
      <c r="E124" s="257"/>
      <c r="F124" s="257"/>
      <c r="G124" s="257"/>
      <c r="H124" s="257"/>
      <c r="I124" s="257"/>
      <c r="J124" s="257"/>
      <c r="K124" s="257"/>
      <c r="L124" s="258"/>
      <c r="M124" s="259"/>
      <c r="N124" s="259"/>
      <c r="O124" s="260"/>
      <c r="P124" s="261"/>
    </row>
    <row r="125" spans="2:16">
      <c r="B125" s="241"/>
      <c r="C125" s="826" t="s">
        <v>245</v>
      </c>
      <c r="D125" s="827"/>
      <c r="E125" s="827"/>
      <c r="F125" s="827"/>
      <c r="G125" s="257"/>
      <c r="H125" s="257"/>
      <c r="I125" s="257" t="s">
        <v>246</v>
      </c>
      <c r="K125" s="257"/>
      <c r="L125" s="258"/>
      <c r="O125" s="262"/>
      <c r="P125" s="261"/>
    </row>
    <row r="126" spans="2:16">
      <c r="B126" s="241"/>
      <c r="C126" s="263"/>
      <c r="D126" s="264"/>
      <c r="E126" s="264"/>
      <c r="F126" s="264"/>
      <c r="G126" s="264"/>
      <c r="H126" s="264"/>
      <c r="I126" s="264"/>
      <c r="J126" s="264"/>
      <c r="K126" s="264"/>
      <c r="L126" s="264"/>
      <c r="M126" s="264"/>
      <c r="N126" s="264"/>
      <c r="O126" s="265"/>
      <c r="P126" s="266"/>
    </row>
    <row r="127" spans="2:16" ht="15" thickBot="1">
      <c r="B127" s="241"/>
      <c r="C127" s="267"/>
      <c r="D127" s="268"/>
      <c r="E127" s="268"/>
      <c r="F127" s="268"/>
      <c r="G127" s="268"/>
      <c r="H127" s="268"/>
      <c r="I127" s="268"/>
      <c r="J127" s="268"/>
      <c r="K127" s="268"/>
      <c r="L127" s="268"/>
      <c r="M127" s="268"/>
      <c r="N127" s="268"/>
      <c r="O127" s="269"/>
      <c r="P127" s="243"/>
    </row>
    <row r="128" spans="2:16" ht="15" thickBot="1">
      <c r="B128" s="241"/>
      <c r="C128" s="270"/>
      <c r="D128" s="271"/>
      <c r="E128" s="271"/>
      <c r="F128" s="271"/>
      <c r="G128" s="271"/>
      <c r="H128" s="271"/>
      <c r="K128" s="271"/>
      <c r="L128" s="271"/>
      <c r="M128" s="271"/>
      <c r="N128" s="271"/>
      <c r="O128" s="272"/>
      <c r="P128" s="243"/>
    </row>
    <row r="129" spans="2:16">
      <c r="B129" s="241"/>
      <c r="C129" s="828" t="s">
        <v>247</v>
      </c>
      <c r="D129" s="829"/>
      <c r="E129" s="829"/>
      <c r="F129" s="829"/>
      <c r="G129" s="829"/>
      <c r="H129" s="829"/>
      <c r="I129" s="829"/>
      <c r="J129" s="829"/>
      <c r="K129" s="829"/>
      <c r="L129" s="829"/>
      <c r="M129" s="829"/>
      <c r="N129" s="829"/>
      <c r="O129" s="830"/>
      <c r="P129" s="273"/>
    </row>
    <row r="130" spans="2:16" ht="15" thickBot="1">
      <c r="B130" s="241"/>
      <c r="C130" s="274"/>
      <c r="O130" s="275"/>
      <c r="P130" s="243"/>
    </row>
    <row r="131" spans="2:16">
      <c r="B131" s="241"/>
      <c r="C131" s="276" t="s">
        <v>248</v>
      </c>
      <c r="D131" s="814" t="s">
        <v>9</v>
      </c>
      <c r="E131" s="815"/>
      <c r="F131" s="815"/>
      <c r="G131" s="815"/>
      <c r="H131" s="815"/>
      <c r="I131" s="815"/>
      <c r="J131" s="815"/>
      <c r="K131" s="815"/>
      <c r="L131" s="816"/>
      <c r="M131" s="817" t="s">
        <v>249</v>
      </c>
      <c r="N131" s="818"/>
      <c r="O131" s="276" t="s">
        <v>11</v>
      </c>
      <c r="P131" s="277"/>
    </row>
    <row r="132" spans="2:16" ht="15" thickBot="1">
      <c r="B132" s="241"/>
      <c r="C132" s="278">
        <v>20</v>
      </c>
      <c r="D132" s="843" t="s">
        <v>82</v>
      </c>
      <c r="E132" s="820"/>
      <c r="F132" s="820"/>
      <c r="G132" s="820"/>
      <c r="H132" s="820"/>
      <c r="I132" s="820"/>
      <c r="J132" s="820"/>
      <c r="K132" s="820"/>
      <c r="L132" s="821"/>
      <c r="M132" s="843" t="s">
        <v>43</v>
      </c>
      <c r="N132" s="821"/>
      <c r="O132" s="279">
        <f>'[117]PRESUPUESTO OFICIAL (Entidad)'!I14</f>
        <v>1</v>
      </c>
      <c r="P132" s="280"/>
    </row>
    <row r="133" spans="2:16">
      <c r="B133" s="241"/>
      <c r="C133" s="760" t="s">
        <v>250</v>
      </c>
      <c r="D133" s="761"/>
      <c r="E133" s="761"/>
      <c r="F133" s="761"/>
      <c r="G133" s="761"/>
      <c r="H133" s="761"/>
      <c r="I133" s="761"/>
      <c r="J133" s="761"/>
      <c r="K133" s="761"/>
      <c r="L133" s="761"/>
      <c r="M133" s="761"/>
      <c r="N133" s="761"/>
      <c r="O133" s="762"/>
      <c r="P133" s="281"/>
    </row>
    <row r="134" spans="2:16">
      <c r="B134" s="241"/>
      <c r="C134" s="763"/>
      <c r="D134" s="764"/>
      <c r="E134" s="764"/>
      <c r="F134" s="764"/>
      <c r="G134" s="764"/>
      <c r="H134" s="764"/>
      <c r="I134" s="764"/>
      <c r="J134" s="764"/>
      <c r="K134" s="764"/>
      <c r="L134" s="764"/>
      <c r="M134" s="764"/>
      <c r="N134" s="764"/>
      <c r="O134" s="765"/>
      <c r="P134" s="281"/>
    </row>
    <row r="135" spans="2:16" ht="15" thickBot="1">
      <c r="B135" s="241"/>
      <c r="C135" s="766"/>
      <c r="D135" s="767"/>
      <c r="E135" s="767"/>
      <c r="F135" s="767"/>
      <c r="G135" s="767"/>
      <c r="H135" s="767"/>
      <c r="I135" s="767"/>
      <c r="J135" s="767"/>
      <c r="K135" s="767"/>
      <c r="L135" s="767"/>
      <c r="M135" s="767"/>
      <c r="N135" s="767"/>
      <c r="O135" s="768"/>
      <c r="P135" s="281"/>
    </row>
    <row r="136" spans="2:16">
      <c r="B136" s="241"/>
      <c r="C136" s="769" t="s">
        <v>9</v>
      </c>
      <c r="D136" s="822"/>
      <c r="E136" s="822"/>
      <c r="F136" s="822"/>
      <c r="G136" s="823"/>
      <c r="H136" s="785" t="s">
        <v>251</v>
      </c>
      <c r="I136" s="822"/>
      <c r="J136" s="824" t="s">
        <v>252</v>
      </c>
      <c r="K136" s="825"/>
      <c r="L136" s="298" t="s">
        <v>436</v>
      </c>
      <c r="M136" s="785" t="s">
        <v>254</v>
      </c>
      <c r="N136" s="786"/>
      <c r="O136" s="283" t="s">
        <v>255</v>
      </c>
      <c r="P136" s="284"/>
    </row>
    <row r="137" spans="2:16">
      <c r="B137" s="241"/>
      <c r="C137" s="773" t="s">
        <v>257</v>
      </c>
      <c r="D137" s="774"/>
      <c r="E137" s="774"/>
      <c r="F137" s="774"/>
      <c r="G137" s="810"/>
      <c r="H137" s="811"/>
      <c r="I137" s="810"/>
      <c r="J137" s="811" t="s">
        <v>20</v>
      </c>
      <c r="K137" s="810"/>
      <c r="L137" s="463">
        <f>O177*0.05</f>
        <v>11248.410093333337</v>
      </c>
      <c r="M137" s="812">
        <v>1</v>
      </c>
      <c r="N137" s="776"/>
      <c r="O137" s="286">
        <f>L137*M137</f>
        <v>11248.410093333337</v>
      </c>
      <c r="P137" s="287"/>
    </row>
    <row r="138" spans="2:16">
      <c r="B138" s="241"/>
      <c r="C138" s="338"/>
      <c r="D138" s="289"/>
      <c r="E138" s="289"/>
      <c r="F138" s="289"/>
      <c r="G138" s="290"/>
      <c r="H138" s="291"/>
      <c r="I138" s="290"/>
      <c r="J138" s="291"/>
      <c r="K138" s="290"/>
      <c r="L138" s="463"/>
      <c r="M138" s="812"/>
      <c r="N138" s="776"/>
      <c r="O138" s="294"/>
      <c r="P138" s="287"/>
    </row>
    <row r="139" spans="2:16" ht="15" thickBot="1">
      <c r="B139" s="241"/>
      <c r="C139" s="805"/>
      <c r="D139" s="791"/>
      <c r="E139" s="791"/>
      <c r="F139" s="791"/>
      <c r="G139" s="806"/>
      <c r="H139" s="807"/>
      <c r="I139" s="806"/>
      <c r="J139" s="807"/>
      <c r="K139" s="806"/>
      <c r="L139" s="293"/>
      <c r="M139" s="808"/>
      <c r="N139" s="809"/>
      <c r="O139" s="294"/>
      <c r="P139" s="287"/>
    </row>
    <row r="140" spans="2:16" ht="15" thickBot="1">
      <c r="B140" s="241"/>
      <c r="C140" s="751" t="s">
        <v>258</v>
      </c>
      <c r="D140" s="752"/>
      <c r="E140" s="752"/>
      <c r="F140" s="752"/>
      <c r="G140" s="752"/>
      <c r="H140" s="752"/>
      <c r="I140" s="752"/>
      <c r="J140" s="752"/>
      <c r="K140" s="752"/>
      <c r="L140" s="752"/>
      <c r="M140" s="752"/>
      <c r="N140" s="753"/>
      <c r="O140" s="446">
        <f>O137</f>
        <v>11248.410093333337</v>
      </c>
      <c r="P140" s="296"/>
    </row>
    <row r="141" spans="2:16">
      <c r="B141" s="241"/>
      <c r="C141" s="760" t="s">
        <v>259</v>
      </c>
      <c r="D141" s="761"/>
      <c r="E141" s="761"/>
      <c r="F141" s="761"/>
      <c r="G141" s="761"/>
      <c r="H141" s="761"/>
      <c r="I141" s="761"/>
      <c r="J141" s="761"/>
      <c r="K141" s="761"/>
      <c r="L141" s="761"/>
      <c r="M141" s="761"/>
      <c r="N141" s="761"/>
      <c r="O141" s="762"/>
      <c r="P141" s="281"/>
    </row>
    <row r="142" spans="2:16">
      <c r="B142" s="241"/>
      <c r="C142" s="763"/>
      <c r="D142" s="764"/>
      <c r="E142" s="764"/>
      <c r="F142" s="764"/>
      <c r="G142" s="764"/>
      <c r="H142" s="764"/>
      <c r="I142" s="764"/>
      <c r="J142" s="764"/>
      <c r="K142" s="764"/>
      <c r="L142" s="764"/>
      <c r="M142" s="764"/>
      <c r="N142" s="764"/>
      <c r="O142" s="765"/>
      <c r="P142" s="281"/>
    </row>
    <row r="143" spans="2:16" ht="15" thickBot="1">
      <c r="B143" s="241"/>
      <c r="C143" s="766"/>
      <c r="D143" s="767"/>
      <c r="E143" s="767"/>
      <c r="F143" s="767"/>
      <c r="G143" s="767"/>
      <c r="H143" s="767"/>
      <c r="I143" s="767"/>
      <c r="J143" s="767"/>
      <c r="K143" s="767"/>
      <c r="L143" s="767"/>
      <c r="M143" s="767"/>
      <c r="N143" s="767"/>
      <c r="O143" s="768"/>
      <c r="P143" s="281"/>
    </row>
    <row r="144" spans="2:16">
      <c r="B144" s="241"/>
      <c r="C144" s="769" t="s">
        <v>9</v>
      </c>
      <c r="D144" s="770"/>
      <c r="E144" s="770"/>
      <c r="F144" s="770"/>
      <c r="G144" s="770"/>
      <c r="H144" s="770"/>
      <c r="I144" s="770"/>
      <c r="J144" s="786"/>
      <c r="K144" s="297" t="s">
        <v>249</v>
      </c>
      <c r="L144" s="298" t="s">
        <v>11</v>
      </c>
      <c r="M144" s="785" t="s">
        <v>260</v>
      </c>
      <c r="N144" s="786"/>
      <c r="O144" s="283" t="s">
        <v>255</v>
      </c>
      <c r="P144" s="284"/>
    </row>
    <row r="145" spans="2:16">
      <c r="B145" s="241"/>
      <c r="C145" s="773" t="s">
        <v>469</v>
      </c>
      <c r="D145" s="774"/>
      <c r="E145" s="774"/>
      <c r="F145" s="774"/>
      <c r="G145" s="774"/>
      <c r="H145" s="774"/>
      <c r="I145" s="774"/>
      <c r="J145" s="810"/>
      <c r="K145" s="447" t="s">
        <v>43</v>
      </c>
      <c r="L145" s="375">
        <v>1</v>
      </c>
      <c r="M145" s="873">
        <v>4300000</v>
      </c>
      <c r="N145" s="874"/>
      <c r="O145" s="286">
        <f>L145*M145</f>
        <v>4300000</v>
      </c>
      <c r="P145" s="287"/>
    </row>
    <row r="146" spans="2:16">
      <c r="B146" s="241"/>
      <c r="C146" s="879" t="s">
        <v>470</v>
      </c>
      <c r="D146" s="880"/>
      <c r="E146" s="880"/>
      <c r="F146" s="880"/>
      <c r="G146" s="880"/>
      <c r="H146" s="880"/>
      <c r="I146" s="880"/>
      <c r="J146" s="881"/>
      <c r="K146" s="447" t="s">
        <v>43</v>
      </c>
      <c r="L146" s="449">
        <v>1</v>
      </c>
      <c r="M146" s="873">
        <v>142000</v>
      </c>
      <c r="N146" s="874"/>
      <c r="O146" s="286">
        <f t="shared" ref="O146:O148" si="2">L146*M146</f>
        <v>142000</v>
      </c>
      <c r="P146" s="287"/>
    </row>
    <row r="147" spans="2:16">
      <c r="B147" s="241"/>
      <c r="C147" s="879" t="s">
        <v>471</v>
      </c>
      <c r="D147" s="880"/>
      <c r="E147" s="880"/>
      <c r="F147" s="880"/>
      <c r="G147" s="880"/>
      <c r="H147" s="880"/>
      <c r="I147" s="880"/>
      <c r="J147" s="881"/>
      <c r="K147" s="447" t="s">
        <v>43</v>
      </c>
      <c r="L147" s="449">
        <v>10</v>
      </c>
      <c r="M147" s="873">
        <v>8900</v>
      </c>
      <c r="N147" s="874"/>
      <c r="O147" s="286">
        <f t="shared" si="2"/>
        <v>89000</v>
      </c>
      <c r="P147" s="287"/>
    </row>
    <row r="148" spans="2:16">
      <c r="B148" s="241"/>
      <c r="C148" s="879" t="s">
        <v>472</v>
      </c>
      <c r="D148" s="880"/>
      <c r="E148" s="880"/>
      <c r="F148" s="880"/>
      <c r="G148" s="880"/>
      <c r="H148" s="880"/>
      <c r="I148" s="880"/>
      <c r="J148" s="881"/>
      <c r="K148" s="447" t="s">
        <v>20</v>
      </c>
      <c r="L148" s="449">
        <v>1</v>
      </c>
      <c r="M148" s="873">
        <v>89200</v>
      </c>
      <c r="N148" s="874"/>
      <c r="O148" s="286">
        <f t="shared" si="2"/>
        <v>89200</v>
      </c>
      <c r="P148" s="287"/>
    </row>
    <row r="149" spans="2:16">
      <c r="B149" s="241"/>
      <c r="C149" s="879"/>
      <c r="D149" s="880"/>
      <c r="E149" s="880"/>
      <c r="F149" s="880"/>
      <c r="G149" s="880"/>
      <c r="H149" s="880"/>
      <c r="I149" s="880"/>
      <c r="J149" s="881"/>
      <c r="K149" s="447"/>
      <c r="L149" s="460"/>
      <c r="M149" s="873"/>
      <c r="N149" s="874"/>
      <c r="O149" s="286"/>
      <c r="P149" s="287"/>
    </row>
    <row r="150" spans="2:16">
      <c r="B150" s="241"/>
      <c r="C150" s="879"/>
      <c r="D150" s="880"/>
      <c r="E150" s="880"/>
      <c r="F150" s="880"/>
      <c r="G150" s="880"/>
      <c r="H150" s="880"/>
      <c r="I150" s="880"/>
      <c r="J150" s="881"/>
      <c r="K150" s="447"/>
      <c r="L150" s="460"/>
      <c r="M150" s="873"/>
      <c r="N150" s="874"/>
      <c r="O150" s="286"/>
      <c r="P150" s="287"/>
    </row>
    <row r="151" spans="2:16">
      <c r="B151" s="241"/>
      <c r="C151" s="879"/>
      <c r="D151" s="880"/>
      <c r="E151" s="880"/>
      <c r="F151" s="880"/>
      <c r="G151" s="880"/>
      <c r="H151" s="880"/>
      <c r="I151" s="880"/>
      <c r="J151" s="881"/>
      <c r="K151" s="447"/>
      <c r="L151" s="450"/>
      <c r="M151" s="873"/>
      <c r="N151" s="874"/>
      <c r="O151" s="286"/>
      <c r="P151" s="287"/>
    </row>
    <row r="152" spans="2:16">
      <c r="B152" s="241"/>
      <c r="C152" s="879"/>
      <c r="D152" s="880"/>
      <c r="E152" s="880"/>
      <c r="F152" s="880"/>
      <c r="G152" s="880"/>
      <c r="H152" s="880"/>
      <c r="I152" s="880"/>
      <c r="J152" s="881"/>
      <c r="K152" s="447"/>
      <c r="L152" s="450"/>
      <c r="M152" s="873"/>
      <c r="N152" s="874"/>
      <c r="O152" s="286"/>
      <c r="P152" s="287"/>
    </row>
    <row r="153" spans="2:16">
      <c r="B153" s="241"/>
      <c r="C153" s="879"/>
      <c r="D153" s="880"/>
      <c r="E153" s="880"/>
      <c r="F153" s="880"/>
      <c r="G153" s="880"/>
      <c r="H153" s="880"/>
      <c r="I153" s="880"/>
      <c r="J153" s="881"/>
      <c r="K153" s="447"/>
      <c r="L153" s="450"/>
      <c r="M153" s="873"/>
      <c r="N153" s="874"/>
      <c r="O153" s="286"/>
      <c r="P153" s="287"/>
    </row>
    <row r="154" spans="2:16">
      <c r="B154" s="241"/>
      <c r="C154" s="879"/>
      <c r="D154" s="880"/>
      <c r="E154" s="880"/>
      <c r="F154" s="880"/>
      <c r="G154" s="880"/>
      <c r="H154" s="880"/>
      <c r="I154" s="880"/>
      <c r="J154" s="881"/>
      <c r="K154" s="447"/>
      <c r="L154" s="450"/>
      <c r="M154" s="873"/>
      <c r="N154" s="874"/>
      <c r="O154" s="286"/>
      <c r="P154" s="287"/>
    </row>
    <row r="155" spans="2:16">
      <c r="B155" s="241"/>
      <c r="C155" s="879"/>
      <c r="D155" s="880"/>
      <c r="E155" s="880"/>
      <c r="F155" s="880"/>
      <c r="G155" s="880"/>
      <c r="H155" s="880"/>
      <c r="I155" s="880"/>
      <c r="J155" s="881"/>
      <c r="K155" s="447"/>
      <c r="L155" s="450"/>
      <c r="M155" s="873"/>
      <c r="N155" s="874"/>
      <c r="O155" s="286"/>
      <c r="P155" s="287"/>
    </row>
    <row r="156" spans="2:16">
      <c r="B156" s="241"/>
      <c r="C156" s="879"/>
      <c r="D156" s="880"/>
      <c r="E156" s="880"/>
      <c r="F156" s="880"/>
      <c r="G156" s="880"/>
      <c r="H156" s="880"/>
      <c r="I156" s="880"/>
      <c r="J156" s="881"/>
      <c r="K156" s="447"/>
      <c r="L156" s="450"/>
      <c r="M156" s="873"/>
      <c r="N156" s="874"/>
      <c r="O156" s="286"/>
      <c r="P156" s="287"/>
    </row>
    <row r="157" spans="2:16">
      <c r="B157" s="241"/>
      <c r="C157" s="879"/>
      <c r="D157" s="880"/>
      <c r="E157" s="880"/>
      <c r="F157" s="880"/>
      <c r="G157" s="880"/>
      <c r="H157" s="880"/>
      <c r="I157" s="880"/>
      <c r="J157" s="881"/>
      <c r="K157" s="447"/>
      <c r="L157" s="450"/>
      <c r="M157" s="873"/>
      <c r="N157" s="874"/>
      <c r="O157" s="286"/>
      <c r="P157" s="287"/>
    </row>
    <row r="158" spans="2:16">
      <c r="B158" s="241"/>
      <c r="C158" s="879"/>
      <c r="D158" s="880"/>
      <c r="E158" s="880"/>
      <c r="F158" s="880"/>
      <c r="G158" s="880"/>
      <c r="H158" s="880"/>
      <c r="I158" s="880"/>
      <c r="J158" s="881"/>
      <c r="K158" s="447"/>
      <c r="L158" s="450"/>
      <c r="M158" s="873"/>
      <c r="N158" s="874"/>
      <c r="O158" s="286"/>
      <c r="P158" s="287"/>
    </row>
    <row r="159" spans="2:16">
      <c r="B159" s="241"/>
      <c r="C159" s="879"/>
      <c r="D159" s="880"/>
      <c r="E159" s="880"/>
      <c r="F159" s="880"/>
      <c r="G159" s="880"/>
      <c r="H159" s="880"/>
      <c r="I159" s="880"/>
      <c r="J159" s="881"/>
      <c r="K159" s="447"/>
      <c r="L159" s="458"/>
      <c r="M159" s="873"/>
      <c r="N159" s="874"/>
      <c r="O159" s="286"/>
      <c r="P159" s="287"/>
    </row>
    <row r="160" spans="2:16" ht="15" thickBot="1">
      <c r="B160" s="241"/>
      <c r="C160" s="884"/>
      <c r="D160" s="885"/>
      <c r="E160" s="885"/>
      <c r="F160" s="885"/>
      <c r="G160" s="885"/>
      <c r="H160" s="885"/>
      <c r="I160" s="885"/>
      <c r="J160" s="886"/>
      <c r="K160" s="289"/>
      <c r="L160" s="302"/>
      <c r="M160" s="779"/>
      <c r="N160" s="780"/>
      <c r="O160" s="452"/>
      <c r="P160" s="287"/>
    </row>
    <row r="161" spans="2:16" ht="15" thickBot="1">
      <c r="B161" s="241"/>
      <c r="C161" s="751" t="s">
        <v>258</v>
      </c>
      <c r="D161" s="752"/>
      <c r="E161" s="752"/>
      <c r="F161" s="752"/>
      <c r="G161" s="752"/>
      <c r="H161" s="752"/>
      <c r="I161" s="752"/>
      <c r="J161" s="752"/>
      <c r="K161" s="752"/>
      <c r="L161" s="752"/>
      <c r="M161" s="752"/>
      <c r="N161" s="753"/>
      <c r="O161" s="453">
        <f>SUM(O145:O159)</f>
        <v>4620200</v>
      </c>
      <c r="P161" s="287"/>
    </row>
    <row r="162" spans="2:16">
      <c r="B162" s="241"/>
      <c r="C162" s="760" t="s">
        <v>263</v>
      </c>
      <c r="D162" s="761"/>
      <c r="E162" s="761"/>
      <c r="F162" s="761"/>
      <c r="G162" s="761"/>
      <c r="H162" s="761"/>
      <c r="I162" s="761"/>
      <c r="J162" s="761"/>
      <c r="K162" s="761"/>
      <c r="L162" s="761"/>
      <c r="M162" s="761"/>
      <c r="N162" s="761"/>
      <c r="O162" s="762"/>
      <c r="P162" s="281"/>
    </row>
    <row r="163" spans="2:16">
      <c r="B163" s="241"/>
      <c r="C163" s="763"/>
      <c r="D163" s="764"/>
      <c r="E163" s="764"/>
      <c r="F163" s="764"/>
      <c r="G163" s="764"/>
      <c r="H163" s="764"/>
      <c r="I163" s="764"/>
      <c r="J163" s="764"/>
      <c r="K163" s="764"/>
      <c r="L163" s="764"/>
      <c r="M163" s="764"/>
      <c r="N163" s="764"/>
      <c r="O163" s="765"/>
      <c r="P163" s="281"/>
    </row>
    <row r="164" spans="2:16" ht="15" thickBot="1">
      <c r="B164" s="241"/>
      <c r="C164" s="766"/>
      <c r="D164" s="767"/>
      <c r="E164" s="767"/>
      <c r="F164" s="767"/>
      <c r="G164" s="767"/>
      <c r="H164" s="767"/>
      <c r="I164" s="767"/>
      <c r="J164" s="767"/>
      <c r="K164" s="767"/>
      <c r="L164" s="767"/>
      <c r="M164" s="767"/>
      <c r="N164" s="767"/>
      <c r="O164" s="768"/>
      <c r="P164" s="281"/>
    </row>
    <row r="165" spans="2:16" ht="15.75">
      <c r="B165" s="241"/>
      <c r="C165" s="769" t="s">
        <v>264</v>
      </c>
      <c r="D165" s="770"/>
      <c r="E165" s="770"/>
      <c r="F165" s="770"/>
      <c r="G165" s="770"/>
      <c r="H165" s="770"/>
      <c r="I165" s="770"/>
      <c r="J165" s="303" t="s">
        <v>265</v>
      </c>
      <c r="K165" s="304" t="s">
        <v>266</v>
      </c>
      <c r="L165" s="298" t="s">
        <v>267</v>
      </c>
      <c r="M165" s="785" t="s">
        <v>268</v>
      </c>
      <c r="N165" s="786"/>
      <c r="O165" s="283" t="s">
        <v>255</v>
      </c>
      <c r="P165" s="284"/>
    </row>
    <row r="166" spans="2:16">
      <c r="B166" s="241"/>
      <c r="C166" s="773" t="s">
        <v>473</v>
      </c>
      <c r="D166" s="774"/>
      <c r="E166" s="774"/>
      <c r="F166" s="774"/>
      <c r="G166" s="774"/>
      <c r="H166" s="774"/>
      <c r="I166" s="774"/>
      <c r="J166" s="306">
        <v>1</v>
      </c>
      <c r="K166" s="307">
        <v>1</v>
      </c>
      <c r="L166" s="306">
        <v>1</v>
      </c>
      <c r="M166" s="873">
        <v>100000</v>
      </c>
      <c r="N166" s="874"/>
      <c r="O166" s="294">
        <f>M166*L166</f>
        <v>100000</v>
      </c>
      <c r="P166" s="287"/>
    </row>
    <row r="167" spans="2:16" ht="15" thickBot="1">
      <c r="B167" s="241"/>
      <c r="C167" s="805"/>
      <c r="D167" s="791"/>
      <c r="E167" s="791"/>
      <c r="F167" s="791"/>
      <c r="G167" s="791"/>
      <c r="H167" s="791"/>
      <c r="I167" s="791"/>
      <c r="J167" s="308"/>
      <c r="K167" s="309"/>
      <c r="L167" s="308"/>
      <c r="M167" s="779"/>
      <c r="N167" s="780"/>
      <c r="O167" s="310"/>
      <c r="P167" s="287"/>
    </row>
    <row r="168" spans="2:16" ht="15" thickBot="1">
      <c r="B168" s="241"/>
      <c r="C168" s="751" t="s">
        <v>258</v>
      </c>
      <c r="D168" s="752"/>
      <c r="E168" s="752"/>
      <c r="F168" s="752"/>
      <c r="G168" s="752"/>
      <c r="H168" s="752"/>
      <c r="I168" s="752"/>
      <c r="J168" s="752"/>
      <c r="K168" s="752"/>
      <c r="L168" s="752"/>
      <c r="M168" s="752"/>
      <c r="N168" s="753"/>
      <c r="O168" s="446">
        <f>SUM(O166)</f>
        <v>100000</v>
      </c>
      <c r="P168" s="296"/>
    </row>
    <row r="169" spans="2:16">
      <c r="B169" s="241"/>
      <c r="C169" s="760" t="s">
        <v>269</v>
      </c>
      <c r="D169" s="761"/>
      <c r="E169" s="761"/>
      <c r="F169" s="761"/>
      <c r="G169" s="761"/>
      <c r="H169" s="761"/>
      <c r="I169" s="761"/>
      <c r="J169" s="761"/>
      <c r="K169" s="761"/>
      <c r="L169" s="761"/>
      <c r="M169" s="761"/>
      <c r="N169" s="761"/>
      <c r="O169" s="762"/>
      <c r="P169" s="281"/>
    </row>
    <row r="170" spans="2:16">
      <c r="B170" s="241"/>
      <c r="C170" s="763"/>
      <c r="D170" s="764"/>
      <c r="E170" s="764"/>
      <c r="F170" s="764"/>
      <c r="G170" s="764"/>
      <c r="H170" s="764"/>
      <c r="I170" s="764"/>
      <c r="J170" s="764"/>
      <c r="K170" s="764"/>
      <c r="L170" s="764"/>
      <c r="M170" s="764"/>
      <c r="N170" s="764"/>
      <c r="O170" s="765"/>
      <c r="P170" s="281"/>
    </row>
    <row r="171" spans="2:16" ht="15" thickBot="1">
      <c r="B171" s="241"/>
      <c r="C171" s="766"/>
      <c r="D171" s="767"/>
      <c r="E171" s="767"/>
      <c r="F171" s="767"/>
      <c r="G171" s="767"/>
      <c r="H171" s="767"/>
      <c r="I171" s="767"/>
      <c r="J171" s="767"/>
      <c r="K171" s="767"/>
      <c r="L171" s="767"/>
      <c r="M171" s="767"/>
      <c r="N171" s="767"/>
      <c r="O171" s="768"/>
      <c r="P171" s="281"/>
    </row>
    <row r="172" spans="2:16">
      <c r="B172" s="241"/>
      <c r="C172" s="769" t="s">
        <v>270</v>
      </c>
      <c r="D172" s="770"/>
      <c r="E172" s="770"/>
      <c r="F172" s="770"/>
      <c r="G172" s="770"/>
      <c r="H172" s="770"/>
      <c r="I172" s="464" t="s">
        <v>11</v>
      </c>
      <c r="J172" s="298" t="s">
        <v>271</v>
      </c>
      <c r="K172" s="304" t="s">
        <v>272</v>
      </c>
      <c r="L172" s="303" t="s">
        <v>273</v>
      </c>
      <c r="M172" s="771" t="s">
        <v>254</v>
      </c>
      <c r="N172" s="772"/>
      <c r="O172" s="312" t="s">
        <v>255</v>
      </c>
      <c r="P172" s="313"/>
    </row>
    <row r="173" spans="2:16">
      <c r="B173" s="241"/>
      <c r="C173" s="757" t="s">
        <v>467</v>
      </c>
      <c r="D173" s="758"/>
      <c r="E173" s="758"/>
      <c r="F173" s="758"/>
      <c r="G173" s="758"/>
      <c r="H173" s="758"/>
      <c r="I173" s="447">
        <v>1</v>
      </c>
      <c r="J173" s="315">
        <v>76666.666666666701</v>
      </c>
      <c r="K173" s="316">
        <f>J173*65.91%</f>
        <v>50531.000000000022</v>
      </c>
      <c r="L173" s="465">
        <f>J173+K173</f>
        <v>127197.66666666672</v>
      </c>
      <c r="M173" s="882">
        <v>1</v>
      </c>
      <c r="N173" s="883"/>
      <c r="O173" s="318">
        <f>I173*L173*M173</f>
        <v>127197.66666666672</v>
      </c>
      <c r="P173" s="319"/>
    </row>
    <row r="174" spans="2:16">
      <c r="B174" s="241"/>
      <c r="C174" s="757" t="s">
        <v>468</v>
      </c>
      <c r="D174" s="758"/>
      <c r="E174" s="758"/>
      <c r="F174" s="758"/>
      <c r="G174" s="758"/>
      <c r="H174" s="758"/>
      <c r="I174" s="447">
        <v>1</v>
      </c>
      <c r="J174" s="315">
        <v>58363.5</v>
      </c>
      <c r="K174" s="316">
        <f>J174*67.52%</f>
        <v>39407.035199999998</v>
      </c>
      <c r="L174" s="465">
        <f>J174+K174</f>
        <v>97770.535199999998</v>
      </c>
      <c r="M174" s="882">
        <v>1</v>
      </c>
      <c r="N174" s="883"/>
      <c r="O174" s="318">
        <f>I174*L174*M174</f>
        <v>97770.535199999998</v>
      </c>
      <c r="P174" s="319"/>
    </row>
    <row r="175" spans="2:16">
      <c r="B175" s="241"/>
      <c r="C175" s="320"/>
      <c r="D175" s="321"/>
      <c r="E175" s="321"/>
      <c r="F175" s="321"/>
      <c r="G175" s="321"/>
      <c r="H175" s="321"/>
      <c r="I175" s="321"/>
      <c r="J175" s="323"/>
      <c r="K175" s="324"/>
      <c r="L175" s="317"/>
      <c r="M175" s="839"/>
      <c r="N175" s="840"/>
      <c r="O175" s="325"/>
      <c r="P175" s="319"/>
    </row>
    <row r="176" spans="2:16" ht="15" thickBot="1">
      <c r="B176" s="241"/>
      <c r="C176" s="805"/>
      <c r="D176" s="791"/>
      <c r="E176" s="791"/>
      <c r="F176" s="791"/>
      <c r="G176" s="791"/>
      <c r="H176" s="791"/>
      <c r="I176" s="791"/>
      <c r="J176" s="308"/>
      <c r="K176" s="309"/>
      <c r="L176" s="308"/>
      <c r="M176" s="779"/>
      <c r="N176" s="780"/>
      <c r="O176" s="310"/>
      <c r="P176" s="287"/>
    </row>
    <row r="177" spans="2:19" ht="15" thickBot="1">
      <c r="B177" s="241"/>
      <c r="C177" s="751" t="s">
        <v>258</v>
      </c>
      <c r="D177" s="752"/>
      <c r="E177" s="752"/>
      <c r="F177" s="752"/>
      <c r="G177" s="752"/>
      <c r="H177" s="752"/>
      <c r="I177" s="752"/>
      <c r="J177" s="752"/>
      <c r="K177" s="752"/>
      <c r="L177" s="752"/>
      <c r="M177" s="752"/>
      <c r="N177" s="753"/>
      <c r="O177" s="453">
        <f>SUM(O173:O174)</f>
        <v>224968.20186666673</v>
      </c>
      <c r="P177" s="287"/>
    </row>
    <row r="178" spans="2:19" ht="15" thickBot="1">
      <c r="B178" s="241"/>
      <c r="C178" s="274"/>
      <c r="O178" s="275"/>
      <c r="P178" s="243"/>
    </row>
    <row r="179" spans="2:19" ht="15" thickBot="1">
      <c r="B179" s="241"/>
      <c r="C179" s="754" t="s">
        <v>275</v>
      </c>
      <c r="D179" s="755"/>
      <c r="E179" s="755"/>
      <c r="F179" s="755"/>
      <c r="G179" s="755"/>
      <c r="H179" s="755"/>
      <c r="I179" s="755"/>
      <c r="J179" s="755"/>
      <c r="K179" s="755"/>
      <c r="L179" s="755"/>
      <c r="M179" s="755"/>
      <c r="N179" s="756"/>
      <c r="O179" s="454">
        <f>SUM(O140+O161+O168+O177)</f>
        <v>4956416.6119600004</v>
      </c>
      <c r="P179" s="328"/>
    </row>
    <row r="180" spans="2:19">
      <c r="B180" s="241"/>
      <c r="C180" s="760" t="s">
        <v>276</v>
      </c>
      <c r="D180" s="761"/>
      <c r="E180" s="761"/>
      <c r="F180" s="761"/>
      <c r="G180" s="761"/>
      <c r="H180" s="761"/>
      <c r="I180" s="761"/>
      <c r="J180" s="761"/>
      <c r="K180" s="761"/>
      <c r="L180" s="761"/>
      <c r="M180" s="761"/>
      <c r="N180" s="761"/>
      <c r="O180" s="762"/>
      <c r="P180" s="281"/>
    </row>
    <row r="181" spans="2:19">
      <c r="B181" s="241"/>
      <c r="C181" s="763"/>
      <c r="D181" s="764"/>
      <c r="E181" s="764"/>
      <c r="F181" s="764"/>
      <c r="G181" s="764"/>
      <c r="H181" s="764"/>
      <c r="I181" s="764"/>
      <c r="J181" s="764"/>
      <c r="K181" s="764"/>
      <c r="L181" s="764"/>
      <c r="M181" s="764"/>
      <c r="N181" s="764"/>
      <c r="O181" s="765"/>
      <c r="P181" s="281"/>
    </row>
    <row r="182" spans="2:19" ht="15" thickBot="1">
      <c r="B182" s="241"/>
      <c r="C182" s="766"/>
      <c r="D182" s="767"/>
      <c r="E182" s="767"/>
      <c r="F182" s="767"/>
      <c r="G182" s="767"/>
      <c r="H182" s="767"/>
      <c r="I182" s="767"/>
      <c r="J182" s="767"/>
      <c r="K182" s="767"/>
      <c r="L182" s="767"/>
      <c r="M182" s="767"/>
      <c r="N182" s="767"/>
      <c r="O182" s="768"/>
      <c r="P182" s="281"/>
    </row>
    <row r="183" spans="2:19">
      <c r="B183" s="241"/>
      <c r="C183" s="769" t="s">
        <v>277</v>
      </c>
      <c r="D183" s="770"/>
      <c r="E183" s="770"/>
      <c r="F183" s="770"/>
      <c r="G183" s="770"/>
      <c r="H183" s="770"/>
      <c r="I183" s="770"/>
      <c r="J183" s="329"/>
      <c r="K183" s="330"/>
      <c r="L183" s="303" t="s">
        <v>278</v>
      </c>
      <c r="M183" s="771" t="s">
        <v>279</v>
      </c>
      <c r="N183" s="772"/>
      <c r="O183" s="331"/>
      <c r="P183" s="313"/>
    </row>
    <row r="184" spans="2:19">
      <c r="B184" s="241"/>
      <c r="C184" s="773" t="s">
        <v>280</v>
      </c>
      <c r="D184" s="774"/>
      <c r="E184" s="774"/>
      <c r="F184" s="774"/>
      <c r="G184" s="774"/>
      <c r="H184" s="774"/>
      <c r="I184" s="774"/>
      <c r="J184" s="332"/>
      <c r="K184" s="333"/>
      <c r="L184" s="334">
        <v>0.22</v>
      </c>
      <c r="M184" s="747"/>
      <c r="N184" s="748"/>
      <c r="O184" s="335">
        <f>O179*L184</f>
        <v>1090411.6546312</v>
      </c>
      <c r="P184" s="336"/>
    </row>
    <row r="185" spans="2:19">
      <c r="B185" s="241"/>
      <c r="C185" s="338" t="s">
        <v>281</v>
      </c>
      <c r="D185" s="289"/>
      <c r="E185" s="289"/>
      <c r="F185" s="289"/>
      <c r="G185" s="289"/>
      <c r="H185" s="289"/>
      <c r="I185" s="289"/>
      <c r="J185" s="332"/>
      <c r="K185" s="333"/>
      <c r="L185" s="334">
        <v>0.01</v>
      </c>
      <c r="M185" s="747"/>
      <c r="N185" s="748"/>
      <c r="O185" s="335">
        <f>O179*L185</f>
        <v>49564.166119600006</v>
      </c>
      <c r="P185" s="336"/>
      <c r="S185" s="455">
        <f>O179*30%</f>
        <v>1486924.9835880001</v>
      </c>
    </row>
    <row r="186" spans="2:19" ht="15" thickBot="1">
      <c r="B186" s="241"/>
      <c r="C186" s="267" t="s">
        <v>282</v>
      </c>
      <c r="D186" s="268"/>
      <c r="E186" s="268"/>
      <c r="F186" s="268"/>
      <c r="G186" s="268"/>
      <c r="H186" s="268"/>
      <c r="I186" s="268"/>
      <c r="J186" s="339"/>
      <c r="K186" s="340"/>
      <c r="L186" s="334">
        <v>0.03</v>
      </c>
      <c r="M186" s="749"/>
      <c r="N186" s="750"/>
      <c r="O186" s="335">
        <f>O179*L186</f>
        <v>148692.49835880002</v>
      </c>
      <c r="P186" s="336"/>
      <c r="S186" s="455">
        <f>S185+O179</f>
        <v>6443341.5955480002</v>
      </c>
    </row>
    <row r="187" spans="2:19" ht="15" thickBot="1">
      <c r="B187" s="241"/>
      <c r="C187" s="751" t="s">
        <v>258</v>
      </c>
      <c r="D187" s="752"/>
      <c r="E187" s="752"/>
      <c r="F187" s="752"/>
      <c r="G187" s="752"/>
      <c r="H187" s="752"/>
      <c r="I187" s="752"/>
      <c r="J187" s="752"/>
      <c r="K187" s="752"/>
      <c r="L187" s="752"/>
      <c r="M187" s="752"/>
      <c r="N187" s="753"/>
      <c r="O187" s="341">
        <f>SUM(O184:O186)</f>
        <v>1288668.3191096</v>
      </c>
      <c r="P187" s="342"/>
    </row>
    <row r="188" spans="2:19" ht="15" thickBot="1">
      <c r="B188" s="241"/>
      <c r="C188" s="274"/>
      <c r="O188" s="275"/>
      <c r="P188" s="243"/>
    </row>
    <row r="189" spans="2:19" ht="15" thickBot="1">
      <c r="B189" s="241"/>
      <c r="C189" s="754" t="s">
        <v>283</v>
      </c>
      <c r="D189" s="755"/>
      <c r="E189" s="755"/>
      <c r="F189" s="755"/>
      <c r="G189" s="755"/>
      <c r="H189" s="755"/>
      <c r="I189" s="755"/>
      <c r="J189" s="755"/>
      <c r="K189" s="755"/>
      <c r="L189" s="755"/>
      <c r="M189" s="755"/>
      <c r="N189" s="756"/>
      <c r="O189" s="343">
        <f>ROUND(O179+O187,0)</f>
        <v>6245085</v>
      </c>
      <c r="P189" s="342"/>
    </row>
    <row r="190" spans="2:19">
      <c r="B190" s="241"/>
      <c r="C190" s="270"/>
      <c r="D190" s="271"/>
      <c r="E190" s="271"/>
      <c r="F190" s="271"/>
      <c r="G190" s="271"/>
      <c r="H190" s="271"/>
      <c r="I190" s="271"/>
      <c r="J190" s="271"/>
      <c r="K190" s="271"/>
      <c r="L190" s="271"/>
      <c r="M190" s="271"/>
      <c r="N190" s="271"/>
      <c r="O190" s="272"/>
      <c r="P190" s="243"/>
    </row>
    <row r="191" spans="2:19">
      <c r="B191" s="241"/>
      <c r="C191" s="274"/>
      <c r="O191" s="275"/>
      <c r="P191" s="243"/>
    </row>
    <row r="192" spans="2:19">
      <c r="B192" s="241"/>
      <c r="C192" s="274"/>
      <c r="O192" s="275"/>
      <c r="P192" s="243"/>
    </row>
    <row r="193" spans="2:16">
      <c r="B193" s="241"/>
      <c r="C193" s="274"/>
      <c r="H193" s="344" t="s">
        <v>284</v>
      </c>
      <c r="I193" s="344"/>
      <c r="J193" s="344"/>
      <c r="K193" s="344"/>
      <c r="O193" s="275"/>
      <c r="P193" s="243"/>
    </row>
    <row r="194" spans="2:16">
      <c r="B194" s="241"/>
      <c r="C194" s="274"/>
      <c r="H194" s="344" t="s">
        <v>285</v>
      </c>
      <c r="O194" s="275"/>
      <c r="P194" s="243"/>
    </row>
    <row r="195" spans="2:16">
      <c r="B195" s="241"/>
      <c r="C195" s="274"/>
      <c r="H195" s="344" t="s">
        <v>286</v>
      </c>
      <c r="O195" s="275"/>
      <c r="P195" s="243"/>
    </row>
    <row r="196" spans="2:16">
      <c r="B196" s="241"/>
      <c r="C196" s="256"/>
      <c r="D196" s="345"/>
      <c r="E196" s="345"/>
      <c r="F196" s="345"/>
      <c r="G196" s="345"/>
      <c r="H196" s="344" t="s">
        <v>287</v>
      </c>
      <c r="I196" s="345"/>
      <c r="J196" s="345"/>
      <c r="K196" s="345"/>
      <c r="L196" s="345"/>
      <c r="M196" s="345"/>
      <c r="N196" s="345"/>
      <c r="O196" s="346"/>
      <c r="P196" s="266"/>
    </row>
    <row r="197" spans="2:16">
      <c r="B197" s="241"/>
      <c r="C197" s="274"/>
      <c r="H197" s="236" t="s">
        <v>288</v>
      </c>
      <c r="O197" s="275"/>
      <c r="P197" s="243"/>
    </row>
    <row r="198" spans="2:16">
      <c r="B198" s="241"/>
      <c r="C198" s="347" t="s">
        <v>289</v>
      </c>
      <c r="D198" s="348"/>
      <c r="E198" s="348"/>
      <c r="F198" s="348"/>
      <c r="G198" s="348"/>
      <c r="H198" s="348"/>
      <c r="I198" s="348"/>
      <c r="J198" s="348"/>
      <c r="K198" s="348"/>
      <c r="L198" s="348"/>
      <c r="M198" s="348"/>
      <c r="N198" s="348"/>
      <c r="O198" s="349"/>
      <c r="P198" s="243"/>
    </row>
    <row r="199" spans="2:16">
      <c r="B199" s="241"/>
      <c r="C199" s="757"/>
      <c r="D199" s="758"/>
      <c r="E199" s="758"/>
      <c r="F199" s="758"/>
      <c r="G199" s="758"/>
      <c r="H199" s="758"/>
      <c r="I199" s="758"/>
      <c r="J199" s="758"/>
      <c r="K199" s="758"/>
      <c r="L199" s="758"/>
      <c r="M199" s="758"/>
      <c r="N199" s="758"/>
      <c r="O199" s="759"/>
      <c r="P199" s="266"/>
    </row>
    <row r="200" spans="2:16">
      <c r="B200" s="241"/>
      <c r="C200" s="757"/>
      <c r="D200" s="758"/>
      <c r="E200" s="758"/>
      <c r="F200" s="758"/>
      <c r="G200" s="758"/>
      <c r="H200" s="758"/>
      <c r="I200" s="758"/>
      <c r="J200" s="758"/>
      <c r="K200" s="758"/>
      <c r="L200" s="758"/>
      <c r="M200" s="758"/>
      <c r="N200" s="758"/>
      <c r="O200" s="759"/>
      <c r="P200" s="266"/>
    </row>
    <row r="201" spans="2:16">
      <c r="B201" s="241"/>
      <c r="C201" s="256"/>
      <c r="D201" s="345"/>
      <c r="E201" s="345"/>
      <c r="F201" s="345"/>
      <c r="G201" s="345"/>
      <c r="H201" s="345"/>
      <c r="I201" s="345"/>
      <c r="J201" s="345"/>
      <c r="K201" s="345"/>
      <c r="L201" s="345"/>
      <c r="M201" s="345"/>
      <c r="N201" s="345"/>
      <c r="O201" s="346"/>
      <c r="P201" s="266"/>
    </row>
    <row r="202" spans="2:16">
      <c r="B202" s="241"/>
      <c r="C202" s="350" t="s">
        <v>290</v>
      </c>
      <c r="D202" s="345"/>
      <c r="E202" s="345"/>
      <c r="F202" s="345"/>
      <c r="G202" s="345"/>
      <c r="H202" s="345"/>
      <c r="I202" s="345"/>
      <c r="J202" s="345"/>
      <c r="K202" s="345"/>
      <c r="L202" s="345"/>
      <c r="M202" s="345"/>
      <c r="N202" s="345"/>
      <c r="O202" s="346"/>
      <c r="P202" s="266"/>
    </row>
    <row r="203" spans="2:16">
      <c r="B203" s="241"/>
      <c r="C203" s="735" t="s">
        <v>291</v>
      </c>
      <c r="D203" s="736"/>
      <c r="E203" s="736"/>
      <c r="F203" s="736"/>
      <c r="G203" s="736"/>
      <c r="H203" s="736"/>
      <c r="I203" s="736"/>
      <c r="J203" s="736"/>
      <c r="K203" s="736"/>
      <c r="L203" s="736"/>
      <c r="M203" s="736"/>
      <c r="N203" s="736"/>
      <c r="O203" s="737"/>
      <c r="P203" s="351"/>
    </row>
    <row r="204" spans="2:16">
      <c r="B204" s="241"/>
      <c r="C204" s="735"/>
      <c r="D204" s="736"/>
      <c r="E204" s="736"/>
      <c r="F204" s="736"/>
      <c r="G204" s="736"/>
      <c r="H204" s="736"/>
      <c r="I204" s="736"/>
      <c r="J204" s="736"/>
      <c r="K204" s="736"/>
      <c r="L204" s="736"/>
      <c r="M204" s="736"/>
      <c r="N204" s="736"/>
      <c r="O204" s="737"/>
      <c r="P204" s="351"/>
    </row>
    <row r="205" spans="2:16">
      <c r="B205" s="241"/>
      <c r="C205" s="738" t="s">
        <v>292</v>
      </c>
      <c r="D205" s="739"/>
      <c r="E205" s="739"/>
      <c r="F205" s="739"/>
      <c r="G205" s="739"/>
      <c r="H205" s="739"/>
      <c r="I205" s="739"/>
      <c r="J205" s="739"/>
      <c r="K205" s="739"/>
      <c r="L205" s="739"/>
      <c r="M205" s="739"/>
      <c r="N205" s="739"/>
      <c r="O205" s="740"/>
      <c r="P205" s="351"/>
    </row>
    <row r="206" spans="2:16">
      <c r="B206" s="241"/>
      <c r="C206" s="738"/>
      <c r="D206" s="739"/>
      <c r="E206" s="739"/>
      <c r="F206" s="739"/>
      <c r="G206" s="739"/>
      <c r="H206" s="739"/>
      <c r="I206" s="739"/>
      <c r="J206" s="739"/>
      <c r="K206" s="739"/>
      <c r="L206" s="739"/>
      <c r="M206" s="739"/>
      <c r="N206" s="739"/>
      <c r="O206" s="740"/>
      <c r="P206" s="351"/>
    </row>
    <row r="207" spans="2:16">
      <c r="B207" s="241"/>
      <c r="C207" s="256"/>
      <c r="D207" s="345"/>
      <c r="E207" s="345"/>
      <c r="F207" s="345"/>
      <c r="G207" s="345"/>
      <c r="H207" s="345"/>
      <c r="I207" s="345"/>
      <c r="J207" s="345"/>
      <c r="K207" s="345"/>
      <c r="L207" s="345"/>
      <c r="M207" s="345"/>
      <c r="N207" s="345"/>
      <c r="O207" s="346"/>
      <c r="P207" s="266"/>
    </row>
    <row r="208" spans="2:16">
      <c r="B208" s="241"/>
      <c r="C208" s="274"/>
      <c r="H208" s="344" t="s">
        <v>284</v>
      </c>
      <c r="O208" s="275"/>
      <c r="P208" s="243"/>
    </row>
    <row r="209" spans="2:16">
      <c r="B209" s="241"/>
      <c r="C209" s="274"/>
      <c r="H209" s="236" t="s">
        <v>285</v>
      </c>
      <c r="I209" s="289"/>
      <c r="J209" s="289"/>
      <c r="K209" s="289"/>
      <c r="O209" s="275"/>
      <c r="P209" s="243"/>
    </row>
    <row r="210" spans="2:16">
      <c r="B210" s="241"/>
      <c r="C210" s="274"/>
      <c r="H210" s="236" t="s">
        <v>293</v>
      </c>
      <c r="I210" s="352"/>
      <c r="J210" s="352"/>
      <c r="K210" s="352"/>
      <c r="O210" s="275"/>
      <c r="P210" s="243"/>
    </row>
    <row r="211" spans="2:16">
      <c r="B211" s="241"/>
      <c r="C211" s="353"/>
      <c r="D211" s="345"/>
      <c r="E211" s="345"/>
      <c r="F211" s="345"/>
      <c r="G211" s="345"/>
      <c r="H211" s="236" t="s">
        <v>287</v>
      </c>
      <c r="L211" s="345"/>
      <c r="M211" s="345"/>
      <c r="N211" s="345"/>
      <c r="O211" s="346"/>
      <c r="P211" s="266"/>
    </row>
    <row r="212" spans="2:16">
      <c r="B212" s="241"/>
      <c r="C212" s="353"/>
      <c r="D212" s="352"/>
      <c r="E212" s="352"/>
      <c r="K212" s="741"/>
      <c r="L212" s="741"/>
      <c r="M212" s="741"/>
      <c r="N212" s="741"/>
      <c r="O212" s="742"/>
      <c r="P212" s="354"/>
    </row>
    <row r="213" spans="2:16" ht="15" thickBot="1">
      <c r="B213" s="241"/>
      <c r="C213" s="745"/>
      <c r="D213" s="746"/>
      <c r="E213" s="746"/>
      <c r="F213" s="309"/>
      <c r="G213" s="309"/>
      <c r="H213" s="309"/>
      <c r="I213" s="309"/>
      <c r="J213" s="309"/>
      <c r="K213" s="743"/>
      <c r="L213" s="743"/>
      <c r="M213" s="743"/>
      <c r="N213" s="743"/>
      <c r="O213" s="744"/>
      <c r="P213" s="354"/>
    </row>
    <row r="214" spans="2:16" ht="15" thickBot="1">
      <c r="B214" s="355"/>
      <c r="C214" s="356"/>
      <c r="D214" s="356"/>
      <c r="E214" s="356"/>
      <c r="F214" s="356"/>
      <c r="G214" s="356"/>
      <c r="H214" s="356"/>
      <c r="I214" s="356"/>
      <c r="J214" s="356"/>
      <c r="K214" s="356"/>
      <c r="L214" s="356"/>
      <c r="M214" s="356"/>
      <c r="N214" s="356"/>
      <c r="O214" s="356"/>
      <c r="P214" s="357"/>
    </row>
    <row r="215" spans="2:16" ht="15" thickTop="1"/>
    <row r="217" spans="2:16">
      <c r="B217" s="875" t="s">
        <v>0</v>
      </c>
      <c r="C217" s="875"/>
      <c r="D217" s="875"/>
      <c r="E217" s="875"/>
      <c r="F217" s="875"/>
      <c r="G217" s="875"/>
      <c r="H217" s="875"/>
      <c r="I217" s="875"/>
      <c r="J217" s="875"/>
      <c r="K217" s="875"/>
    </row>
    <row r="218" spans="2:16">
      <c r="B218" s="236" t="s">
        <v>1</v>
      </c>
    </row>
    <row r="219" spans="2:16" ht="15" thickBot="1"/>
    <row r="220" spans="2:16" ht="15" thickTop="1">
      <c r="B220" s="237"/>
      <c r="C220" s="238"/>
      <c r="D220" s="238"/>
      <c r="E220" s="238"/>
      <c r="F220" s="238"/>
      <c r="G220" s="238"/>
      <c r="H220" s="238"/>
      <c r="I220" s="238"/>
      <c r="J220" s="238"/>
      <c r="K220" s="238"/>
      <c r="L220" s="238"/>
      <c r="M220" s="238"/>
      <c r="N220" s="238"/>
      <c r="O220" s="238"/>
      <c r="P220" s="239"/>
    </row>
    <row r="221" spans="2:16">
      <c r="B221" s="241"/>
      <c r="C221" s="861" t="s">
        <v>234</v>
      </c>
      <c r="D221" s="861"/>
      <c r="E221" s="861"/>
      <c r="F221" s="861"/>
      <c r="G221" s="861"/>
      <c r="H221" s="861"/>
      <c r="I221" s="861"/>
      <c r="J221" s="861"/>
      <c r="K221" s="861"/>
      <c r="L221" s="861"/>
      <c r="M221" s="861"/>
      <c r="N221" s="861"/>
      <c r="O221" s="861"/>
      <c r="P221" s="242"/>
    </row>
    <row r="222" spans="2:16" ht="15" thickBot="1">
      <c r="B222" s="241"/>
      <c r="P222" s="243"/>
    </row>
    <row r="223" spans="2:16">
      <c r="B223" s="241"/>
      <c r="C223" s="862"/>
      <c r="D223" s="864"/>
      <c r="E223" s="865"/>
      <c r="F223" s="865"/>
      <c r="G223" s="865"/>
      <c r="H223" s="865"/>
      <c r="I223" s="865"/>
      <c r="J223" s="865"/>
      <c r="K223" s="866"/>
      <c r="L223" s="867"/>
      <c r="M223" s="868"/>
      <c r="N223" s="868"/>
      <c r="O223" s="869"/>
      <c r="P223" s="244"/>
    </row>
    <row r="224" spans="2:16">
      <c r="B224" s="241"/>
      <c r="C224" s="863"/>
      <c r="D224" s="852" t="s">
        <v>434</v>
      </c>
      <c r="E224" s="853"/>
      <c r="F224" s="853"/>
      <c r="G224" s="853"/>
      <c r="H224" s="853"/>
      <c r="I224" s="853"/>
      <c r="J224" s="853"/>
      <c r="K224" s="854"/>
      <c r="L224" s="870"/>
      <c r="M224" s="871"/>
      <c r="N224" s="871"/>
      <c r="O224" s="872"/>
      <c r="P224" s="244"/>
    </row>
    <row r="225" spans="2:16">
      <c r="B225" s="241"/>
      <c r="C225" s="863"/>
      <c r="D225" s="852"/>
      <c r="E225" s="853"/>
      <c r="F225" s="853"/>
      <c r="G225" s="853"/>
      <c r="H225" s="853"/>
      <c r="I225" s="853"/>
      <c r="J225" s="853"/>
      <c r="K225" s="854"/>
      <c r="L225" s="844" t="s">
        <v>236</v>
      </c>
      <c r="M225" s="846"/>
      <c r="N225" s="847"/>
      <c r="O225" s="848"/>
      <c r="P225" s="244"/>
    </row>
    <row r="226" spans="2:16">
      <c r="B226" s="241"/>
      <c r="C226" s="863"/>
      <c r="D226" s="852" t="s">
        <v>237</v>
      </c>
      <c r="E226" s="853"/>
      <c r="F226" s="853"/>
      <c r="G226" s="853"/>
      <c r="H226" s="853"/>
      <c r="I226" s="853"/>
      <c r="J226" s="853"/>
      <c r="K226" s="854"/>
      <c r="L226" s="845"/>
      <c r="M226" s="849"/>
      <c r="N226" s="850"/>
      <c r="O226" s="851"/>
      <c r="P226" s="245"/>
    </row>
    <row r="227" spans="2:16">
      <c r="B227" s="241"/>
      <c r="C227" s="863"/>
      <c r="D227" s="855"/>
      <c r="E227" s="856"/>
      <c r="F227" s="856"/>
      <c r="G227" s="856"/>
      <c r="H227" s="856"/>
      <c r="I227" s="856"/>
      <c r="J227" s="856"/>
      <c r="K227" s="857"/>
      <c r="L227" s="844" t="s">
        <v>238</v>
      </c>
      <c r="M227" s="844">
        <v>1</v>
      </c>
      <c r="N227" s="844" t="s">
        <v>239</v>
      </c>
      <c r="O227" s="859">
        <v>1</v>
      </c>
      <c r="P227" s="244"/>
    </row>
    <row r="228" spans="2:16">
      <c r="B228" s="241"/>
      <c r="C228" s="863"/>
      <c r="D228" s="855"/>
      <c r="E228" s="856"/>
      <c r="F228" s="856"/>
      <c r="G228" s="856"/>
      <c r="H228" s="856"/>
      <c r="I228" s="856"/>
      <c r="J228" s="856"/>
      <c r="K228" s="857"/>
      <c r="L228" s="858"/>
      <c r="M228" s="858"/>
      <c r="N228" s="858"/>
      <c r="O228" s="860"/>
      <c r="P228" s="244"/>
    </row>
    <row r="229" spans="2:16">
      <c r="B229" s="241"/>
      <c r="C229" s="863"/>
      <c r="D229" s="852" t="s">
        <v>240</v>
      </c>
      <c r="E229" s="853"/>
      <c r="F229" s="853"/>
      <c r="G229" s="853"/>
      <c r="H229" s="853"/>
      <c r="I229" s="853"/>
      <c r="J229" s="853"/>
      <c r="K229" s="854"/>
      <c r="L229" s="858"/>
      <c r="M229" s="858"/>
      <c r="N229" s="858"/>
      <c r="O229" s="860"/>
      <c r="P229" s="244"/>
    </row>
    <row r="230" spans="2:16" ht="15" thickBot="1">
      <c r="B230" s="241"/>
      <c r="C230" s="246"/>
      <c r="D230" s="247"/>
      <c r="E230" s="247"/>
      <c r="F230" s="247"/>
      <c r="G230" s="247"/>
      <c r="H230" s="247"/>
      <c r="I230" s="247"/>
      <c r="J230" s="247"/>
      <c r="K230" s="247"/>
      <c r="L230" s="247"/>
      <c r="M230" s="248"/>
      <c r="N230" s="248"/>
      <c r="O230" s="249"/>
      <c r="P230" s="250"/>
    </row>
    <row r="231" spans="2:16">
      <c r="B231" s="241"/>
      <c r="C231" s="251"/>
      <c r="D231" s="252"/>
      <c r="E231" s="252"/>
      <c r="F231" s="252"/>
      <c r="G231" s="252"/>
      <c r="H231" s="252"/>
      <c r="I231" s="252"/>
      <c r="J231" s="252"/>
      <c r="K231" s="252"/>
      <c r="L231" s="253" t="s">
        <v>241</v>
      </c>
      <c r="M231" s="254" t="s">
        <v>242</v>
      </c>
      <c r="N231" s="254" t="s">
        <v>243</v>
      </c>
      <c r="O231" s="255" t="s">
        <v>244</v>
      </c>
      <c r="P231" s="245"/>
    </row>
    <row r="232" spans="2:16">
      <c r="B232" s="241"/>
      <c r="C232" s="256"/>
      <c r="D232" s="257"/>
      <c r="E232" s="257"/>
      <c r="F232" s="257"/>
      <c r="G232" s="257"/>
      <c r="H232" s="257"/>
      <c r="I232" s="257"/>
      <c r="J232" s="257"/>
      <c r="K232" s="257"/>
      <c r="L232" s="258"/>
      <c r="M232" s="259"/>
      <c r="N232" s="259"/>
      <c r="O232" s="260"/>
      <c r="P232" s="261"/>
    </row>
    <row r="233" spans="2:16">
      <c r="B233" s="241"/>
      <c r="C233" s="826" t="s">
        <v>245</v>
      </c>
      <c r="D233" s="827"/>
      <c r="E233" s="827"/>
      <c r="F233" s="827"/>
      <c r="G233" s="257"/>
      <c r="H233" s="257"/>
      <c r="I233" s="257" t="s">
        <v>246</v>
      </c>
      <c r="K233" s="257"/>
      <c r="L233" s="258"/>
      <c r="O233" s="262"/>
      <c r="P233" s="261"/>
    </row>
    <row r="234" spans="2:16">
      <c r="B234" s="241"/>
      <c r="C234" s="263"/>
      <c r="D234" s="264"/>
      <c r="E234" s="264"/>
      <c r="F234" s="264"/>
      <c r="G234" s="264"/>
      <c r="H234" s="264"/>
      <c r="I234" s="264"/>
      <c r="J234" s="264"/>
      <c r="K234" s="264"/>
      <c r="L234" s="264"/>
      <c r="M234" s="264"/>
      <c r="N234" s="264"/>
      <c r="O234" s="265"/>
      <c r="P234" s="266"/>
    </row>
    <row r="235" spans="2:16" ht="15" thickBot="1">
      <c r="B235" s="241"/>
      <c r="C235" s="267"/>
      <c r="D235" s="268"/>
      <c r="E235" s="268"/>
      <c r="F235" s="268"/>
      <c r="G235" s="268"/>
      <c r="H235" s="268"/>
      <c r="I235" s="268"/>
      <c r="J235" s="268"/>
      <c r="K235" s="268"/>
      <c r="L235" s="268"/>
      <c r="M235" s="268"/>
      <c r="N235" s="268"/>
      <c r="O235" s="269"/>
      <c r="P235" s="243"/>
    </row>
    <row r="236" spans="2:16" ht="15" thickBot="1">
      <c r="B236" s="241"/>
      <c r="C236" s="270"/>
      <c r="D236" s="271"/>
      <c r="E236" s="271"/>
      <c r="F236" s="271"/>
      <c r="G236" s="271"/>
      <c r="H236" s="271"/>
      <c r="K236" s="271"/>
      <c r="L236" s="271"/>
      <c r="M236" s="271"/>
      <c r="N236" s="271"/>
      <c r="O236" s="272"/>
      <c r="P236" s="243"/>
    </row>
    <row r="237" spans="2:16">
      <c r="B237" s="241"/>
      <c r="C237" s="828" t="s">
        <v>247</v>
      </c>
      <c r="D237" s="829"/>
      <c r="E237" s="829"/>
      <c r="F237" s="829"/>
      <c r="G237" s="829"/>
      <c r="H237" s="829"/>
      <c r="I237" s="829"/>
      <c r="J237" s="829"/>
      <c r="K237" s="829"/>
      <c r="L237" s="829"/>
      <c r="M237" s="829"/>
      <c r="N237" s="829"/>
      <c r="O237" s="830"/>
      <c r="P237" s="273"/>
    </row>
    <row r="238" spans="2:16" ht="15" thickBot="1">
      <c r="B238" s="241"/>
      <c r="C238" s="274"/>
      <c r="O238" s="275"/>
      <c r="P238" s="243"/>
    </row>
    <row r="239" spans="2:16">
      <c r="B239" s="241"/>
      <c r="C239" s="276" t="s">
        <v>248</v>
      </c>
      <c r="D239" s="814" t="s">
        <v>9</v>
      </c>
      <c r="E239" s="815"/>
      <c r="F239" s="815"/>
      <c r="G239" s="815"/>
      <c r="H239" s="815"/>
      <c r="I239" s="815"/>
      <c r="J239" s="815"/>
      <c r="K239" s="815"/>
      <c r="L239" s="816"/>
      <c r="M239" s="817" t="s">
        <v>249</v>
      </c>
      <c r="N239" s="818"/>
      <c r="O239" s="276" t="s">
        <v>11</v>
      </c>
      <c r="P239" s="277"/>
    </row>
    <row r="240" spans="2:16" ht="28.5" customHeight="1" thickBot="1">
      <c r="B240" s="241"/>
      <c r="C240" s="278">
        <v>21</v>
      </c>
      <c r="D240" s="843" t="s">
        <v>83</v>
      </c>
      <c r="E240" s="820"/>
      <c r="F240" s="820"/>
      <c r="G240" s="820"/>
      <c r="H240" s="820"/>
      <c r="I240" s="820"/>
      <c r="J240" s="820"/>
      <c r="K240" s="820"/>
      <c r="L240" s="821"/>
      <c r="M240" s="843" t="s">
        <v>43</v>
      </c>
      <c r="N240" s="821"/>
      <c r="O240" s="279">
        <f>'[117]PRESUPUESTO OFICIAL (Entidad)'!I15</f>
        <v>1</v>
      </c>
      <c r="P240" s="280"/>
    </row>
    <row r="241" spans="2:16">
      <c r="B241" s="241"/>
      <c r="C241" s="760" t="s">
        <v>250</v>
      </c>
      <c r="D241" s="761"/>
      <c r="E241" s="761"/>
      <c r="F241" s="761"/>
      <c r="G241" s="761"/>
      <c r="H241" s="761"/>
      <c r="I241" s="761"/>
      <c r="J241" s="761"/>
      <c r="K241" s="761"/>
      <c r="L241" s="761"/>
      <c r="M241" s="761"/>
      <c r="N241" s="761"/>
      <c r="O241" s="762"/>
      <c r="P241" s="281"/>
    </row>
    <row r="242" spans="2:16">
      <c r="B242" s="241"/>
      <c r="C242" s="763"/>
      <c r="D242" s="764"/>
      <c r="E242" s="764"/>
      <c r="F242" s="764"/>
      <c r="G242" s="764"/>
      <c r="H242" s="764"/>
      <c r="I242" s="764"/>
      <c r="J242" s="764"/>
      <c r="K242" s="764"/>
      <c r="L242" s="764"/>
      <c r="M242" s="764"/>
      <c r="N242" s="764"/>
      <c r="O242" s="765"/>
      <c r="P242" s="281"/>
    </row>
    <row r="243" spans="2:16" ht="15" thickBot="1">
      <c r="B243" s="241"/>
      <c r="C243" s="766"/>
      <c r="D243" s="767"/>
      <c r="E243" s="767"/>
      <c r="F243" s="767"/>
      <c r="G243" s="767"/>
      <c r="H243" s="767"/>
      <c r="I243" s="767"/>
      <c r="J243" s="767"/>
      <c r="K243" s="767"/>
      <c r="L243" s="767"/>
      <c r="M243" s="767"/>
      <c r="N243" s="767"/>
      <c r="O243" s="768"/>
      <c r="P243" s="281"/>
    </row>
    <row r="244" spans="2:16">
      <c r="B244" s="241"/>
      <c r="C244" s="769" t="s">
        <v>9</v>
      </c>
      <c r="D244" s="822"/>
      <c r="E244" s="822"/>
      <c r="F244" s="822"/>
      <c r="G244" s="823"/>
      <c r="H244" s="785" t="s">
        <v>251</v>
      </c>
      <c r="I244" s="822"/>
      <c r="J244" s="824" t="s">
        <v>252</v>
      </c>
      <c r="K244" s="825"/>
      <c r="L244" s="298" t="s">
        <v>436</v>
      </c>
      <c r="M244" s="785" t="s">
        <v>254</v>
      </c>
      <c r="N244" s="786"/>
      <c r="O244" s="283" t="s">
        <v>255</v>
      </c>
      <c r="P244" s="284"/>
    </row>
    <row r="245" spans="2:16">
      <c r="B245" s="241"/>
      <c r="C245" s="773" t="s">
        <v>257</v>
      </c>
      <c r="D245" s="774"/>
      <c r="E245" s="774"/>
      <c r="F245" s="774"/>
      <c r="G245" s="810"/>
      <c r="H245" s="811"/>
      <c r="I245" s="810"/>
      <c r="J245" s="811" t="s">
        <v>20</v>
      </c>
      <c r="K245" s="810"/>
      <c r="L245" s="463">
        <f>O285*0.05</f>
        <v>11248.410093333337</v>
      </c>
      <c r="M245" s="812">
        <v>7.0000000000000007E-2</v>
      </c>
      <c r="N245" s="776"/>
      <c r="O245" s="286">
        <f>L245*M245</f>
        <v>787.38870653333367</v>
      </c>
      <c r="P245" s="287"/>
    </row>
    <row r="246" spans="2:16">
      <c r="B246" s="241"/>
      <c r="C246" s="338"/>
      <c r="D246" s="289"/>
      <c r="E246" s="289"/>
      <c r="F246" s="289"/>
      <c r="G246" s="290"/>
      <c r="H246" s="291"/>
      <c r="I246" s="290"/>
      <c r="J246" s="291"/>
      <c r="K246" s="290"/>
      <c r="L246" s="463"/>
      <c r="M246" s="812"/>
      <c r="N246" s="776"/>
      <c r="O246" s="294"/>
      <c r="P246" s="287"/>
    </row>
    <row r="247" spans="2:16" ht="15" thickBot="1">
      <c r="B247" s="241"/>
      <c r="C247" s="805"/>
      <c r="D247" s="791"/>
      <c r="E247" s="791"/>
      <c r="F247" s="791"/>
      <c r="G247" s="806"/>
      <c r="H247" s="807"/>
      <c r="I247" s="806"/>
      <c r="J247" s="807"/>
      <c r="K247" s="806"/>
      <c r="L247" s="293"/>
      <c r="M247" s="808"/>
      <c r="N247" s="809"/>
      <c r="O247" s="294"/>
      <c r="P247" s="287"/>
    </row>
    <row r="248" spans="2:16" ht="15" thickBot="1">
      <c r="B248" s="241"/>
      <c r="C248" s="751" t="s">
        <v>258</v>
      </c>
      <c r="D248" s="752"/>
      <c r="E248" s="752"/>
      <c r="F248" s="752"/>
      <c r="G248" s="752"/>
      <c r="H248" s="752"/>
      <c r="I248" s="752"/>
      <c r="J248" s="752"/>
      <c r="K248" s="752"/>
      <c r="L248" s="752"/>
      <c r="M248" s="752"/>
      <c r="N248" s="753"/>
      <c r="O248" s="446">
        <f>O245</f>
        <v>787.38870653333367</v>
      </c>
      <c r="P248" s="296"/>
    </row>
    <row r="249" spans="2:16">
      <c r="B249" s="241"/>
      <c r="C249" s="760" t="s">
        <v>259</v>
      </c>
      <c r="D249" s="761"/>
      <c r="E249" s="761"/>
      <c r="F249" s="761"/>
      <c r="G249" s="761"/>
      <c r="H249" s="761"/>
      <c r="I249" s="761"/>
      <c r="J249" s="761"/>
      <c r="K249" s="761"/>
      <c r="L249" s="761"/>
      <c r="M249" s="761"/>
      <c r="N249" s="761"/>
      <c r="O249" s="762"/>
      <c r="P249" s="281"/>
    </row>
    <row r="250" spans="2:16">
      <c r="B250" s="241"/>
      <c r="C250" s="763"/>
      <c r="D250" s="764"/>
      <c r="E250" s="764"/>
      <c r="F250" s="764"/>
      <c r="G250" s="764"/>
      <c r="H250" s="764"/>
      <c r="I250" s="764"/>
      <c r="J250" s="764"/>
      <c r="K250" s="764"/>
      <c r="L250" s="764"/>
      <c r="M250" s="764"/>
      <c r="N250" s="764"/>
      <c r="O250" s="765"/>
      <c r="P250" s="281"/>
    </row>
    <row r="251" spans="2:16" ht="15" thickBot="1">
      <c r="B251" s="241"/>
      <c r="C251" s="766"/>
      <c r="D251" s="767"/>
      <c r="E251" s="767"/>
      <c r="F251" s="767"/>
      <c r="G251" s="767"/>
      <c r="H251" s="767"/>
      <c r="I251" s="767"/>
      <c r="J251" s="767"/>
      <c r="K251" s="767"/>
      <c r="L251" s="767"/>
      <c r="M251" s="767"/>
      <c r="N251" s="767"/>
      <c r="O251" s="768"/>
      <c r="P251" s="281"/>
    </row>
    <row r="252" spans="2:16">
      <c r="B252" s="241"/>
      <c r="C252" s="769" t="s">
        <v>9</v>
      </c>
      <c r="D252" s="770"/>
      <c r="E252" s="770"/>
      <c r="F252" s="770"/>
      <c r="G252" s="770"/>
      <c r="H252" s="770"/>
      <c r="I252" s="770"/>
      <c r="J252" s="786"/>
      <c r="K252" s="297" t="s">
        <v>249</v>
      </c>
      <c r="L252" s="298" t="s">
        <v>11</v>
      </c>
      <c r="M252" s="785" t="s">
        <v>260</v>
      </c>
      <c r="N252" s="786"/>
      <c r="O252" s="283" t="s">
        <v>255</v>
      </c>
      <c r="P252" s="284"/>
    </row>
    <row r="253" spans="2:16">
      <c r="B253" s="241"/>
      <c r="C253" s="773" t="s">
        <v>474</v>
      </c>
      <c r="D253" s="774"/>
      <c r="E253" s="774"/>
      <c r="F253" s="774"/>
      <c r="G253" s="774"/>
      <c r="H253" s="774"/>
      <c r="I253" s="774"/>
      <c r="J253" s="810"/>
      <c r="K253" s="447" t="s">
        <v>43</v>
      </c>
      <c r="L253" s="375">
        <v>1</v>
      </c>
      <c r="M253" s="873">
        <v>1200000</v>
      </c>
      <c r="N253" s="874"/>
      <c r="O253" s="286">
        <f>L253*M253</f>
        <v>1200000</v>
      </c>
      <c r="P253" s="287"/>
    </row>
    <row r="254" spans="2:16">
      <c r="B254" s="241"/>
      <c r="C254" s="879" t="s">
        <v>475</v>
      </c>
      <c r="D254" s="880"/>
      <c r="E254" s="880"/>
      <c r="F254" s="880"/>
      <c r="G254" s="880"/>
      <c r="H254" s="880"/>
      <c r="I254" s="880"/>
      <c r="J254" s="881"/>
      <c r="K254" s="447" t="s">
        <v>43</v>
      </c>
      <c r="L254" s="449">
        <v>3</v>
      </c>
      <c r="M254" s="873">
        <v>308000</v>
      </c>
      <c r="N254" s="874"/>
      <c r="O254" s="286">
        <f t="shared" ref="O254:O256" si="3">L254*M254</f>
        <v>924000</v>
      </c>
      <c r="P254" s="287"/>
    </row>
    <row r="255" spans="2:16">
      <c r="B255" s="241"/>
      <c r="C255" s="879" t="s">
        <v>476</v>
      </c>
      <c r="D255" s="880"/>
      <c r="E255" s="880"/>
      <c r="F255" s="880"/>
      <c r="G255" s="880"/>
      <c r="H255" s="880"/>
      <c r="I255" s="880"/>
      <c r="J255" s="881"/>
      <c r="K255" s="447" t="s">
        <v>43</v>
      </c>
      <c r="L255" s="449">
        <v>1</v>
      </c>
      <c r="M255" s="873">
        <v>380000</v>
      </c>
      <c r="N255" s="874"/>
      <c r="O255" s="286">
        <f t="shared" si="3"/>
        <v>380000</v>
      </c>
      <c r="P255" s="287"/>
    </row>
    <row r="256" spans="2:16">
      <c r="B256" s="241"/>
      <c r="C256" s="879" t="s">
        <v>477</v>
      </c>
      <c r="D256" s="880"/>
      <c r="E256" s="880"/>
      <c r="F256" s="880"/>
      <c r="G256" s="880"/>
      <c r="H256" s="880"/>
      <c r="I256" s="880"/>
      <c r="J256" s="881"/>
      <c r="K256" s="447" t="s">
        <v>20</v>
      </c>
      <c r="L256" s="449">
        <v>1</v>
      </c>
      <c r="M256" s="873">
        <v>250000</v>
      </c>
      <c r="N256" s="874"/>
      <c r="O256" s="286">
        <f t="shared" si="3"/>
        <v>250000</v>
      </c>
      <c r="P256" s="287"/>
    </row>
    <row r="257" spans="2:16">
      <c r="B257" s="241"/>
      <c r="C257" s="879"/>
      <c r="D257" s="880"/>
      <c r="E257" s="880"/>
      <c r="F257" s="880"/>
      <c r="G257" s="880"/>
      <c r="H257" s="880"/>
      <c r="I257" s="880"/>
      <c r="J257" s="881"/>
      <c r="K257" s="447"/>
      <c r="L257" s="460"/>
      <c r="M257" s="873"/>
      <c r="N257" s="874"/>
      <c r="O257" s="286"/>
      <c r="P257" s="287"/>
    </row>
    <row r="258" spans="2:16">
      <c r="B258" s="241"/>
      <c r="C258" s="879"/>
      <c r="D258" s="880"/>
      <c r="E258" s="880"/>
      <c r="F258" s="880"/>
      <c r="G258" s="880"/>
      <c r="H258" s="880"/>
      <c r="I258" s="880"/>
      <c r="J258" s="881"/>
      <c r="K258" s="447"/>
      <c r="L258" s="460"/>
      <c r="M258" s="873"/>
      <c r="N258" s="874"/>
      <c r="O258" s="286"/>
      <c r="P258" s="287"/>
    </row>
    <row r="259" spans="2:16">
      <c r="B259" s="241"/>
      <c r="C259" s="879"/>
      <c r="D259" s="880"/>
      <c r="E259" s="880"/>
      <c r="F259" s="880"/>
      <c r="G259" s="880"/>
      <c r="H259" s="880"/>
      <c r="I259" s="880"/>
      <c r="J259" s="881"/>
      <c r="K259" s="447"/>
      <c r="L259" s="450"/>
      <c r="M259" s="873"/>
      <c r="N259" s="874"/>
      <c r="O259" s="286"/>
      <c r="P259" s="287"/>
    </row>
    <row r="260" spans="2:16">
      <c r="B260" s="241"/>
      <c r="C260" s="879"/>
      <c r="D260" s="880"/>
      <c r="E260" s="880"/>
      <c r="F260" s="880"/>
      <c r="G260" s="880"/>
      <c r="H260" s="880"/>
      <c r="I260" s="880"/>
      <c r="J260" s="881"/>
      <c r="K260" s="447"/>
      <c r="L260" s="450"/>
      <c r="M260" s="873"/>
      <c r="N260" s="874"/>
      <c r="O260" s="286"/>
      <c r="P260" s="287"/>
    </row>
    <row r="261" spans="2:16">
      <c r="B261" s="241"/>
      <c r="C261" s="879"/>
      <c r="D261" s="880"/>
      <c r="E261" s="880"/>
      <c r="F261" s="880"/>
      <c r="G261" s="880"/>
      <c r="H261" s="880"/>
      <c r="I261" s="880"/>
      <c r="J261" s="881"/>
      <c r="K261" s="447"/>
      <c r="L261" s="450"/>
      <c r="M261" s="873"/>
      <c r="N261" s="874"/>
      <c r="O261" s="286"/>
      <c r="P261" s="287"/>
    </row>
    <row r="262" spans="2:16">
      <c r="B262" s="241"/>
      <c r="C262" s="879"/>
      <c r="D262" s="880"/>
      <c r="E262" s="880"/>
      <c r="F262" s="880"/>
      <c r="G262" s="880"/>
      <c r="H262" s="880"/>
      <c r="I262" s="880"/>
      <c r="J262" s="881"/>
      <c r="K262" s="447"/>
      <c r="L262" s="450"/>
      <c r="M262" s="873"/>
      <c r="N262" s="874"/>
      <c r="O262" s="286"/>
      <c r="P262" s="287"/>
    </row>
    <row r="263" spans="2:16">
      <c r="B263" s="241"/>
      <c r="C263" s="879"/>
      <c r="D263" s="880"/>
      <c r="E263" s="880"/>
      <c r="F263" s="880"/>
      <c r="G263" s="880"/>
      <c r="H263" s="880"/>
      <c r="I263" s="880"/>
      <c r="J263" s="881"/>
      <c r="K263" s="447"/>
      <c r="L263" s="450"/>
      <c r="M263" s="873"/>
      <c r="N263" s="874"/>
      <c r="O263" s="286"/>
      <c r="P263" s="287"/>
    </row>
    <row r="264" spans="2:16">
      <c r="B264" s="241"/>
      <c r="C264" s="879"/>
      <c r="D264" s="880"/>
      <c r="E264" s="880"/>
      <c r="F264" s="880"/>
      <c r="G264" s="880"/>
      <c r="H264" s="880"/>
      <c r="I264" s="880"/>
      <c r="J264" s="881"/>
      <c r="K264" s="447"/>
      <c r="L264" s="450"/>
      <c r="M264" s="873"/>
      <c r="N264" s="874"/>
      <c r="O264" s="286"/>
      <c r="P264" s="287"/>
    </row>
    <row r="265" spans="2:16">
      <c r="B265" s="241"/>
      <c r="C265" s="879"/>
      <c r="D265" s="880"/>
      <c r="E265" s="880"/>
      <c r="F265" s="880"/>
      <c r="G265" s="880"/>
      <c r="H265" s="880"/>
      <c r="I265" s="880"/>
      <c r="J265" s="881"/>
      <c r="K265" s="447"/>
      <c r="L265" s="450"/>
      <c r="M265" s="873"/>
      <c r="N265" s="874"/>
      <c r="O265" s="286"/>
      <c r="P265" s="287"/>
    </row>
    <row r="266" spans="2:16">
      <c r="B266" s="241"/>
      <c r="C266" s="879"/>
      <c r="D266" s="880"/>
      <c r="E266" s="880"/>
      <c r="F266" s="880"/>
      <c r="G266" s="880"/>
      <c r="H266" s="880"/>
      <c r="I266" s="880"/>
      <c r="J266" s="881"/>
      <c r="K266" s="447"/>
      <c r="L266" s="450"/>
      <c r="M266" s="873"/>
      <c r="N266" s="874"/>
      <c r="O266" s="286"/>
      <c r="P266" s="287"/>
    </row>
    <row r="267" spans="2:16">
      <c r="B267" s="241"/>
      <c r="C267" s="879"/>
      <c r="D267" s="880"/>
      <c r="E267" s="880"/>
      <c r="F267" s="880"/>
      <c r="G267" s="880"/>
      <c r="H267" s="880"/>
      <c r="I267" s="880"/>
      <c r="J267" s="881"/>
      <c r="K267" s="447"/>
      <c r="L267" s="458"/>
      <c r="M267" s="873"/>
      <c r="N267" s="874"/>
      <c r="O267" s="286"/>
      <c r="P267" s="287"/>
    </row>
    <row r="268" spans="2:16" ht="15" thickBot="1">
      <c r="B268" s="241"/>
      <c r="C268" s="884"/>
      <c r="D268" s="885"/>
      <c r="E268" s="885"/>
      <c r="F268" s="885"/>
      <c r="G268" s="885"/>
      <c r="H268" s="885"/>
      <c r="I268" s="885"/>
      <c r="J268" s="886"/>
      <c r="K268" s="289"/>
      <c r="L268" s="302"/>
      <c r="M268" s="779"/>
      <c r="N268" s="780"/>
      <c r="O268" s="452"/>
      <c r="P268" s="287"/>
    </row>
    <row r="269" spans="2:16" ht="15" thickBot="1">
      <c r="B269" s="241"/>
      <c r="C269" s="751" t="s">
        <v>258</v>
      </c>
      <c r="D269" s="752"/>
      <c r="E269" s="752"/>
      <c r="F269" s="752"/>
      <c r="G269" s="752"/>
      <c r="H269" s="752"/>
      <c r="I269" s="752"/>
      <c r="J269" s="752"/>
      <c r="K269" s="752"/>
      <c r="L269" s="752"/>
      <c r="M269" s="752"/>
      <c r="N269" s="753"/>
      <c r="O269" s="453">
        <f>SUM(O253:O267)</f>
        <v>2754000</v>
      </c>
      <c r="P269" s="287"/>
    </row>
    <row r="270" spans="2:16">
      <c r="B270" s="241"/>
      <c r="C270" s="760" t="s">
        <v>263</v>
      </c>
      <c r="D270" s="761"/>
      <c r="E270" s="761"/>
      <c r="F270" s="761"/>
      <c r="G270" s="761"/>
      <c r="H270" s="761"/>
      <c r="I270" s="761"/>
      <c r="J270" s="761"/>
      <c r="K270" s="761"/>
      <c r="L270" s="761"/>
      <c r="M270" s="761"/>
      <c r="N270" s="761"/>
      <c r="O270" s="762"/>
      <c r="P270" s="281"/>
    </row>
    <row r="271" spans="2:16">
      <c r="B271" s="241"/>
      <c r="C271" s="763"/>
      <c r="D271" s="764"/>
      <c r="E271" s="764"/>
      <c r="F271" s="764"/>
      <c r="G271" s="764"/>
      <c r="H271" s="764"/>
      <c r="I271" s="764"/>
      <c r="J271" s="764"/>
      <c r="K271" s="764"/>
      <c r="L271" s="764"/>
      <c r="M271" s="764"/>
      <c r="N271" s="764"/>
      <c r="O271" s="765"/>
      <c r="P271" s="281"/>
    </row>
    <row r="272" spans="2:16" ht="15" thickBot="1">
      <c r="B272" s="241"/>
      <c r="C272" s="766"/>
      <c r="D272" s="767"/>
      <c r="E272" s="767"/>
      <c r="F272" s="767"/>
      <c r="G272" s="767"/>
      <c r="H272" s="767"/>
      <c r="I272" s="767"/>
      <c r="J272" s="767"/>
      <c r="K272" s="767"/>
      <c r="L272" s="767"/>
      <c r="M272" s="767"/>
      <c r="N272" s="767"/>
      <c r="O272" s="768"/>
      <c r="P272" s="281"/>
    </row>
    <row r="273" spans="2:16" ht="15.75">
      <c r="B273" s="241"/>
      <c r="C273" s="769" t="s">
        <v>264</v>
      </c>
      <c r="D273" s="770"/>
      <c r="E273" s="770"/>
      <c r="F273" s="770"/>
      <c r="G273" s="770"/>
      <c r="H273" s="770"/>
      <c r="I273" s="786"/>
      <c r="J273" s="303" t="s">
        <v>265</v>
      </c>
      <c r="K273" s="304" t="s">
        <v>266</v>
      </c>
      <c r="L273" s="305" t="s">
        <v>267</v>
      </c>
      <c r="M273" s="785" t="s">
        <v>268</v>
      </c>
      <c r="N273" s="786"/>
      <c r="O273" s="283" t="s">
        <v>255</v>
      </c>
      <c r="P273" s="284"/>
    </row>
    <row r="274" spans="2:16">
      <c r="B274" s="241"/>
      <c r="C274" s="456" t="s">
        <v>473</v>
      </c>
      <c r="D274" s="348"/>
      <c r="E274" s="348"/>
      <c r="F274" s="348"/>
      <c r="G274" s="348"/>
      <c r="H274" s="348"/>
      <c r="I274" s="447"/>
      <c r="J274" s="306">
        <v>1</v>
      </c>
      <c r="K274" s="307">
        <v>1</v>
      </c>
      <c r="L274" s="306">
        <v>1</v>
      </c>
      <c r="M274" s="873">
        <v>100000</v>
      </c>
      <c r="N274" s="874"/>
      <c r="O274" s="294">
        <f>M274*L274</f>
        <v>100000</v>
      </c>
      <c r="P274" s="287"/>
    </row>
    <row r="275" spans="2:16" ht="15" thickBot="1">
      <c r="B275" s="241"/>
      <c r="C275" s="805"/>
      <c r="D275" s="791"/>
      <c r="E275" s="791"/>
      <c r="F275" s="791"/>
      <c r="G275" s="791"/>
      <c r="H275" s="791"/>
      <c r="I275" s="791"/>
      <c r="J275" s="308"/>
      <c r="K275" s="309"/>
      <c r="L275" s="308"/>
      <c r="M275" s="779"/>
      <c r="N275" s="780"/>
      <c r="O275" s="310"/>
      <c r="P275" s="287"/>
    </row>
    <row r="276" spans="2:16" ht="15" thickBot="1">
      <c r="B276" s="241"/>
      <c r="C276" s="751" t="s">
        <v>258</v>
      </c>
      <c r="D276" s="752"/>
      <c r="E276" s="752"/>
      <c r="F276" s="752"/>
      <c r="G276" s="752"/>
      <c r="H276" s="752"/>
      <c r="I276" s="752"/>
      <c r="J276" s="752"/>
      <c r="K276" s="752"/>
      <c r="L276" s="752"/>
      <c r="M276" s="752"/>
      <c r="N276" s="753"/>
      <c r="O276" s="446">
        <f>SUM(O274)</f>
        <v>100000</v>
      </c>
      <c r="P276" s="296"/>
    </row>
    <row r="277" spans="2:16">
      <c r="B277" s="241"/>
      <c r="C277" s="760" t="s">
        <v>269</v>
      </c>
      <c r="D277" s="761"/>
      <c r="E277" s="761"/>
      <c r="F277" s="761"/>
      <c r="G277" s="761"/>
      <c r="H277" s="761"/>
      <c r="I277" s="761"/>
      <c r="J277" s="761"/>
      <c r="K277" s="761"/>
      <c r="L277" s="761"/>
      <c r="M277" s="761"/>
      <c r="N277" s="761"/>
      <c r="O277" s="762"/>
      <c r="P277" s="281"/>
    </row>
    <row r="278" spans="2:16">
      <c r="B278" s="241"/>
      <c r="C278" s="763"/>
      <c r="D278" s="764"/>
      <c r="E278" s="764"/>
      <c r="F278" s="764"/>
      <c r="G278" s="764"/>
      <c r="H278" s="764"/>
      <c r="I278" s="764"/>
      <c r="J278" s="764"/>
      <c r="K278" s="764"/>
      <c r="L278" s="764"/>
      <c r="M278" s="764"/>
      <c r="N278" s="764"/>
      <c r="O278" s="765"/>
      <c r="P278" s="281"/>
    </row>
    <row r="279" spans="2:16" ht="15" thickBot="1">
      <c r="B279" s="241"/>
      <c r="C279" s="766"/>
      <c r="D279" s="767"/>
      <c r="E279" s="767"/>
      <c r="F279" s="767"/>
      <c r="G279" s="767"/>
      <c r="H279" s="767"/>
      <c r="I279" s="767"/>
      <c r="J279" s="767"/>
      <c r="K279" s="767"/>
      <c r="L279" s="767"/>
      <c r="M279" s="767"/>
      <c r="N279" s="767"/>
      <c r="O279" s="768"/>
      <c r="P279" s="281"/>
    </row>
    <row r="280" spans="2:16">
      <c r="B280" s="241"/>
      <c r="C280" s="769" t="s">
        <v>270</v>
      </c>
      <c r="D280" s="770"/>
      <c r="E280" s="770"/>
      <c r="F280" s="770"/>
      <c r="G280" s="770"/>
      <c r="H280" s="770"/>
      <c r="I280" s="464" t="s">
        <v>11</v>
      </c>
      <c r="J280" s="298" t="s">
        <v>271</v>
      </c>
      <c r="K280" s="304" t="s">
        <v>272</v>
      </c>
      <c r="L280" s="303" t="s">
        <v>273</v>
      </c>
      <c r="M280" s="771" t="s">
        <v>254</v>
      </c>
      <c r="N280" s="772"/>
      <c r="O280" s="312" t="s">
        <v>255</v>
      </c>
      <c r="P280" s="313"/>
    </row>
    <row r="281" spans="2:16">
      <c r="B281" s="241"/>
      <c r="C281" s="757" t="s">
        <v>467</v>
      </c>
      <c r="D281" s="758"/>
      <c r="E281" s="758"/>
      <c r="F281" s="758"/>
      <c r="G281" s="758"/>
      <c r="H281" s="758"/>
      <c r="I281" s="447">
        <v>1</v>
      </c>
      <c r="J281" s="315">
        <v>76666.666666666701</v>
      </c>
      <c r="K281" s="316">
        <f>J281*65.91%</f>
        <v>50531.000000000022</v>
      </c>
      <c r="L281" s="465">
        <f>J281+K281</f>
        <v>127197.66666666672</v>
      </c>
      <c r="M281" s="882">
        <v>1</v>
      </c>
      <c r="N281" s="883"/>
      <c r="O281" s="318">
        <f>I281*L281*M281</f>
        <v>127197.66666666672</v>
      </c>
      <c r="P281" s="319"/>
    </row>
    <row r="282" spans="2:16">
      <c r="B282" s="241"/>
      <c r="C282" s="757" t="s">
        <v>468</v>
      </c>
      <c r="D282" s="758"/>
      <c r="E282" s="758"/>
      <c r="F282" s="758"/>
      <c r="G282" s="758"/>
      <c r="H282" s="758"/>
      <c r="I282" s="447">
        <v>1</v>
      </c>
      <c r="J282" s="315">
        <v>58363.5</v>
      </c>
      <c r="K282" s="316">
        <f>J282*67.52%</f>
        <v>39407.035199999998</v>
      </c>
      <c r="L282" s="465">
        <f>J282+K282</f>
        <v>97770.535199999998</v>
      </c>
      <c r="M282" s="882">
        <v>1</v>
      </c>
      <c r="N282" s="883"/>
      <c r="O282" s="318">
        <f>I282*L282*M282</f>
        <v>97770.535199999998</v>
      </c>
      <c r="P282" s="319"/>
    </row>
    <row r="283" spans="2:16">
      <c r="B283" s="241"/>
      <c r="C283" s="320"/>
      <c r="D283" s="321"/>
      <c r="E283" s="321"/>
      <c r="F283" s="321"/>
      <c r="G283" s="321"/>
      <c r="H283" s="321"/>
      <c r="I283" s="321"/>
      <c r="J283" s="323"/>
      <c r="K283" s="324"/>
      <c r="L283" s="317"/>
      <c r="M283" s="839"/>
      <c r="N283" s="840"/>
      <c r="O283" s="325"/>
      <c r="P283" s="319"/>
    </row>
    <row r="284" spans="2:16" ht="15" thickBot="1">
      <c r="B284" s="241"/>
      <c r="C284" s="805"/>
      <c r="D284" s="791"/>
      <c r="E284" s="791"/>
      <c r="F284" s="791"/>
      <c r="G284" s="791"/>
      <c r="H284" s="791"/>
      <c r="I284" s="791"/>
      <c r="J284" s="308"/>
      <c r="K284" s="309"/>
      <c r="L284" s="308"/>
      <c r="M284" s="779"/>
      <c r="N284" s="780"/>
      <c r="O284" s="310"/>
      <c r="P284" s="287"/>
    </row>
    <row r="285" spans="2:16" ht="15" thickBot="1">
      <c r="B285" s="241"/>
      <c r="C285" s="751" t="s">
        <v>258</v>
      </c>
      <c r="D285" s="752"/>
      <c r="E285" s="752"/>
      <c r="F285" s="752"/>
      <c r="G285" s="752"/>
      <c r="H285" s="752"/>
      <c r="I285" s="752"/>
      <c r="J285" s="752"/>
      <c r="K285" s="752"/>
      <c r="L285" s="752"/>
      <c r="M285" s="752"/>
      <c r="N285" s="753"/>
      <c r="O285" s="453">
        <f>SUM(O281:O282)</f>
        <v>224968.20186666673</v>
      </c>
      <c r="P285" s="287"/>
    </row>
    <row r="286" spans="2:16" ht="15" thickBot="1">
      <c r="B286" s="241"/>
      <c r="C286" s="274"/>
      <c r="O286" s="275"/>
      <c r="P286" s="243"/>
    </row>
    <row r="287" spans="2:16" ht="15" thickBot="1">
      <c r="B287" s="241"/>
      <c r="C287" s="754" t="s">
        <v>275</v>
      </c>
      <c r="D287" s="755"/>
      <c r="E287" s="755"/>
      <c r="F287" s="755"/>
      <c r="G287" s="755"/>
      <c r="H287" s="755"/>
      <c r="I287" s="755"/>
      <c r="J287" s="755"/>
      <c r="K287" s="755"/>
      <c r="L287" s="755"/>
      <c r="M287" s="755"/>
      <c r="N287" s="756"/>
      <c r="O287" s="454">
        <f>SUM(O248+O269+O276+O285)</f>
        <v>3079755.5905732</v>
      </c>
      <c r="P287" s="328"/>
    </row>
    <row r="288" spans="2:16">
      <c r="B288" s="241"/>
      <c r="C288" s="760" t="s">
        <v>276</v>
      </c>
      <c r="D288" s="761"/>
      <c r="E288" s="761"/>
      <c r="F288" s="761"/>
      <c r="G288" s="761"/>
      <c r="H288" s="761"/>
      <c r="I288" s="761"/>
      <c r="J288" s="761"/>
      <c r="K288" s="761"/>
      <c r="L288" s="761"/>
      <c r="M288" s="761"/>
      <c r="N288" s="761"/>
      <c r="O288" s="762"/>
      <c r="P288" s="281"/>
    </row>
    <row r="289" spans="2:19">
      <c r="B289" s="241"/>
      <c r="C289" s="763"/>
      <c r="D289" s="764"/>
      <c r="E289" s="764"/>
      <c r="F289" s="764"/>
      <c r="G289" s="764"/>
      <c r="H289" s="764"/>
      <c r="I289" s="764"/>
      <c r="J289" s="764"/>
      <c r="K289" s="764"/>
      <c r="L289" s="764"/>
      <c r="M289" s="764"/>
      <c r="N289" s="764"/>
      <c r="O289" s="765"/>
      <c r="P289" s="281"/>
    </row>
    <row r="290" spans="2:19" ht="15" thickBot="1">
      <c r="B290" s="241"/>
      <c r="C290" s="766"/>
      <c r="D290" s="767"/>
      <c r="E290" s="767"/>
      <c r="F290" s="767"/>
      <c r="G290" s="767"/>
      <c r="H290" s="767"/>
      <c r="I290" s="767"/>
      <c r="J290" s="767"/>
      <c r="K290" s="767"/>
      <c r="L290" s="767"/>
      <c r="M290" s="767"/>
      <c r="N290" s="767"/>
      <c r="O290" s="768"/>
      <c r="P290" s="281"/>
    </row>
    <row r="291" spans="2:19">
      <c r="B291" s="241"/>
      <c r="C291" s="769" t="s">
        <v>277</v>
      </c>
      <c r="D291" s="770"/>
      <c r="E291" s="770"/>
      <c r="F291" s="770"/>
      <c r="G291" s="770"/>
      <c r="H291" s="770"/>
      <c r="I291" s="770"/>
      <c r="J291" s="329"/>
      <c r="K291" s="330"/>
      <c r="L291" s="303" t="s">
        <v>278</v>
      </c>
      <c r="M291" s="771" t="s">
        <v>279</v>
      </c>
      <c r="N291" s="772"/>
      <c r="O291" s="331"/>
      <c r="P291" s="313"/>
    </row>
    <row r="292" spans="2:19">
      <c r="B292" s="241"/>
      <c r="C292" s="773" t="s">
        <v>280</v>
      </c>
      <c r="D292" s="774"/>
      <c r="E292" s="774"/>
      <c r="F292" s="774"/>
      <c r="G292" s="774"/>
      <c r="H292" s="774"/>
      <c r="I292" s="774"/>
      <c r="J292" s="332"/>
      <c r="K292" s="333"/>
      <c r="L292" s="334">
        <v>0.22</v>
      </c>
      <c r="M292" s="747"/>
      <c r="N292" s="748"/>
      <c r="O292" s="335">
        <f>O287*L292</f>
        <v>677546.22992610396</v>
      </c>
      <c r="P292" s="336"/>
    </row>
    <row r="293" spans="2:19">
      <c r="B293" s="241"/>
      <c r="C293" s="338" t="s">
        <v>281</v>
      </c>
      <c r="D293" s="289"/>
      <c r="E293" s="289"/>
      <c r="F293" s="289"/>
      <c r="G293" s="289"/>
      <c r="H293" s="289"/>
      <c r="I293" s="289"/>
      <c r="J293" s="332"/>
      <c r="K293" s="333"/>
      <c r="L293" s="334">
        <v>0.01</v>
      </c>
      <c r="M293" s="747"/>
      <c r="N293" s="748"/>
      <c r="O293" s="335">
        <f>O287*L293</f>
        <v>30797.555905732002</v>
      </c>
      <c r="P293" s="336"/>
      <c r="S293" s="455"/>
    </row>
    <row r="294" spans="2:19" ht="15" thickBot="1">
      <c r="B294" s="241"/>
      <c r="C294" s="267" t="s">
        <v>282</v>
      </c>
      <c r="D294" s="268"/>
      <c r="E294" s="268"/>
      <c r="F294" s="268"/>
      <c r="G294" s="268"/>
      <c r="H294" s="268"/>
      <c r="I294" s="268"/>
      <c r="J294" s="339"/>
      <c r="K294" s="340"/>
      <c r="L294" s="334">
        <v>0.03</v>
      </c>
      <c r="M294" s="749"/>
      <c r="N294" s="750"/>
      <c r="O294" s="335">
        <f>O287*L294</f>
        <v>92392.667717196004</v>
      </c>
      <c r="P294" s="336"/>
      <c r="S294" s="455"/>
    </row>
    <row r="295" spans="2:19" ht="15" thickBot="1">
      <c r="B295" s="241"/>
      <c r="C295" s="751" t="s">
        <v>258</v>
      </c>
      <c r="D295" s="752"/>
      <c r="E295" s="752"/>
      <c r="F295" s="752"/>
      <c r="G295" s="752"/>
      <c r="H295" s="752"/>
      <c r="I295" s="752"/>
      <c r="J295" s="752"/>
      <c r="K295" s="752"/>
      <c r="L295" s="752"/>
      <c r="M295" s="752"/>
      <c r="N295" s="753"/>
      <c r="O295" s="341">
        <f>SUM(O292:O294)</f>
        <v>800736.45354903198</v>
      </c>
      <c r="P295" s="342"/>
    </row>
    <row r="296" spans="2:19" ht="15" thickBot="1">
      <c r="B296" s="241"/>
      <c r="C296" s="274"/>
      <c r="O296" s="275"/>
      <c r="P296" s="243"/>
    </row>
    <row r="297" spans="2:19" ht="15" thickBot="1">
      <c r="B297" s="241"/>
      <c r="C297" s="754" t="s">
        <v>283</v>
      </c>
      <c r="D297" s="755"/>
      <c r="E297" s="755"/>
      <c r="F297" s="755"/>
      <c r="G297" s="755"/>
      <c r="H297" s="755"/>
      <c r="I297" s="755"/>
      <c r="J297" s="755"/>
      <c r="K297" s="755"/>
      <c r="L297" s="755"/>
      <c r="M297" s="755"/>
      <c r="N297" s="756"/>
      <c r="O297" s="343">
        <f>ROUND(O287+O295,0)</f>
        <v>3880492</v>
      </c>
      <c r="P297" s="342"/>
    </row>
    <row r="298" spans="2:19">
      <c r="B298" s="241"/>
      <c r="C298" s="270"/>
      <c r="D298" s="271"/>
      <c r="E298" s="271"/>
      <c r="F298" s="271"/>
      <c r="G298" s="271"/>
      <c r="H298" s="271"/>
      <c r="I298" s="271"/>
      <c r="J298" s="271"/>
      <c r="K298" s="271"/>
      <c r="L298" s="271"/>
      <c r="M298" s="271"/>
      <c r="N298" s="271"/>
      <c r="O298" s="272"/>
      <c r="P298" s="243"/>
    </row>
    <row r="299" spans="2:19">
      <c r="B299" s="241"/>
      <c r="C299" s="274"/>
      <c r="O299" s="275"/>
      <c r="P299" s="243"/>
    </row>
    <row r="300" spans="2:19">
      <c r="B300" s="241"/>
      <c r="C300" s="274"/>
      <c r="O300" s="275"/>
      <c r="P300" s="243"/>
    </row>
    <row r="301" spans="2:19">
      <c r="B301" s="241"/>
      <c r="C301" s="274"/>
      <c r="H301" s="344" t="s">
        <v>284</v>
      </c>
      <c r="I301" s="344"/>
      <c r="J301" s="344"/>
      <c r="K301" s="344"/>
      <c r="O301" s="275"/>
      <c r="P301" s="243"/>
    </row>
    <row r="302" spans="2:19">
      <c r="B302" s="241"/>
      <c r="C302" s="274"/>
      <c r="H302" s="344" t="s">
        <v>285</v>
      </c>
      <c r="O302" s="275"/>
      <c r="P302" s="243"/>
    </row>
    <row r="303" spans="2:19">
      <c r="B303" s="241"/>
      <c r="C303" s="274"/>
      <c r="H303" s="344" t="s">
        <v>286</v>
      </c>
      <c r="O303" s="275"/>
      <c r="P303" s="243"/>
    </row>
    <row r="304" spans="2:19">
      <c r="B304" s="241"/>
      <c r="C304" s="256"/>
      <c r="D304" s="345"/>
      <c r="E304" s="345"/>
      <c r="F304" s="345"/>
      <c r="G304" s="345"/>
      <c r="H304" s="344" t="s">
        <v>287</v>
      </c>
      <c r="I304" s="345"/>
      <c r="J304" s="345"/>
      <c r="K304" s="345"/>
      <c r="L304" s="345"/>
      <c r="M304" s="345"/>
      <c r="N304" s="345"/>
      <c r="O304" s="346"/>
      <c r="P304" s="266"/>
    </row>
    <row r="305" spans="2:16">
      <c r="B305" s="241"/>
      <c r="C305" s="274"/>
      <c r="H305" s="236" t="s">
        <v>288</v>
      </c>
      <c r="O305" s="275"/>
      <c r="P305" s="243"/>
    </row>
    <row r="306" spans="2:16">
      <c r="B306" s="241"/>
      <c r="C306" s="347" t="s">
        <v>289</v>
      </c>
      <c r="D306" s="348"/>
      <c r="E306" s="348"/>
      <c r="F306" s="348"/>
      <c r="G306" s="348"/>
      <c r="H306" s="348"/>
      <c r="I306" s="348"/>
      <c r="J306" s="348"/>
      <c r="K306" s="348"/>
      <c r="L306" s="348"/>
      <c r="M306" s="348"/>
      <c r="N306" s="348"/>
      <c r="O306" s="349"/>
      <c r="P306" s="243"/>
    </row>
    <row r="307" spans="2:16">
      <c r="B307" s="241"/>
      <c r="C307" s="757"/>
      <c r="D307" s="758"/>
      <c r="E307" s="758"/>
      <c r="F307" s="758"/>
      <c r="G307" s="758"/>
      <c r="H307" s="758"/>
      <c r="I307" s="758"/>
      <c r="J307" s="758"/>
      <c r="K307" s="758"/>
      <c r="L307" s="758"/>
      <c r="M307" s="758"/>
      <c r="N307" s="758"/>
      <c r="O307" s="759"/>
      <c r="P307" s="266"/>
    </row>
    <row r="308" spans="2:16">
      <c r="B308" s="241"/>
      <c r="C308" s="757"/>
      <c r="D308" s="758"/>
      <c r="E308" s="758"/>
      <c r="F308" s="758"/>
      <c r="G308" s="758"/>
      <c r="H308" s="758"/>
      <c r="I308" s="758"/>
      <c r="J308" s="758"/>
      <c r="K308" s="758"/>
      <c r="L308" s="758"/>
      <c r="M308" s="758"/>
      <c r="N308" s="758"/>
      <c r="O308" s="759"/>
      <c r="P308" s="266"/>
    </row>
    <row r="309" spans="2:16">
      <c r="B309" s="241"/>
      <c r="C309" s="256"/>
      <c r="D309" s="345"/>
      <c r="E309" s="345"/>
      <c r="F309" s="345"/>
      <c r="G309" s="345"/>
      <c r="H309" s="345"/>
      <c r="I309" s="345"/>
      <c r="J309" s="345"/>
      <c r="K309" s="345"/>
      <c r="L309" s="345"/>
      <c r="M309" s="345"/>
      <c r="N309" s="345"/>
      <c r="O309" s="346"/>
      <c r="P309" s="266"/>
    </row>
    <row r="310" spans="2:16">
      <c r="B310" s="241"/>
      <c r="C310" s="350" t="s">
        <v>290</v>
      </c>
      <c r="D310" s="345"/>
      <c r="E310" s="345"/>
      <c r="F310" s="345"/>
      <c r="G310" s="345"/>
      <c r="H310" s="345"/>
      <c r="I310" s="345"/>
      <c r="J310" s="345"/>
      <c r="K310" s="345"/>
      <c r="L310" s="345"/>
      <c r="M310" s="345"/>
      <c r="N310" s="345"/>
      <c r="O310" s="346"/>
      <c r="P310" s="266"/>
    </row>
    <row r="311" spans="2:16">
      <c r="B311" s="241"/>
      <c r="C311" s="735" t="s">
        <v>291</v>
      </c>
      <c r="D311" s="736"/>
      <c r="E311" s="736"/>
      <c r="F311" s="736"/>
      <c r="G311" s="736"/>
      <c r="H311" s="736"/>
      <c r="I311" s="736"/>
      <c r="J311" s="736"/>
      <c r="K311" s="736"/>
      <c r="L311" s="736"/>
      <c r="M311" s="736"/>
      <c r="N311" s="736"/>
      <c r="O311" s="737"/>
      <c r="P311" s="351"/>
    </row>
    <row r="312" spans="2:16">
      <c r="B312" s="241"/>
      <c r="C312" s="735"/>
      <c r="D312" s="736"/>
      <c r="E312" s="736"/>
      <c r="F312" s="736"/>
      <c r="G312" s="736"/>
      <c r="H312" s="736"/>
      <c r="I312" s="736"/>
      <c r="J312" s="736"/>
      <c r="K312" s="736"/>
      <c r="L312" s="736"/>
      <c r="M312" s="736"/>
      <c r="N312" s="736"/>
      <c r="O312" s="737"/>
      <c r="P312" s="351"/>
    </row>
    <row r="313" spans="2:16">
      <c r="B313" s="241"/>
      <c r="C313" s="738" t="s">
        <v>292</v>
      </c>
      <c r="D313" s="739"/>
      <c r="E313" s="739"/>
      <c r="F313" s="739"/>
      <c r="G313" s="739"/>
      <c r="H313" s="739"/>
      <c r="I313" s="739"/>
      <c r="J313" s="739"/>
      <c r="K313" s="739"/>
      <c r="L313" s="739"/>
      <c r="M313" s="739"/>
      <c r="N313" s="739"/>
      <c r="O313" s="740"/>
      <c r="P313" s="351"/>
    </row>
    <row r="314" spans="2:16">
      <c r="B314" s="241"/>
      <c r="C314" s="738"/>
      <c r="D314" s="739"/>
      <c r="E314" s="739"/>
      <c r="F314" s="739"/>
      <c r="G314" s="739"/>
      <c r="H314" s="739"/>
      <c r="I314" s="739"/>
      <c r="J314" s="739"/>
      <c r="K314" s="739"/>
      <c r="L314" s="739"/>
      <c r="M314" s="739"/>
      <c r="N314" s="739"/>
      <c r="O314" s="740"/>
      <c r="P314" s="351"/>
    </row>
    <row r="315" spans="2:16">
      <c r="B315" s="241"/>
      <c r="C315" s="256"/>
      <c r="D315" s="345"/>
      <c r="E315" s="345"/>
      <c r="F315" s="345"/>
      <c r="G315" s="345"/>
      <c r="H315" s="345"/>
      <c r="I315" s="345"/>
      <c r="J315" s="345"/>
      <c r="K315" s="345"/>
      <c r="L315" s="345"/>
      <c r="M315" s="345"/>
      <c r="N315" s="345"/>
      <c r="O315" s="346"/>
      <c r="P315" s="266"/>
    </row>
    <row r="316" spans="2:16">
      <c r="B316" s="241"/>
      <c r="C316" s="274"/>
      <c r="H316" s="344" t="s">
        <v>284</v>
      </c>
      <c r="O316" s="275"/>
      <c r="P316" s="243"/>
    </row>
    <row r="317" spans="2:16">
      <c r="B317" s="241"/>
      <c r="C317" s="274"/>
      <c r="H317" s="236" t="s">
        <v>285</v>
      </c>
      <c r="I317" s="289"/>
      <c r="J317" s="289"/>
      <c r="K317" s="289"/>
      <c r="O317" s="275"/>
      <c r="P317" s="243"/>
    </row>
    <row r="318" spans="2:16">
      <c r="B318" s="241"/>
      <c r="C318" s="274"/>
      <c r="H318" s="236" t="s">
        <v>293</v>
      </c>
      <c r="I318" s="352"/>
      <c r="J318" s="352"/>
      <c r="K318" s="352"/>
      <c r="O318" s="275"/>
      <c r="P318" s="243"/>
    </row>
    <row r="319" spans="2:16">
      <c r="B319" s="241"/>
      <c r="C319" s="353"/>
      <c r="D319" s="345"/>
      <c r="E319" s="345"/>
      <c r="F319" s="345"/>
      <c r="G319" s="345"/>
      <c r="H319" s="236" t="s">
        <v>287</v>
      </c>
      <c r="L319" s="345"/>
      <c r="M319" s="345"/>
      <c r="N319" s="345"/>
      <c r="O319" s="346"/>
      <c r="P319" s="266"/>
    </row>
    <row r="320" spans="2:16">
      <c r="B320" s="241"/>
      <c r="C320" s="353"/>
      <c r="D320" s="352"/>
      <c r="E320" s="352"/>
      <c r="K320" s="741"/>
      <c r="L320" s="741"/>
      <c r="M320" s="741"/>
      <c r="N320" s="741"/>
      <c r="O320" s="742"/>
      <c r="P320" s="354"/>
    </row>
    <row r="321" spans="2:16" ht="15" thickBot="1">
      <c r="B321" s="241"/>
      <c r="C321" s="745"/>
      <c r="D321" s="746"/>
      <c r="E321" s="746"/>
      <c r="F321" s="309"/>
      <c r="G321" s="309"/>
      <c r="H321" s="309"/>
      <c r="I321" s="309"/>
      <c r="J321" s="309"/>
      <c r="K321" s="743"/>
      <c r="L321" s="743"/>
      <c r="M321" s="743"/>
      <c r="N321" s="743"/>
      <c r="O321" s="744"/>
      <c r="P321" s="354"/>
    </row>
    <row r="322" spans="2:16" ht="15" thickBot="1">
      <c r="B322" s="355"/>
      <c r="C322" s="356"/>
      <c r="D322" s="356"/>
      <c r="E322" s="356"/>
      <c r="F322" s="356"/>
      <c r="G322" s="356"/>
      <c r="H322" s="356"/>
      <c r="I322" s="356"/>
      <c r="J322" s="356"/>
      <c r="K322" s="356"/>
      <c r="L322" s="356"/>
      <c r="M322" s="356"/>
      <c r="N322" s="356"/>
      <c r="O322" s="356"/>
      <c r="P322" s="357"/>
    </row>
    <row r="323" spans="2:16" ht="15" thickTop="1"/>
    <row r="325" spans="2:16">
      <c r="B325" s="875" t="s">
        <v>0</v>
      </c>
      <c r="C325" s="875"/>
      <c r="D325" s="875"/>
      <c r="E325" s="875"/>
      <c r="F325" s="875"/>
      <c r="G325" s="875"/>
      <c r="H325" s="875"/>
      <c r="I325" s="875"/>
      <c r="J325" s="875"/>
      <c r="K325" s="875"/>
    </row>
    <row r="326" spans="2:16">
      <c r="B326" s="236" t="s">
        <v>1</v>
      </c>
    </row>
    <row r="327" spans="2:16" ht="15" thickBot="1"/>
    <row r="328" spans="2:16" ht="15" thickTop="1">
      <c r="B328" s="237"/>
      <c r="C328" s="238"/>
      <c r="D328" s="238"/>
      <c r="E328" s="238"/>
      <c r="F328" s="238"/>
      <c r="G328" s="238"/>
      <c r="H328" s="238"/>
      <c r="I328" s="238"/>
      <c r="J328" s="238"/>
      <c r="K328" s="238"/>
      <c r="L328" s="238"/>
      <c r="M328" s="238"/>
      <c r="N328" s="238"/>
      <c r="O328" s="238"/>
      <c r="P328" s="239"/>
    </row>
    <row r="329" spans="2:16">
      <c r="B329" s="241"/>
      <c r="C329" s="861" t="s">
        <v>234</v>
      </c>
      <c r="D329" s="861"/>
      <c r="E329" s="861"/>
      <c r="F329" s="861"/>
      <c r="G329" s="861"/>
      <c r="H329" s="861"/>
      <c r="I329" s="861"/>
      <c r="J329" s="861"/>
      <c r="K329" s="861"/>
      <c r="L329" s="861"/>
      <c r="M329" s="861"/>
      <c r="N329" s="861"/>
      <c r="O329" s="861"/>
      <c r="P329" s="242"/>
    </row>
    <row r="330" spans="2:16" ht="15" thickBot="1">
      <c r="B330" s="241"/>
      <c r="P330" s="243"/>
    </row>
    <row r="331" spans="2:16">
      <c r="B331" s="241"/>
      <c r="C331" s="862"/>
      <c r="D331" s="864"/>
      <c r="E331" s="865"/>
      <c r="F331" s="865"/>
      <c r="G331" s="865"/>
      <c r="H331" s="865"/>
      <c r="I331" s="865"/>
      <c r="J331" s="865"/>
      <c r="K331" s="866"/>
      <c r="L331" s="867"/>
      <c r="M331" s="868"/>
      <c r="N331" s="868"/>
      <c r="O331" s="869"/>
      <c r="P331" s="244"/>
    </row>
    <row r="332" spans="2:16">
      <c r="B332" s="241"/>
      <c r="C332" s="863"/>
      <c r="D332" s="852" t="s">
        <v>434</v>
      </c>
      <c r="E332" s="853"/>
      <c r="F332" s="853"/>
      <c r="G332" s="853"/>
      <c r="H332" s="853"/>
      <c r="I332" s="853"/>
      <c r="J332" s="853"/>
      <c r="K332" s="854"/>
      <c r="L332" s="870"/>
      <c r="M332" s="871"/>
      <c r="N332" s="871"/>
      <c r="O332" s="872"/>
      <c r="P332" s="244"/>
    </row>
    <row r="333" spans="2:16">
      <c r="B333" s="241"/>
      <c r="C333" s="863"/>
      <c r="D333" s="852"/>
      <c r="E333" s="853"/>
      <c r="F333" s="853"/>
      <c r="G333" s="853"/>
      <c r="H333" s="853"/>
      <c r="I333" s="853"/>
      <c r="J333" s="853"/>
      <c r="K333" s="854"/>
      <c r="L333" s="844" t="s">
        <v>236</v>
      </c>
      <c r="M333" s="846"/>
      <c r="N333" s="847"/>
      <c r="O333" s="848"/>
      <c r="P333" s="244"/>
    </row>
    <row r="334" spans="2:16">
      <c r="B334" s="241"/>
      <c r="C334" s="863"/>
      <c r="D334" s="852" t="s">
        <v>237</v>
      </c>
      <c r="E334" s="853"/>
      <c r="F334" s="853"/>
      <c r="G334" s="853"/>
      <c r="H334" s="853"/>
      <c r="I334" s="853"/>
      <c r="J334" s="853"/>
      <c r="K334" s="854"/>
      <c r="L334" s="845"/>
      <c r="M334" s="849"/>
      <c r="N334" s="850"/>
      <c r="O334" s="851"/>
      <c r="P334" s="245"/>
    </row>
    <row r="335" spans="2:16">
      <c r="B335" s="241"/>
      <c r="C335" s="863"/>
      <c r="D335" s="855"/>
      <c r="E335" s="856"/>
      <c r="F335" s="856"/>
      <c r="G335" s="856"/>
      <c r="H335" s="856"/>
      <c r="I335" s="856"/>
      <c r="J335" s="856"/>
      <c r="K335" s="857"/>
      <c r="L335" s="844" t="s">
        <v>238</v>
      </c>
      <c r="M335" s="844">
        <v>1</v>
      </c>
      <c r="N335" s="844" t="s">
        <v>239</v>
      </c>
      <c r="O335" s="859">
        <v>1</v>
      </c>
      <c r="P335" s="244"/>
    </row>
    <row r="336" spans="2:16">
      <c r="B336" s="241"/>
      <c r="C336" s="863"/>
      <c r="D336" s="855"/>
      <c r="E336" s="856"/>
      <c r="F336" s="856"/>
      <c r="G336" s="856"/>
      <c r="H336" s="856"/>
      <c r="I336" s="856"/>
      <c r="J336" s="856"/>
      <c r="K336" s="857"/>
      <c r="L336" s="858"/>
      <c r="M336" s="858"/>
      <c r="N336" s="858"/>
      <c r="O336" s="860"/>
      <c r="P336" s="244"/>
    </row>
    <row r="337" spans="2:16">
      <c r="B337" s="241"/>
      <c r="C337" s="863"/>
      <c r="D337" s="852" t="s">
        <v>240</v>
      </c>
      <c r="E337" s="853"/>
      <c r="F337" s="853"/>
      <c r="G337" s="853"/>
      <c r="H337" s="853"/>
      <c r="I337" s="853"/>
      <c r="J337" s="853"/>
      <c r="K337" s="854"/>
      <c r="L337" s="858"/>
      <c r="M337" s="858"/>
      <c r="N337" s="858"/>
      <c r="O337" s="860"/>
      <c r="P337" s="244"/>
    </row>
    <row r="338" spans="2:16" ht="15" thickBot="1">
      <c r="B338" s="241"/>
      <c r="C338" s="246"/>
      <c r="D338" s="247"/>
      <c r="E338" s="247"/>
      <c r="F338" s="247"/>
      <c r="G338" s="247"/>
      <c r="H338" s="247"/>
      <c r="I338" s="247"/>
      <c r="J338" s="247"/>
      <c r="K338" s="247"/>
      <c r="L338" s="247"/>
      <c r="M338" s="248"/>
      <c r="N338" s="248"/>
      <c r="O338" s="249"/>
      <c r="P338" s="250"/>
    </row>
    <row r="339" spans="2:16">
      <c r="B339" s="241"/>
      <c r="C339" s="251"/>
      <c r="D339" s="252"/>
      <c r="E339" s="252"/>
      <c r="F339" s="252"/>
      <c r="G339" s="252"/>
      <c r="H339" s="252"/>
      <c r="I339" s="252"/>
      <c r="J339" s="252"/>
      <c r="K339" s="252"/>
      <c r="L339" s="253" t="s">
        <v>241</v>
      </c>
      <c r="M339" s="254" t="s">
        <v>242</v>
      </c>
      <c r="N339" s="254" t="s">
        <v>243</v>
      </c>
      <c r="O339" s="255" t="s">
        <v>244</v>
      </c>
      <c r="P339" s="245"/>
    </row>
    <row r="340" spans="2:16">
      <c r="B340" s="241"/>
      <c r="C340" s="256"/>
      <c r="D340" s="257"/>
      <c r="E340" s="257"/>
      <c r="F340" s="257"/>
      <c r="G340" s="257"/>
      <c r="H340" s="257"/>
      <c r="I340" s="257"/>
      <c r="J340" s="257"/>
      <c r="K340" s="257"/>
      <c r="L340" s="258"/>
      <c r="M340" s="259"/>
      <c r="N340" s="259"/>
      <c r="O340" s="260"/>
      <c r="P340" s="261"/>
    </row>
    <row r="341" spans="2:16">
      <c r="B341" s="241"/>
      <c r="C341" s="826" t="s">
        <v>245</v>
      </c>
      <c r="D341" s="827"/>
      <c r="E341" s="827"/>
      <c r="F341" s="827"/>
      <c r="G341" s="257"/>
      <c r="H341" s="257"/>
      <c r="I341" s="257" t="s">
        <v>246</v>
      </c>
      <c r="K341" s="257"/>
      <c r="L341" s="258"/>
      <c r="O341" s="262"/>
      <c r="P341" s="261"/>
    </row>
    <row r="342" spans="2:16">
      <c r="B342" s="241"/>
      <c r="C342" s="263"/>
      <c r="D342" s="264"/>
      <c r="E342" s="264"/>
      <c r="F342" s="264"/>
      <c r="G342" s="264"/>
      <c r="H342" s="264"/>
      <c r="I342" s="264"/>
      <c r="J342" s="264"/>
      <c r="K342" s="264"/>
      <c r="L342" s="264"/>
      <c r="M342" s="264"/>
      <c r="N342" s="264"/>
      <c r="O342" s="265"/>
      <c r="P342" s="266"/>
    </row>
    <row r="343" spans="2:16" ht="15" thickBot="1">
      <c r="B343" s="241"/>
      <c r="C343" s="267"/>
      <c r="D343" s="268"/>
      <c r="E343" s="268"/>
      <c r="F343" s="268"/>
      <c r="G343" s="268"/>
      <c r="H343" s="268"/>
      <c r="I343" s="268"/>
      <c r="J343" s="268"/>
      <c r="K343" s="268"/>
      <c r="L343" s="268"/>
      <c r="M343" s="268"/>
      <c r="N343" s="268"/>
      <c r="O343" s="269"/>
      <c r="P343" s="243"/>
    </row>
    <row r="344" spans="2:16" ht="15" thickBot="1">
      <c r="B344" s="241"/>
      <c r="C344" s="270"/>
      <c r="D344" s="271"/>
      <c r="E344" s="271"/>
      <c r="F344" s="271"/>
      <c r="G344" s="271"/>
      <c r="H344" s="271"/>
      <c r="K344" s="271"/>
      <c r="L344" s="271"/>
      <c r="M344" s="271"/>
      <c r="N344" s="271"/>
      <c r="O344" s="272"/>
      <c r="P344" s="243"/>
    </row>
    <row r="345" spans="2:16">
      <c r="B345" s="241"/>
      <c r="C345" s="828" t="s">
        <v>247</v>
      </c>
      <c r="D345" s="829"/>
      <c r="E345" s="829"/>
      <c r="F345" s="829"/>
      <c r="G345" s="829"/>
      <c r="H345" s="829"/>
      <c r="I345" s="829"/>
      <c r="J345" s="829"/>
      <c r="K345" s="829"/>
      <c r="L345" s="829"/>
      <c r="M345" s="829"/>
      <c r="N345" s="829"/>
      <c r="O345" s="830"/>
      <c r="P345" s="273"/>
    </row>
    <row r="346" spans="2:16" ht="15" thickBot="1">
      <c r="B346" s="241"/>
      <c r="C346" s="274"/>
      <c r="O346" s="275"/>
      <c r="P346" s="243"/>
    </row>
    <row r="347" spans="2:16">
      <c r="B347" s="241"/>
      <c r="C347" s="276" t="s">
        <v>248</v>
      </c>
      <c r="D347" s="814" t="s">
        <v>9</v>
      </c>
      <c r="E347" s="815"/>
      <c r="F347" s="815"/>
      <c r="G347" s="815"/>
      <c r="H347" s="815"/>
      <c r="I347" s="815"/>
      <c r="J347" s="815"/>
      <c r="K347" s="815"/>
      <c r="L347" s="816"/>
      <c r="M347" s="817" t="s">
        <v>249</v>
      </c>
      <c r="N347" s="818"/>
      <c r="O347" s="276" t="s">
        <v>11</v>
      </c>
      <c r="P347" s="277"/>
    </row>
    <row r="348" spans="2:16" ht="15" thickBot="1">
      <c r="B348" s="241"/>
      <c r="C348" s="278">
        <v>22</v>
      </c>
      <c r="D348" s="843" t="s">
        <v>84</v>
      </c>
      <c r="E348" s="820"/>
      <c r="F348" s="820"/>
      <c r="G348" s="820"/>
      <c r="H348" s="820"/>
      <c r="I348" s="820"/>
      <c r="J348" s="820"/>
      <c r="K348" s="820"/>
      <c r="L348" s="821"/>
      <c r="M348" s="843" t="s">
        <v>43</v>
      </c>
      <c r="N348" s="821"/>
      <c r="O348" s="279">
        <f>'[117]PRESUPUESTO OFICIAL (Entidad)'!I16</f>
        <v>1</v>
      </c>
      <c r="P348" s="280"/>
    </row>
    <row r="349" spans="2:16">
      <c r="B349" s="241"/>
      <c r="C349" s="760" t="s">
        <v>250</v>
      </c>
      <c r="D349" s="761"/>
      <c r="E349" s="761"/>
      <c r="F349" s="761"/>
      <c r="G349" s="761"/>
      <c r="H349" s="761"/>
      <c r="I349" s="761"/>
      <c r="J349" s="761"/>
      <c r="K349" s="761"/>
      <c r="L349" s="761"/>
      <c r="M349" s="761"/>
      <c r="N349" s="761"/>
      <c r="O349" s="762"/>
      <c r="P349" s="281"/>
    </row>
    <row r="350" spans="2:16">
      <c r="B350" s="241"/>
      <c r="C350" s="763"/>
      <c r="D350" s="764"/>
      <c r="E350" s="764"/>
      <c r="F350" s="764"/>
      <c r="G350" s="764"/>
      <c r="H350" s="764"/>
      <c r="I350" s="764"/>
      <c r="J350" s="764"/>
      <c r="K350" s="764"/>
      <c r="L350" s="764"/>
      <c r="M350" s="764"/>
      <c r="N350" s="764"/>
      <c r="O350" s="765"/>
      <c r="P350" s="281"/>
    </row>
    <row r="351" spans="2:16" ht="15" thickBot="1">
      <c r="B351" s="241"/>
      <c r="C351" s="766"/>
      <c r="D351" s="767"/>
      <c r="E351" s="767"/>
      <c r="F351" s="767"/>
      <c r="G351" s="767"/>
      <c r="H351" s="767"/>
      <c r="I351" s="767"/>
      <c r="J351" s="767"/>
      <c r="K351" s="767"/>
      <c r="L351" s="767"/>
      <c r="M351" s="767"/>
      <c r="N351" s="767"/>
      <c r="O351" s="768"/>
      <c r="P351" s="281"/>
    </row>
    <row r="352" spans="2:16">
      <c r="B352" s="241"/>
      <c r="C352" s="769" t="s">
        <v>9</v>
      </c>
      <c r="D352" s="822"/>
      <c r="E352" s="822"/>
      <c r="F352" s="822"/>
      <c r="G352" s="823"/>
      <c r="H352" s="785" t="s">
        <v>251</v>
      </c>
      <c r="I352" s="822"/>
      <c r="J352" s="824" t="s">
        <v>252</v>
      </c>
      <c r="K352" s="825"/>
      <c r="L352" s="298" t="s">
        <v>436</v>
      </c>
      <c r="M352" s="785" t="s">
        <v>254</v>
      </c>
      <c r="N352" s="786"/>
      <c r="O352" s="283" t="s">
        <v>255</v>
      </c>
      <c r="P352" s="284"/>
    </row>
    <row r="353" spans="2:16">
      <c r="B353" s="241"/>
      <c r="C353" s="773" t="s">
        <v>257</v>
      </c>
      <c r="D353" s="774"/>
      <c r="E353" s="774"/>
      <c r="F353" s="774"/>
      <c r="G353" s="810"/>
      <c r="H353" s="811"/>
      <c r="I353" s="810"/>
      <c r="J353" s="811" t="s">
        <v>20</v>
      </c>
      <c r="K353" s="810"/>
      <c r="L353" s="463">
        <f>O393*0.05</f>
        <v>2812.1025233333344</v>
      </c>
      <c r="M353" s="812">
        <v>7.0000000000000007E-2</v>
      </c>
      <c r="N353" s="776"/>
      <c r="O353" s="286">
        <f>L353*M353</f>
        <v>196.84717663333342</v>
      </c>
      <c r="P353" s="287"/>
    </row>
    <row r="354" spans="2:16">
      <c r="B354" s="241"/>
      <c r="C354" s="338"/>
      <c r="D354" s="289"/>
      <c r="E354" s="289"/>
      <c r="F354" s="289"/>
      <c r="G354" s="290"/>
      <c r="H354" s="291"/>
      <c r="I354" s="290"/>
      <c r="J354" s="291"/>
      <c r="K354" s="290"/>
      <c r="L354" s="463"/>
      <c r="M354" s="812"/>
      <c r="N354" s="776"/>
      <c r="O354" s="294"/>
      <c r="P354" s="287"/>
    </row>
    <row r="355" spans="2:16" ht="15" thickBot="1">
      <c r="B355" s="241"/>
      <c r="C355" s="805"/>
      <c r="D355" s="791"/>
      <c r="E355" s="791"/>
      <c r="F355" s="791"/>
      <c r="G355" s="806"/>
      <c r="H355" s="807"/>
      <c r="I355" s="806"/>
      <c r="J355" s="807"/>
      <c r="K355" s="806"/>
      <c r="L355" s="293"/>
      <c r="M355" s="808"/>
      <c r="N355" s="809"/>
      <c r="O355" s="294"/>
      <c r="P355" s="287"/>
    </row>
    <row r="356" spans="2:16" ht="15" thickBot="1">
      <c r="B356" s="241"/>
      <c r="C356" s="751" t="s">
        <v>258</v>
      </c>
      <c r="D356" s="752"/>
      <c r="E356" s="752"/>
      <c r="F356" s="752"/>
      <c r="G356" s="752"/>
      <c r="H356" s="752"/>
      <c r="I356" s="752"/>
      <c r="J356" s="752"/>
      <c r="K356" s="752"/>
      <c r="L356" s="752"/>
      <c r="M356" s="752"/>
      <c r="N356" s="753"/>
      <c r="O356" s="446">
        <f>O353</f>
        <v>196.84717663333342</v>
      </c>
      <c r="P356" s="296"/>
    </row>
    <row r="357" spans="2:16">
      <c r="B357" s="241"/>
      <c r="C357" s="760" t="s">
        <v>259</v>
      </c>
      <c r="D357" s="761"/>
      <c r="E357" s="761"/>
      <c r="F357" s="761"/>
      <c r="G357" s="761"/>
      <c r="H357" s="761"/>
      <c r="I357" s="761"/>
      <c r="J357" s="761"/>
      <c r="K357" s="761"/>
      <c r="L357" s="761"/>
      <c r="M357" s="761"/>
      <c r="N357" s="761"/>
      <c r="O357" s="762"/>
      <c r="P357" s="281"/>
    </row>
    <row r="358" spans="2:16">
      <c r="B358" s="241"/>
      <c r="C358" s="763"/>
      <c r="D358" s="764"/>
      <c r="E358" s="764"/>
      <c r="F358" s="764"/>
      <c r="G358" s="764"/>
      <c r="H358" s="764"/>
      <c r="I358" s="764"/>
      <c r="J358" s="764"/>
      <c r="K358" s="764"/>
      <c r="L358" s="764"/>
      <c r="M358" s="764"/>
      <c r="N358" s="764"/>
      <c r="O358" s="765"/>
      <c r="P358" s="281"/>
    </row>
    <row r="359" spans="2:16" ht="15" thickBot="1">
      <c r="B359" s="241"/>
      <c r="C359" s="766"/>
      <c r="D359" s="767"/>
      <c r="E359" s="767"/>
      <c r="F359" s="767"/>
      <c r="G359" s="767"/>
      <c r="H359" s="767"/>
      <c r="I359" s="767"/>
      <c r="J359" s="767"/>
      <c r="K359" s="767"/>
      <c r="L359" s="767"/>
      <c r="M359" s="767"/>
      <c r="N359" s="767"/>
      <c r="O359" s="768"/>
      <c r="P359" s="281"/>
    </row>
    <row r="360" spans="2:16">
      <c r="B360" s="241"/>
      <c r="C360" s="769" t="s">
        <v>9</v>
      </c>
      <c r="D360" s="770"/>
      <c r="E360" s="770"/>
      <c r="F360" s="770"/>
      <c r="G360" s="770"/>
      <c r="H360" s="770"/>
      <c r="I360" s="770"/>
      <c r="J360" s="786"/>
      <c r="K360" s="297" t="s">
        <v>249</v>
      </c>
      <c r="L360" s="298" t="s">
        <v>11</v>
      </c>
      <c r="M360" s="785" t="s">
        <v>260</v>
      </c>
      <c r="N360" s="786"/>
      <c r="O360" s="283" t="s">
        <v>255</v>
      </c>
      <c r="P360" s="284"/>
    </row>
    <row r="361" spans="2:16">
      <c r="B361" s="241"/>
      <c r="C361" s="773" t="s">
        <v>478</v>
      </c>
      <c r="D361" s="774"/>
      <c r="E361" s="774"/>
      <c r="F361" s="774"/>
      <c r="G361" s="774"/>
      <c r="H361" s="774"/>
      <c r="I361" s="774"/>
      <c r="J361" s="810"/>
      <c r="K361" s="447" t="s">
        <v>43</v>
      </c>
      <c r="L361" s="375">
        <v>1</v>
      </c>
      <c r="M361" s="873">
        <v>175000</v>
      </c>
      <c r="N361" s="874"/>
      <c r="O361" s="286">
        <f>L361*M361</f>
        <v>175000</v>
      </c>
      <c r="P361" s="287"/>
    </row>
    <row r="362" spans="2:16">
      <c r="B362" s="241"/>
      <c r="C362" s="879" t="s">
        <v>479</v>
      </c>
      <c r="D362" s="880"/>
      <c r="E362" s="880"/>
      <c r="F362" s="880"/>
      <c r="G362" s="880"/>
      <c r="H362" s="880"/>
      <c r="I362" s="880"/>
      <c r="J362" s="881"/>
      <c r="K362" s="447" t="s">
        <v>43</v>
      </c>
      <c r="L362" s="449">
        <v>10</v>
      </c>
      <c r="M362" s="873">
        <v>30000</v>
      </c>
      <c r="N362" s="874"/>
      <c r="O362" s="286">
        <f t="shared" ref="O362:O363" si="4">L362*M362</f>
        <v>300000</v>
      </c>
      <c r="P362" s="287"/>
    </row>
    <row r="363" spans="2:16">
      <c r="B363" s="241"/>
      <c r="C363" s="879" t="s">
        <v>480</v>
      </c>
      <c r="D363" s="880"/>
      <c r="E363" s="880"/>
      <c r="F363" s="880"/>
      <c r="G363" s="880"/>
      <c r="H363" s="880"/>
      <c r="I363" s="880"/>
      <c r="J363" s="881"/>
      <c r="K363" s="447" t="s">
        <v>43</v>
      </c>
      <c r="L363" s="449">
        <v>1</v>
      </c>
      <c r="M363" s="873">
        <v>80000</v>
      </c>
      <c r="N363" s="874"/>
      <c r="O363" s="286">
        <f t="shared" si="4"/>
        <v>80000</v>
      </c>
      <c r="P363" s="287"/>
    </row>
    <row r="364" spans="2:16">
      <c r="B364" s="241"/>
      <c r="C364" s="879"/>
      <c r="D364" s="880"/>
      <c r="E364" s="880"/>
      <c r="F364" s="880"/>
      <c r="G364" s="880"/>
      <c r="H364" s="880"/>
      <c r="I364" s="880"/>
      <c r="J364" s="881"/>
      <c r="K364" s="447"/>
      <c r="L364" s="449"/>
      <c r="M364" s="873"/>
      <c r="N364" s="874"/>
      <c r="O364" s="286"/>
      <c r="P364" s="287"/>
    </row>
    <row r="365" spans="2:16">
      <c r="B365" s="241"/>
      <c r="C365" s="879"/>
      <c r="D365" s="880"/>
      <c r="E365" s="880"/>
      <c r="F365" s="880"/>
      <c r="G365" s="880"/>
      <c r="H365" s="880"/>
      <c r="I365" s="880"/>
      <c r="J365" s="881"/>
      <c r="K365" s="447"/>
      <c r="L365" s="460"/>
      <c r="M365" s="873"/>
      <c r="N365" s="874"/>
      <c r="O365" s="286"/>
      <c r="P365" s="287"/>
    </row>
    <row r="366" spans="2:16">
      <c r="B366" s="241"/>
      <c r="C366" s="879"/>
      <c r="D366" s="880"/>
      <c r="E366" s="880"/>
      <c r="F366" s="880"/>
      <c r="G366" s="880"/>
      <c r="H366" s="880"/>
      <c r="I366" s="880"/>
      <c r="J366" s="881"/>
      <c r="K366" s="447"/>
      <c r="L366" s="460"/>
      <c r="M366" s="873"/>
      <c r="N366" s="874"/>
      <c r="O366" s="286"/>
      <c r="P366" s="287"/>
    </row>
    <row r="367" spans="2:16">
      <c r="B367" s="241"/>
      <c r="C367" s="879"/>
      <c r="D367" s="880"/>
      <c r="E367" s="880"/>
      <c r="F367" s="880"/>
      <c r="G367" s="880"/>
      <c r="H367" s="880"/>
      <c r="I367" s="880"/>
      <c r="J367" s="881"/>
      <c r="K367" s="447"/>
      <c r="L367" s="450"/>
      <c r="M367" s="873"/>
      <c r="N367" s="874"/>
      <c r="O367" s="286"/>
      <c r="P367" s="287"/>
    </row>
    <row r="368" spans="2:16">
      <c r="B368" s="241"/>
      <c r="C368" s="879"/>
      <c r="D368" s="880"/>
      <c r="E368" s="880"/>
      <c r="F368" s="880"/>
      <c r="G368" s="880"/>
      <c r="H368" s="880"/>
      <c r="I368" s="880"/>
      <c r="J368" s="881"/>
      <c r="K368" s="447"/>
      <c r="L368" s="450"/>
      <c r="M368" s="873"/>
      <c r="N368" s="874"/>
      <c r="O368" s="286"/>
      <c r="P368" s="287"/>
    </row>
    <row r="369" spans="2:16">
      <c r="B369" s="241"/>
      <c r="C369" s="879"/>
      <c r="D369" s="880"/>
      <c r="E369" s="880"/>
      <c r="F369" s="880"/>
      <c r="G369" s="880"/>
      <c r="H369" s="880"/>
      <c r="I369" s="880"/>
      <c r="J369" s="881"/>
      <c r="K369" s="447"/>
      <c r="L369" s="450"/>
      <c r="M369" s="873"/>
      <c r="N369" s="874"/>
      <c r="O369" s="286"/>
      <c r="P369" s="287"/>
    </row>
    <row r="370" spans="2:16">
      <c r="B370" s="241"/>
      <c r="C370" s="879"/>
      <c r="D370" s="880"/>
      <c r="E370" s="880"/>
      <c r="F370" s="880"/>
      <c r="G370" s="880"/>
      <c r="H370" s="880"/>
      <c r="I370" s="880"/>
      <c r="J370" s="881"/>
      <c r="K370" s="447"/>
      <c r="L370" s="450"/>
      <c r="M370" s="873"/>
      <c r="N370" s="874"/>
      <c r="O370" s="286"/>
      <c r="P370" s="287"/>
    </row>
    <row r="371" spans="2:16">
      <c r="B371" s="241"/>
      <c r="C371" s="879"/>
      <c r="D371" s="880"/>
      <c r="E371" s="880"/>
      <c r="F371" s="880"/>
      <c r="G371" s="880"/>
      <c r="H371" s="880"/>
      <c r="I371" s="880"/>
      <c r="J371" s="881"/>
      <c r="K371" s="447"/>
      <c r="L371" s="450"/>
      <c r="M371" s="873"/>
      <c r="N371" s="874"/>
      <c r="O371" s="286"/>
      <c r="P371" s="287"/>
    </row>
    <row r="372" spans="2:16">
      <c r="B372" s="241"/>
      <c r="C372" s="879"/>
      <c r="D372" s="880"/>
      <c r="E372" s="880"/>
      <c r="F372" s="880"/>
      <c r="G372" s="880"/>
      <c r="H372" s="880"/>
      <c r="I372" s="880"/>
      <c r="J372" s="881"/>
      <c r="K372" s="447"/>
      <c r="L372" s="450"/>
      <c r="M372" s="873"/>
      <c r="N372" s="874"/>
      <c r="O372" s="286"/>
      <c r="P372" s="287"/>
    </row>
    <row r="373" spans="2:16">
      <c r="B373" s="241"/>
      <c r="C373" s="879"/>
      <c r="D373" s="880"/>
      <c r="E373" s="880"/>
      <c r="F373" s="880"/>
      <c r="G373" s="880"/>
      <c r="H373" s="880"/>
      <c r="I373" s="880"/>
      <c r="J373" s="881"/>
      <c r="K373" s="447"/>
      <c r="L373" s="450"/>
      <c r="M373" s="873"/>
      <c r="N373" s="874"/>
      <c r="O373" s="286"/>
      <c r="P373" s="287"/>
    </row>
    <row r="374" spans="2:16">
      <c r="B374" s="241"/>
      <c r="C374" s="879"/>
      <c r="D374" s="880"/>
      <c r="E374" s="880"/>
      <c r="F374" s="880"/>
      <c r="G374" s="880"/>
      <c r="H374" s="880"/>
      <c r="I374" s="880"/>
      <c r="J374" s="881"/>
      <c r="K374" s="447"/>
      <c r="L374" s="450"/>
      <c r="M374" s="873"/>
      <c r="N374" s="874"/>
      <c r="O374" s="286"/>
      <c r="P374" s="287"/>
    </row>
    <row r="375" spans="2:16">
      <c r="B375" s="241"/>
      <c r="C375" s="879"/>
      <c r="D375" s="880"/>
      <c r="E375" s="880"/>
      <c r="F375" s="880"/>
      <c r="G375" s="880"/>
      <c r="H375" s="880"/>
      <c r="I375" s="880"/>
      <c r="J375" s="881"/>
      <c r="K375" s="447"/>
      <c r="L375" s="458"/>
      <c r="M375" s="873"/>
      <c r="N375" s="874"/>
      <c r="O375" s="286"/>
      <c r="P375" s="287"/>
    </row>
    <row r="376" spans="2:16" ht="15" thickBot="1">
      <c r="B376" s="241"/>
      <c r="C376" s="884"/>
      <c r="D376" s="885"/>
      <c r="E376" s="885"/>
      <c r="F376" s="885"/>
      <c r="G376" s="885"/>
      <c r="H376" s="885"/>
      <c r="I376" s="885"/>
      <c r="J376" s="886"/>
      <c r="K376" s="289"/>
      <c r="L376" s="302"/>
      <c r="M376" s="779"/>
      <c r="N376" s="780"/>
      <c r="O376" s="452"/>
      <c r="P376" s="287"/>
    </row>
    <row r="377" spans="2:16" ht="15" thickBot="1">
      <c r="B377" s="241"/>
      <c r="C377" s="751" t="s">
        <v>258</v>
      </c>
      <c r="D377" s="752"/>
      <c r="E377" s="752"/>
      <c r="F377" s="752"/>
      <c r="G377" s="752"/>
      <c r="H377" s="752"/>
      <c r="I377" s="752"/>
      <c r="J377" s="752"/>
      <c r="K377" s="752"/>
      <c r="L377" s="752"/>
      <c r="M377" s="752"/>
      <c r="N377" s="753"/>
      <c r="O377" s="453">
        <f>SUM(O361:O375)</f>
        <v>555000</v>
      </c>
      <c r="P377" s="287"/>
    </row>
    <row r="378" spans="2:16">
      <c r="B378" s="241"/>
      <c r="C378" s="760" t="s">
        <v>263</v>
      </c>
      <c r="D378" s="761"/>
      <c r="E378" s="761"/>
      <c r="F378" s="761"/>
      <c r="G378" s="761"/>
      <c r="H378" s="761"/>
      <c r="I378" s="761"/>
      <c r="J378" s="761"/>
      <c r="K378" s="761"/>
      <c r="L378" s="761"/>
      <c r="M378" s="761"/>
      <c r="N378" s="761"/>
      <c r="O378" s="762"/>
      <c r="P378" s="281"/>
    </row>
    <row r="379" spans="2:16">
      <c r="B379" s="241"/>
      <c r="C379" s="763"/>
      <c r="D379" s="764"/>
      <c r="E379" s="764"/>
      <c r="F379" s="764"/>
      <c r="G379" s="764"/>
      <c r="H379" s="764"/>
      <c r="I379" s="764"/>
      <c r="J379" s="764"/>
      <c r="K379" s="764"/>
      <c r="L379" s="764"/>
      <c r="M379" s="764"/>
      <c r="N379" s="764"/>
      <c r="O379" s="765"/>
      <c r="P379" s="281"/>
    </row>
    <row r="380" spans="2:16" ht="15" thickBot="1">
      <c r="B380" s="241"/>
      <c r="C380" s="766"/>
      <c r="D380" s="767"/>
      <c r="E380" s="767"/>
      <c r="F380" s="767"/>
      <c r="G380" s="767"/>
      <c r="H380" s="767"/>
      <c r="I380" s="767"/>
      <c r="J380" s="767"/>
      <c r="K380" s="767"/>
      <c r="L380" s="767"/>
      <c r="M380" s="767"/>
      <c r="N380" s="767"/>
      <c r="O380" s="768"/>
      <c r="P380" s="281"/>
    </row>
    <row r="381" spans="2:16" ht="15.75">
      <c r="B381" s="241"/>
      <c r="C381" s="769" t="s">
        <v>264</v>
      </c>
      <c r="D381" s="770"/>
      <c r="E381" s="770"/>
      <c r="F381" s="770"/>
      <c r="G381" s="770"/>
      <c r="H381" s="770"/>
      <c r="I381" s="786"/>
      <c r="J381" s="303" t="s">
        <v>265</v>
      </c>
      <c r="K381" s="304" t="s">
        <v>266</v>
      </c>
      <c r="L381" s="305" t="s">
        <v>267</v>
      </c>
      <c r="M381" s="785" t="s">
        <v>268</v>
      </c>
      <c r="N381" s="786"/>
      <c r="O381" s="283" t="s">
        <v>255</v>
      </c>
      <c r="P381" s="284"/>
    </row>
    <row r="382" spans="2:16">
      <c r="B382" s="241"/>
      <c r="C382" s="456"/>
      <c r="D382" s="348"/>
      <c r="E382" s="348"/>
      <c r="F382" s="348"/>
      <c r="G382" s="348"/>
      <c r="H382" s="348"/>
      <c r="I382" s="447"/>
      <c r="J382" s="306"/>
      <c r="K382" s="307"/>
      <c r="L382" s="306"/>
      <c r="M382" s="873"/>
      <c r="N382" s="874"/>
      <c r="O382" s="294"/>
      <c r="P382" s="287"/>
    </row>
    <row r="383" spans="2:16" ht="15" thickBot="1">
      <c r="B383" s="241"/>
      <c r="C383" s="805"/>
      <c r="D383" s="791"/>
      <c r="E383" s="791"/>
      <c r="F383" s="791"/>
      <c r="G383" s="791"/>
      <c r="H383" s="791"/>
      <c r="I383" s="791"/>
      <c r="J383" s="308"/>
      <c r="K383" s="309"/>
      <c r="L383" s="308"/>
      <c r="M383" s="779"/>
      <c r="N383" s="780"/>
      <c r="O383" s="310"/>
      <c r="P383" s="287"/>
    </row>
    <row r="384" spans="2:16" ht="15" thickBot="1">
      <c r="B384" s="241"/>
      <c r="C384" s="751" t="s">
        <v>258</v>
      </c>
      <c r="D384" s="752"/>
      <c r="E384" s="752"/>
      <c r="F384" s="752"/>
      <c r="G384" s="752"/>
      <c r="H384" s="752"/>
      <c r="I384" s="752"/>
      <c r="J384" s="752"/>
      <c r="K384" s="752"/>
      <c r="L384" s="752"/>
      <c r="M384" s="752"/>
      <c r="N384" s="753"/>
      <c r="O384" s="446">
        <f>SUM(O382)</f>
        <v>0</v>
      </c>
      <c r="P384" s="296"/>
    </row>
    <row r="385" spans="2:19">
      <c r="B385" s="241"/>
      <c r="C385" s="760" t="s">
        <v>269</v>
      </c>
      <c r="D385" s="761"/>
      <c r="E385" s="761"/>
      <c r="F385" s="761"/>
      <c r="G385" s="761"/>
      <c r="H385" s="761"/>
      <c r="I385" s="761"/>
      <c r="J385" s="761"/>
      <c r="K385" s="761"/>
      <c r="L385" s="761"/>
      <c r="M385" s="761"/>
      <c r="N385" s="761"/>
      <c r="O385" s="762"/>
      <c r="P385" s="281"/>
    </row>
    <row r="386" spans="2:19">
      <c r="B386" s="241"/>
      <c r="C386" s="763"/>
      <c r="D386" s="764"/>
      <c r="E386" s="764"/>
      <c r="F386" s="764"/>
      <c r="G386" s="764"/>
      <c r="H386" s="764"/>
      <c r="I386" s="764"/>
      <c r="J386" s="764"/>
      <c r="K386" s="764"/>
      <c r="L386" s="764"/>
      <c r="M386" s="764"/>
      <c r="N386" s="764"/>
      <c r="O386" s="765"/>
      <c r="P386" s="281"/>
    </row>
    <row r="387" spans="2:19" ht="15" thickBot="1">
      <c r="B387" s="241"/>
      <c r="C387" s="766"/>
      <c r="D387" s="767"/>
      <c r="E387" s="767"/>
      <c r="F387" s="767"/>
      <c r="G387" s="767"/>
      <c r="H387" s="767"/>
      <c r="I387" s="767"/>
      <c r="J387" s="767"/>
      <c r="K387" s="767"/>
      <c r="L387" s="767"/>
      <c r="M387" s="767"/>
      <c r="N387" s="767"/>
      <c r="O387" s="768"/>
      <c r="P387" s="281"/>
    </row>
    <row r="388" spans="2:19">
      <c r="B388" s="241"/>
      <c r="C388" s="769" t="s">
        <v>270</v>
      </c>
      <c r="D388" s="770"/>
      <c r="E388" s="770"/>
      <c r="F388" s="770"/>
      <c r="G388" s="770"/>
      <c r="H388" s="770"/>
      <c r="I388" s="464" t="s">
        <v>11</v>
      </c>
      <c r="J388" s="298" t="s">
        <v>271</v>
      </c>
      <c r="K388" s="304" t="s">
        <v>272</v>
      </c>
      <c r="L388" s="303" t="s">
        <v>273</v>
      </c>
      <c r="M388" s="771" t="s">
        <v>254</v>
      </c>
      <c r="N388" s="772"/>
      <c r="O388" s="312" t="s">
        <v>255</v>
      </c>
      <c r="P388" s="313"/>
    </row>
    <row r="389" spans="2:19">
      <c r="B389" s="241"/>
      <c r="C389" s="757" t="s">
        <v>467</v>
      </c>
      <c r="D389" s="758"/>
      <c r="E389" s="758"/>
      <c r="F389" s="758"/>
      <c r="G389" s="758"/>
      <c r="H389" s="758"/>
      <c r="I389" s="447">
        <v>1</v>
      </c>
      <c r="J389" s="315">
        <v>76666.666666666701</v>
      </c>
      <c r="K389" s="316">
        <f>J389*65.91%</f>
        <v>50531.000000000022</v>
      </c>
      <c r="L389" s="465">
        <f>J389+K389</f>
        <v>127197.66666666672</v>
      </c>
      <c r="M389" s="777">
        <v>0.25</v>
      </c>
      <c r="N389" s="778"/>
      <c r="O389" s="318">
        <f>I389*L389*M389</f>
        <v>31799.416666666679</v>
      </c>
      <c r="P389" s="319"/>
    </row>
    <row r="390" spans="2:19">
      <c r="B390" s="241"/>
      <c r="C390" s="757" t="s">
        <v>468</v>
      </c>
      <c r="D390" s="758"/>
      <c r="E390" s="758"/>
      <c r="F390" s="758"/>
      <c r="G390" s="758"/>
      <c r="H390" s="758"/>
      <c r="I390" s="447">
        <v>1</v>
      </c>
      <c r="J390" s="315">
        <v>58363.5</v>
      </c>
      <c r="K390" s="316">
        <f>J390*67.52%</f>
        <v>39407.035199999998</v>
      </c>
      <c r="L390" s="465">
        <f>J390+K390</f>
        <v>97770.535199999998</v>
      </c>
      <c r="M390" s="777">
        <v>0.25</v>
      </c>
      <c r="N390" s="778"/>
      <c r="O390" s="318">
        <f>I390*L390*M390</f>
        <v>24442.6338</v>
      </c>
      <c r="P390" s="319"/>
    </row>
    <row r="391" spans="2:19">
      <c r="B391" s="241"/>
      <c r="C391" s="320"/>
      <c r="D391" s="321"/>
      <c r="E391" s="321"/>
      <c r="F391" s="321"/>
      <c r="G391" s="321"/>
      <c r="H391" s="321"/>
      <c r="I391" s="321"/>
      <c r="J391" s="323"/>
      <c r="K391" s="324"/>
      <c r="L391" s="317"/>
      <c r="M391" s="839"/>
      <c r="N391" s="840"/>
      <c r="O391" s="325"/>
      <c r="P391" s="319"/>
    </row>
    <row r="392" spans="2:19" ht="15" thickBot="1">
      <c r="B392" s="241"/>
      <c r="C392" s="805"/>
      <c r="D392" s="791"/>
      <c r="E392" s="791"/>
      <c r="F392" s="791"/>
      <c r="G392" s="791"/>
      <c r="H392" s="791"/>
      <c r="I392" s="791"/>
      <c r="J392" s="308"/>
      <c r="K392" s="309"/>
      <c r="L392" s="308"/>
      <c r="M392" s="779"/>
      <c r="N392" s="780"/>
      <c r="O392" s="310"/>
      <c r="P392" s="287"/>
    </row>
    <row r="393" spans="2:19" ht="15" thickBot="1">
      <c r="B393" s="241"/>
      <c r="C393" s="751" t="s">
        <v>258</v>
      </c>
      <c r="D393" s="752"/>
      <c r="E393" s="752"/>
      <c r="F393" s="752"/>
      <c r="G393" s="752"/>
      <c r="H393" s="752"/>
      <c r="I393" s="752"/>
      <c r="J393" s="752"/>
      <c r="K393" s="752"/>
      <c r="L393" s="752"/>
      <c r="M393" s="752"/>
      <c r="N393" s="753"/>
      <c r="O393" s="453">
        <f>SUM(O389:O390)</f>
        <v>56242.050466666682</v>
      </c>
      <c r="P393" s="287"/>
    </row>
    <row r="394" spans="2:19" ht="15" thickBot="1">
      <c r="B394" s="241"/>
      <c r="C394" s="274"/>
      <c r="O394" s="275"/>
      <c r="P394" s="243"/>
    </row>
    <row r="395" spans="2:19" ht="15" thickBot="1">
      <c r="B395" s="241"/>
      <c r="C395" s="754" t="s">
        <v>275</v>
      </c>
      <c r="D395" s="755"/>
      <c r="E395" s="755"/>
      <c r="F395" s="755"/>
      <c r="G395" s="755"/>
      <c r="H395" s="755"/>
      <c r="I395" s="755"/>
      <c r="J395" s="755"/>
      <c r="K395" s="755"/>
      <c r="L395" s="755"/>
      <c r="M395" s="755"/>
      <c r="N395" s="756"/>
      <c r="O395" s="454">
        <f>SUM(O356+O377+O384+O393)</f>
        <v>611438.89764330001</v>
      </c>
      <c r="P395" s="328"/>
    </row>
    <row r="396" spans="2:19">
      <c r="B396" s="241"/>
      <c r="C396" s="760" t="s">
        <v>276</v>
      </c>
      <c r="D396" s="761"/>
      <c r="E396" s="761"/>
      <c r="F396" s="761"/>
      <c r="G396" s="761"/>
      <c r="H396" s="761"/>
      <c r="I396" s="761"/>
      <c r="J396" s="761"/>
      <c r="K396" s="761"/>
      <c r="L396" s="761"/>
      <c r="M396" s="761"/>
      <c r="N396" s="761"/>
      <c r="O396" s="762"/>
      <c r="P396" s="281"/>
    </row>
    <row r="397" spans="2:19">
      <c r="B397" s="241"/>
      <c r="C397" s="763"/>
      <c r="D397" s="764"/>
      <c r="E397" s="764"/>
      <c r="F397" s="764"/>
      <c r="G397" s="764"/>
      <c r="H397" s="764"/>
      <c r="I397" s="764"/>
      <c r="J397" s="764"/>
      <c r="K397" s="764"/>
      <c r="L397" s="764"/>
      <c r="M397" s="764"/>
      <c r="N397" s="764"/>
      <c r="O397" s="765"/>
      <c r="P397" s="281"/>
    </row>
    <row r="398" spans="2:19" ht="15" thickBot="1">
      <c r="B398" s="241"/>
      <c r="C398" s="766"/>
      <c r="D398" s="767"/>
      <c r="E398" s="767"/>
      <c r="F398" s="767"/>
      <c r="G398" s="767"/>
      <c r="H398" s="767"/>
      <c r="I398" s="767"/>
      <c r="J398" s="767"/>
      <c r="K398" s="767"/>
      <c r="L398" s="767"/>
      <c r="M398" s="767"/>
      <c r="N398" s="767"/>
      <c r="O398" s="768"/>
      <c r="P398" s="281"/>
    </row>
    <row r="399" spans="2:19">
      <c r="B399" s="241"/>
      <c r="C399" s="769" t="s">
        <v>277</v>
      </c>
      <c r="D399" s="770"/>
      <c r="E399" s="770"/>
      <c r="F399" s="770"/>
      <c r="G399" s="770"/>
      <c r="H399" s="770"/>
      <c r="I399" s="770"/>
      <c r="J399" s="329"/>
      <c r="K399" s="330"/>
      <c r="L399" s="303" t="s">
        <v>278</v>
      </c>
      <c r="M399" s="771" t="s">
        <v>279</v>
      </c>
      <c r="N399" s="772"/>
      <c r="O399" s="331"/>
      <c r="P399" s="313"/>
    </row>
    <row r="400" spans="2:19">
      <c r="B400" s="241"/>
      <c r="C400" s="773" t="s">
        <v>280</v>
      </c>
      <c r="D400" s="774"/>
      <c r="E400" s="774"/>
      <c r="F400" s="774"/>
      <c r="G400" s="774"/>
      <c r="H400" s="774"/>
      <c r="I400" s="774"/>
      <c r="J400" s="332"/>
      <c r="K400" s="333"/>
      <c r="L400" s="334">
        <v>0.22</v>
      </c>
      <c r="M400" s="747"/>
      <c r="N400" s="748"/>
      <c r="O400" s="335">
        <f>O395*L400</f>
        <v>134516.55748152599</v>
      </c>
      <c r="P400" s="336"/>
      <c r="S400" s="455"/>
    </row>
    <row r="401" spans="2:19">
      <c r="B401" s="241"/>
      <c r="C401" s="338" t="s">
        <v>281</v>
      </c>
      <c r="D401" s="289"/>
      <c r="E401" s="289"/>
      <c r="F401" s="289"/>
      <c r="G401" s="289"/>
      <c r="H401" s="289"/>
      <c r="I401" s="289"/>
      <c r="J401" s="332"/>
      <c r="K401" s="333"/>
      <c r="L401" s="334">
        <v>0.01</v>
      </c>
      <c r="M401" s="747"/>
      <c r="N401" s="748"/>
      <c r="O401" s="335">
        <f>O395*L401</f>
        <v>6114.3889764330006</v>
      </c>
      <c r="P401" s="336"/>
      <c r="S401" s="455"/>
    </row>
    <row r="402" spans="2:19" ht="15" thickBot="1">
      <c r="B402" s="241"/>
      <c r="C402" s="267" t="s">
        <v>282</v>
      </c>
      <c r="D402" s="268"/>
      <c r="E402" s="268"/>
      <c r="F402" s="268"/>
      <c r="G402" s="268"/>
      <c r="H402" s="268"/>
      <c r="I402" s="268"/>
      <c r="J402" s="339"/>
      <c r="K402" s="340"/>
      <c r="L402" s="334">
        <v>0.03</v>
      </c>
      <c r="M402" s="749"/>
      <c r="N402" s="750"/>
      <c r="O402" s="335">
        <f>O395*L402</f>
        <v>18343.166929299001</v>
      </c>
      <c r="P402" s="336"/>
    </row>
    <row r="403" spans="2:19" ht="15" thickBot="1">
      <c r="B403" s="241"/>
      <c r="C403" s="751" t="s">
        <v>258</v>
      </c>
      <c r="D403" s="752"/>
      <c r="E403" s="752"/>
      <c r="F403" s="752"/>
      <c r="G403" s="752"/>
      <c r="H403" s="752"/>
      <c r="I403" s="752"/>
      <c r="J403" s="752"/>
      <c r="K403" s="752"/>
      <c r="L403" s="752"/>
      <c r="M403" s="752"/>
      <c r="N403" s="753"/>
      <c r="O403" s="341">
        <f>SUM(O400:O402)</f>
        <v>158974.113387258</v>
      </c>
      <c r="P403" s="342"/>
    </row>
    <row r="404" spans="2:19" ht="15" thickBot="1">
      <c r="B404" s="241"/>
      <c r="C404" s="274"/>
      <c r="O404" s="275"/>
      <c r="P404" s="243"/>
    </row>
    <row r="405" spans="2:19" ht="15" thickBot="1">
      <c r="B405" s="241"/>
      <c r="C405" s="754" t="s">
        <v>283</v>
      </c>
      <c r="D405" s="755"/>
      <c r="E405" s="755"/>
      <c r="F405" s="755"/>
      <c r="G405" s="755"/>
      <c r="H405" s="755"/>
      <c r="I405" s="755"/>
      <c r="J405" s="755"/>
      <c r="K405" s="755"/>
      <c r="L405" s="755"/>
      <c r="M405" s="755"/>
      <c r="N405" s="756"/>
      <c r="O405" s="343">
        <f>ROUND(O395+O403,0)</f>
        <v>770413</v>
      </c>
      <c r="P405" s="342"/>
    </row>
    <row r="406" spans="2:19">
      <c r="B406" s="241"/>
      <c r="C406" s="270"/>
      <c r="D406" s="271"/>
      <c r="E406" s="271"/>
      <c r="F406" s="271"/>
      <c r="G406" s="271"/>
      <c r="H406" s="271"/>
      <c r="I406" s="271"/>
      <c r="J406" s="271"/>
      <c r="K406" s="271"/>
      <c r="L406" s="271"/>
      <c r="M406" s="271"/>
      <c r="N406" s="271"/>
      <c r="O406" s="272"/>
      <c r="P406" s="243"/>
    </row>
    <row r="407" spans="2:19">
      <c r="B407" s="241"/>
      <c r="C407" s="274"/>
      <c r="O407" s="275"/>
      <c r="P407" s="243"/>
    </row>
    <row r="408" spans="2:19">
      <c r="B408" s="241"/>
      <c r="C408" s="274"/>
      <c r="O408" s="275"/>
      <c r="P408" s="243"/>
    </row>
    <row r="409" spans="2:19">
      <c r="B409" s="241"/>
      <c r="C409" s="274"/>
      <c r="H409" s="344" t="s">
        <v>284</v>
      </c>
      <c r="I409" s="344"/>
      <c r="J409" s="344"/>
      <c r="K409" s="344"/>
      <c r="O409" s="275"/>
      <c r="P409" s="243"/>
    </row>
    <row r="410" spans="2:19">
      <c r="B410" s="241"/>
      <c r="C410" s="274"/>
      <c r="H410" s="344" t="s">
        <v>285</v>
      </c>
      <c r="O410" s="275"/>
      <c r="P410" s="243"/>
    </row>
    <row r="411" spans="2:19">
      <c r="B411" s="241"/>
      <c r="C411" s="274"/>
      <c r="H411" s="344" t="s">
        <v>286</v>
      </c>
      <c r="O411" s="275"/>
      <c r="P411" s="243"/>
    </row>
    <row r="412" spans="2:19">
      <c r="B412" s="241"/>
      <c r="C412" s="256"/>
      <c r="D412" s="345"/>
      <c r="E412" s="345"/>
      <c r="F412" s="345"/>
      <c r="G412" s="345"/>
      <c r="H412" s="344" t="s">
        <v>287</v>
      </c>
      <c r="I412" s="345"/>
      <c r="J412" s="345"/>
      <c r="K412" s="345"/>
      <c r="L412" s="345"/>
      <c r="M412" s="345"/>
      <c r="N412" s="345"/>
      <c r="O412" s="346"/>
      <c r="P412" s="266"/>
    </row>
    <row r="413" spans="2:19">
      <c r="B413" s="241"/>
      <c r="C413" s="274"/>
      <c r="H413" s="236" t="s">
        <v>288</v>
      </c>
      <c r="O413" s="275"/>
      <c r="P413" s="243"/>
    </row>
    <row r="414" spans="2:19">
      <c r="B414" s="241"/>
      <c r="C414" s="347" t="s">
        <v>289</v>
      </c>
      <c r="D414" s="348"/>
      <c r="E414" s="348"/>
      <c r="F414" s="348"/>
      <c r="G414" s="348"/>
      <c r="H414" s="348"/>
      <c r="I414" s="348"/>
      <c r="J414" s="348"/>
      <c r="K414" s="348"/>
      <c r="L414" s="348"/>
      <c r="M414" s="348"/>
      <c r="N414" s="348"/>
      <c r="O414" s="349"/>
      <c r="P414" s="243"/>
    </row>
    <row r="415" spans="2:19">
      <c r="B415" s="241"/>
      <c r="C415" s="757"/>
      <c r="D415" s="758"/>
      <c r="E415" s="758"/>
      <c r="F415" s="758"/>
      <c r="G415" s="758"/>
      <c r="H415" s="758"/>
      <c r="I415" s="758"/>
      <c r="J415" s="758"/>
      <c r="K415" s="758"/>
      <c r="L415" s="758"/>
      <c r="M415" s="758"/>
      <c r="N415" s="758"/>
      <c r="O415" s="759"/>
      <c r="P415" s="266"/>
    </row>
    <row r="416" spans="2:19">
      <c r="B416" s="241"/>
      <c r="C416" s="757"/>
      <c r="D416" s="758"/>
      <c r="E416" s="758"/>
      <c r="F416" s="758"/>
      <c r="G416" s="758"/>
      <c r="H416" s="758"/>
      <c r="I416" s="758"/>
      <c r="J416" s="758"/>
      <c r="K416" s="758"/>
      <c r="L416" s="758"/>
      <c r="M416" s="758"/>
      <c r="N416" s="758"/>
      <c r="O416" s="759"/>
      <c r="P416" s="266"/>
    </row>
    <row r="417" spans="2:16">
      <c r="B417" s="241"/>
      <c r="C417" s="256"/>
      <c r="D417" s="345"/>
      <c r="E417" s="345"/>
      <c r="F417" s="345"/>
      <c r="G417" s="345"/>
      <c r="H417" s="345"/>
      <c r="I417" s="345"/>
      <c r="J417" s="345"/>
      <c r="K417" s="345"/>
      <c r="L417" s="345"/>
      <c r="M417" s="345"/>
      <c r="N417" s="345"/>
      <c r="O417" s="346"/>
      <c r="P417" s="266"/>
    </row>
    <row r="418" spans="2:16">
      <c r="B418" s="241"/>
      <c r="C418" s="350" t="s">
        <v>290</v>
      </c>
      <c r="D418" s="345"/>
      <c r="E418" s="345"/>
      <c r="F418" s="345"/>
      <c r="G418" s="345"/>
      <c r="H418" s="345"/>
      <c r="I418" s="345"/>
      <c r="J418" s="345"/>
      <c r="K418" s="345"/>
      <c r="L418" s="345"/>
      <c r="M418" s="345"/>
      <c r="N418" s="345"/>
      <c r="O418" s="346"/>
      <c r="P418" s="266"/>
    </row>
    <row r="419" spans="2:16">
      <c r="B419" s="241"/>
      <c r="C419" s="735" t="s">
        <v>291</v>
      </c>
      <c r="D419" s="736"/>
      <c r="E419" s="736"/>
      <c r="F419" s="736"/>
      <c r="G419" s="736"/>
      <c r="H419" s="736"/>
      <c r="I419" s="736"/>
      <c r="J419" s="736"/>
      <c r="K419" s="736"/>
      <c r="L419" s="736"/>
      <c r="M419" s="736"/>
      <c r="N419" s="736"/>
      <c r="O419" s="737"/>
      <c r="P419" s="351"/>
    </row>
    <row r="420" spans="2:16">
      <c r="B420" s="241"/>
      <c r="C420" s="735"/>
      <c r="D420" s="736"/>
      <c r="E420" s="736"/>
      <c r="F420" s="736"/>
      <c r="G420" s="736"/>
      <c r="H420" s="736"/>
      <c r="I420" s="736"/>
      <c r="J420" s="736"/>
      <c r="K420" s="736"/>
      <c r="L420" s="736"/>
      <c r="M420" s="736"/>
      <c r="N420" s="736"/>
      <c r="O420" s="737"/>
      <c r="P420" s="351"/>
    </row>
    <row r="421" spans="2:16">
      <c r="B421" s="241"/>
      <c r="C421" s="738" t="s">
        <v>292</v>
      </c>
      <c r="D421" s="739"/>
      <c r="E421" s="739"/>
      <c r="F421" s="739"/>
      <c r="G421" s="739"/>
      <c r="H421" s="739"/>
      <c r="I421" s="739"/>
      <c r="J421" s="739"/>
      <c r="K421" s="739"/>
      <c r="L421" s="739"/>
      <c r="M421" s="739"/>
      <c r="N421" s="739"/>
      <c r="O421" s="740"/>
      <c r="P421" s="351"/>
    </row>
    <row r="422" spans="2:16">
      <c r="B422" s="241"/>
      <c r="C422" s="738"/>
      <c r="D422" s="739"/>
      <c r="E422" s="739"/>
      <c r="F422" s="739"/>
      <c r="G422" s="739"/>
      <c r="H422" s="739"/>
      <c r="I422" s="739"/>
      <c r="J422" s="739"/>
      <c r="K422" s="739"/>
      <c r="L422" s="739"/>
      <c r="M422" s="739"/>
      <c r="N422" s="739"/>
      <c r="O422" s="740"/>
      <c r="P422" s="351"/>
    </row>
    <row r="423" spans="2:16">
      <c r="B423" s="241"/>
      <c r="C423" s="256"/>
      <c r="D423" s="345"/>
      <c r="E423" s="345"/>
      <c r="F423" s="345"/>
      <c r="G423" s="345"/>
      <c r="H423" s="345"/>
      <c r="I423" s="345"/>
      <c r="J423" s="345"/>
      <c r="K423" s="345"/>
      <c r="L423" s="345"/>
      <c r="M423" s="345"/>
      <c r="N423" s="345"/>
      <c r="O423" s="346"/>
      <c r="P423" s="266"/>
    </row>
    <row r="424" spans="2:16">
      <c r="B424" s="241"/>
      <c r="C424" s="274"/>
      <c r="H424" s="344" t="s">
        <v>284</v>
      </c>
      <c r="O424" s="275"/>
      <c r="P424" s="243"/>
    </row>
    <row r="425" spans="2:16">
      <c r="B425" s="241"/>
      <c r="C425" s="274"/>
      <c r="H425" s="236" t="s">
        <v>285</v>
      </c>
      <c r="I425" s="289"/>
      <c r="J425" s="289"/>
      <c r="K425" s="289"/>
      <c r="O425" s="275"/>
      <c r="P425" s="243"/>
    </row>
    <row r="426" spans="2:16">
      <c r="B426" s="241"/>
      <c r="C426" s="274"/>
      <c r="H426" s="236" t="s">
        <v>293</v>
      </c>
      <c r="I426" s="352"/>
      <c r="J426" s="352"/>
      <c r="K426" s="352"/>
      <c r="O426" s="275"/>
      <c r="P426" s="243"/>
    </row>
    <row r="427" spans="2:16">
      <c r="B427" s="241"/>
      <c r="C427" s="353"/>
      <c r="D427" s="345"/>
      <c r="E427" s="345"/>
      <c r="F427" s="345"/>
      <c r="G427" s="345"/>
      <c r="H427" s="236" t="s">
        <v>287</v>
      </c>
      <c r="L427" s="345"/>
      <c r="M427" s="345"/>
      <c r="N427" s="345"/>
      <c r="O427" s="346"/>
      <c r="P427" s="266"/>
    </row>
    <row r="428" spans="2:16">
      <c r="B428" s="241"/>
      <c r="C428" s="353"/>
      <c r="D428" s="352"/>
      <c r="E428" s="352"/>
      <c r="K428" s="741"/>
      <c r="L428" s="741"/>
      <c r="M428" s="741"/>
      <c r="N428" s="741"/>
      <c r="O428" s="742"/>
      <c r="P428" s="354"/>
    </row>
    <row r="429" spans="2:16" ht="15" thickBot="1">
      <c r="B429" s="241"/>
      <c r="C429" s="745"/>
      <c r="D429" s="746"/>
      <c r="E429" s="746"/>
      <c r="F429" s="309"/>
      <c r="G429" s="309"/>
      <c r="H429" s="309"/>
      <c r="I429" s="309"/>
      <c r="J429" s="309"/>
      <c r="K429" s="743"/>
      <c r="L429" s="743"/>
      <c r="M429" s="743"/>
      <c r="N429" s="743"/>
      <c r="O429" s="744"/>
      <c r="P429" s="354"/>
    </row>
    <row r="430" spans="2:16" ht="15" thickBot="1">
      <c r="B430" s="355"/>
      <c r="C430" s="356"/>
      <c r="D430" s="356"/>
      <c r="E430" s="356"/>
      <c r="F430" s="356"/>
      <c r="G430" s="356"/>
      <c r="H430" s="356"/>
      <c r="I430" s="356"/>
      <c r="J430" s="356"/>
      <c r="K430" s="356"/>
      <c r="L430" s="356"/>
      <c r="M430" s="356"/>
      <c r="N430" s="356"/>
      <c r="O430" s="356"/>
      <c r="P430" s="357"/>
    </row>
    <row r="431" spans="2:16" ht="15" thickTop="1"/>
    <row r="433" spans="2:16">
      <c r="B433" s="875" t="s">
        <v>0</v>
      </c>
      <c r="C433" s="875"/>
      <c r="D433" s="875"/>
      <c r="E433" s="875"/>
      <c r="F433" s="875"/>
      <c r="G433" s="875"/>
      <c r="H433" s="875"/>
      <c r="I433" s="875"/>
      <c r="J433" s="875"/>
      <c r="K433" s="875"/>
    </row>
    <row r="434" spans="2:16">
      <c r="B434" s="236" t="s">
        <v>1</v>
      </c>
    </row>
    <row r="435" spans="2:16" ht="15" thickBot="1"/>
    <row r="436" spans="2:16" ht="15" thickTop="1">
      <c r="B436" s="237"/>
      <c r="C436" s="238"/>
      <c r="D436" s="238"/>
      <c r="E436" s="238"/>
      <c r="F436" s="238"/>
      <c r="G436" s="238"/>
      <c r="H436" s="238"/>
      <c r="I436" s="238"/>
      <c r="J436" s="238"/>
      <c r="K436" s="238"/>
      <c r="L436" s="238"/>
      <c r="M436" s="238"/>
      <c r="N436" s="238"/>
      <c r="O436" s="238"/>
      <c r="P436" s="239"/>
    </row>
    <row r="437" spans="2:16">
      <c r="B437" s="241"/>
      <c r="C437" s="861" t="s">
        <v>234</v>
      </c>
      <c r="D437" s="861"/>
      <c r="E437" s="861"/>
      <c r="F437" s="861"/>
      <c r="G437" s="861"/>
      <c r="H437" s="861"/>
      <c r="I437" s="861"/>
      <c r="J437" s="861"/>
      <c r="K437" s="861"/>
      <c r="L437" s="861"/>
      <c r="M437" s="861"/>
      <c r="N437" s="861"/>
      <c r="O437" s="861"/>
      <c r="P437" s="242"/>
    </row>
    <row r="438" spans="2:16" ht="15" thickBot="1">
      <c r="B438" s="241"/>
      <c r="P438" s="243"/>
    </row>
    <row r="439" spans="2:16">
      <c r="B439" s="241"/>
      <c r="C439" s="862"/>
      <c r="D439" s="864"/>
      <c r="E439" s="865"/>
      <c r="F439" s="865"/>
      <c r="G439" s="865"/>
      <c r="H439" s="865"/>
      <c r="I439" s="865"/>
      <c r="J439" s="865"/>
      <c r="K439" s="866"/>
      <c r="L439" s="867"/>
      <c r="M439" s="868"/>
      <c r="N439" s="868"/>
      <c r="O439" s="869"/>
      <c r="P439" s="244"/>
    </row>
    <row r="440" spans="2:16">
      <c r="B440" s="241"/>
      <c r="C440" s="863"/>
      <c r="D440" s="852" t="s">
        <v>434</v>
      </c>
      <c r="E440" s="853"/>
      <c r="F440" s="853"/>
      <c r="G440" s="853"/>
      <c r="H440" s="853"/>
      <c r="I440" s="853"/>
      <c r="J440" s="853"/>
      <c r="K440" s="854"/>
      <c r="L440" s="870"/>
      <c r="M440" s="871"/>
      <c r="N440" s="871"/>
      <c r="O440" s="872"/>
      <c r="P440" s="244"/>
    </row>
    <row r="441" spans="2:16">
      <c r="B441" s="241"/>
      <c r="C441" s="863"/>
      <c r="D441" s="852"/>
      <c r="E441" s="853"/>
      <c r="F441" s="853"/>
      <c r="G441" s="853"/>
      <c r="H441" s="853"/>
      <c r="I441" s="853"/>
      <c r="J441" s="853"/>
      <c r="K441" s="854"/>
      <c r="L441" s="844" t="s">
        <v>236</v>
      </c>
      <c r="M441" s="846"/>
      <c r="N441" s="847"/>
      <c r="O441" s="848"/>
      <c r="P441" s="244"/>
    </row>
    <row r="442" spans="2:16">
      <c r="B442" s="241"/>
      <c r="C442" s="863"/>
      <c r="D442" s="852" t="s">
        <v>237</v>
      </c>
      <c r="E442" s="853"/>
      <c r="F442" s="853"/>
      <c r="G442" s="853"/>
      <c r="H442" s="853"/>
      <c r="I442" s="853"/>
      <c r="J442" s="853"/>
      <c r="K442" s="854"/>
      <c r="L442" s="845"/>
      <c r="M442" s="849"/>
      <c r="N442" s="850"/>
      <c r="O442" s="851"/>
      <c r="P442" s="245"/>
    </row>
    <row r="443" spans="2:16">
      <c r="B443" s="241"/>
      <c r="C443" s="863"/>
      <c r="D443" s="855"/>
      <c r="E443" s="856"/>
      <c r="F443" s="856"/>
      <c r="G443" s="856"/>
      <c r="H443" s="856"/>
      <c r="I443" s="856"/>
      <c r="J443" s="856"/>
      <c r="K443" s="857"/>
      <c r="L443" s="844" t="s">
        <v>238</v>
      </c>
      <c r="M443" s="844">
        <v>1</v>
      </c>
      <c r="N443" s="844" t="s">
        <v>239</v>
      </c>
      <c r="O443" s="859">
        <v>1</v>
      </c>
      <c r="P443" s="244"/>
    </row>
    <row r="444" spans="2:16">
      <c r="B444" s="241"/>
      <c r="C444" s="863"/>
      <c r="D444" s="855"/>
      <c r="E444" s="856"/>
      <c r="F444" s="856"/>
      <c r="G444" s="856"/>
      <c r="H444" s="856"/>
      <c r="I444" s="856"/>
      <c r="J444" s="856"/>
      <c r="K444" s="857"/>
      <c r="L444" s="858"/>
      <c r="M444" s="858"/>
      <c r="N444" s="858"/>
      <c r="O444" s="860"/>
      <c r="P444" s="244"/>
    </row>
    <row r="445" spans="2:16">
      <c r="B445" s="241"/>
      <c r="C445" s="863"/>
      <c r="D445" s="852" t="s">
        <v>240</v>
      </c>
      <c r="E445" s="853"/>
      <c r="F445" s="853"/>
      <c r="G445" s="853"/>
      <c r="H445" s="853"/>
      <c r="I445" s="853"/>
      <c r="J445" s="853"/>
      <c r="K445" s="854"/>
      <c r="L445" s="858"/>
      <c r="M445" s="858"/>
      <c r="N445" s="858"/>
      <c r="O445" s="860"/>
      <c r="P445" s="244"/>
    </row>
    <row r="446" spans="2:16" ht="15" thickBot="1">
      <c r="B446" s="241"/>
      <c r="C446" s="246"/>
      <c r="D446" s="247"/>
      <c r="E446" s="247"/>
      <c r="F446" s="247"/>
      <c r="G446" s="247"/>
      <c r="H446" s="247"/>
      <c r="I446" s="247"/>
      <c r="J446" s="247"/>
      <c r="K446" s="247"/>
      <c r="L446" s="247"/>
      <c r="M446" s="248"/>
      <c r="N446" s="248"/>
      <c r="O446" s="249"/>
      <c r="P446" s="250"/>
    </row>
    <row r="447" spans="2:16">
      <c r="B447" s="241"/>
      <c r="C447" s="251"/>
      <c r="D447" s="252"/>
      <c r="E447" s="252"/>
      <c r="F447" s="252"/>
      <c r="G447" s="252"/>
      <c r="H447" s="252"/>
      <c r="I447" s="252"/>
      <c r="J447" s="252"/>
      <c r="K447" s="252"/>
      <c r="L447" s="253" t="s">
        <v>241</v>
      </c>
      <c r="M447" s="254" t="s">
        <v>242</v>
      </c>
      <c r="N447" s="254" t="s">
        <v>243</v>
      </c>
      <c r="O447" s="255" t="s">
        <v>244</v>
      </c>
      <c r="P447" s="245"/>
    </row>
    <row r="448" spans="2:16">
      <c r="B448" s="241"/>
      <c r="C448" s="256"/>
      <c r="D448" s="257"/>
      <c r="E448" s="257"/>
      <c r="F448" s="257"/>
      <c r="G448" s="257"/>
      <c r="H448" s="257"/>
      <c r="I448" s="257"/>
      <c r="J448" s="257"/>
      <c r="K448" s="257"/>
      <c r="L448" s="258"/>
      <c r="M448" s="259"/>
      <c r="N448" s="259"/>
      <c r="O448" s="260"/>
      <c r="P448" s="261"/>
    </row>
    <row r="449" spans="2:16">
      <c r="B449" s="241"/>
      <c r="C449" s="826" t="s">
        <v>245</v>
      </c>
      <c r="D449" s="827"/>
      <c r="E449" s="827"/>
      <c r="F449" s="827"/>
      <c r="G449" s="257"/>
      <c r="H449" s="257"/>
      <c r="I449" s="257" t="s">
        <v>246</v>
      </c>
      <c r="K449" s="257"/>
      <c r="L449" s="258"/>
      <c r="O449" s="262"/>
      <c r="P449" s="261"/>
    </row>
    <row r="450" spans="2:16">
      <c r="B450" s="241"/>
      <c r="C450" s="263"/>
      <c r="D450" s="264"/>
      <c r="E450" s="264"/>
      <c r="F450" s="264"/>
      <c r="G450" s="264"/>
      <c r="H450" s="264"/>
      <c r="I450" s="264"/>
      <c r="J450" s="264"/>
      <c r="K450" s="264"/>
      <c r="L450" s="264"/>
      <c r="M450" s="264"/>
      <c r="N450" s="264"/>
      <c r="O450" s="265"/>
      <c r="P450" s="266"/>
    </row>
    <row r="451" spans="2:16" ht="15" thickBot="1">
      <c r="B451" s="241"/>
      <c r="C451" s="267"/>
      <c r="D451" s="268"/>
      <c r="E451" s="268"/>
      <c r="F451" s="268"/>
      <c r="G451" s="268"/>
      <c r="H451" s="268"/>
      <c r="I451" s="268"/>
      <c r="J451" s="268"/>
      <c r="K451" s="268"/>
      <c r="L451" s="268"/>
      <c r="M451" s="268"/>
      <c r="N451" s="268"/>
      <c r="O451" s="269"/>
      <c r="P451" s="243"/>
    </row>
    <row r="452" spans="2:16" ht="15" thickBot="1">
      <c r="B452" s="241"/>
      <c r="C452" s="270"/>
      <c r="D452" s="271"/>
      <c r="E452" s="271"/>
      <c r="F452" s="271"/>
      <c r="G452" s="271"/>
      <c r="H452" s="271"/>
      <c r="K452" s="271"/>
      <c r="L452" s="271"/>
      <c r="M452" s="271"/>
      <c r="N452" s="271"/>
      <c r="O452" s="272"/>
      <c r="P452" s="243"/>
    </row>
    <row r="453" spans="2:16">
      <c r="B453" s="241"/>
      <c r="C453" s="828" t="s">
        <v>247</v>
      </c>
      <c r="D453" s="829"/>
      <c r="E453" s="829"/>
      <c r="F453" s="829"/>
      <c r="G453" s="829"/>
      <c r="H453" s="829"/>
      <c r="I453" s="829"/>
      <c r="J453" s="829"/>
      <c r="K453" s="829"/>
      <c r="L453" s="829"/>
      <c r="M453" s="829"/>
      <c r="N453" s="829"/>
      <c r="O453" s="830"/>
      <c r="P453" s="273"/>
    </row>
    <row r="454" spans="2:16" ht="15" thickBot="1">
      <c r="B454" s="241"/>
      <c r="C454" s="274"/>
      <c r="O454" s="275"/>
      <c r="P454" s="243"/>
    </row>
    <row r="455" spans="2:16">
      <c r="B455" s="241"/>
      <c r="C455" s="276" t="s">
        <v>248</v>
      </c>
      <c r="D455" s="814" t="s">
        <v>9</v>
      </c>
      <c r="E455" s="815"/>
      <c r="F455" s="815"/>
      <c r="G455" s="815"/>
      <c r="H455" s="815"/>
      <c r="I455" s="815"/>
      <c r="J455" s="815"/>
      <c r="K455" s="815"/>
      <c r="L455" s="816"/>
      <c r="M455" s="817" t="s">
        <v>249</v>
      </c>
      <c r="N455" s="818"/>
      <c r="O455" s="276" t="s">
        <v>11</v>
      </c>
      <c r="P455" s="277"/>
    </row>
    <row r="456" spans="2:16" ht="15" thickBot="1">
      <c r="B456" s="241"/>
      <c r="C456" s="278">
        <v>23</v>
      </c>
      <c r="D456" s="843" t="s">
        <v>85</v>
      </c>
      <c r="E456" s="820"/>
      <c r="F456" s="820"/>
      <c r="G456" s="820"/>
      <c r="H456" s="820"/>
      <c r="I456" s="820"/>
      <c r="J456" s="820"/>
      <c r="K456" s="820"/>
      <c r="L456" s="821"/>
      <c r="M456" s="843" t="s">
        <v>43</v>
      </c>
      <c r="N456" s="821"/>
      <c r="O456" s="279">
        <f>'[117]PRESUPUESTO OFICIAL (Entidad)'!I17</f>
        <v>1</v>
      </c>
      <c r="P456" s="280"/>
    </row>
    <row r="457" spans="2:16">
      <c r="B457" s="241"/>
      <c r="C457" s="760" t="s">
        <v>250</v>
      </c>
      <c r="D457" s="761"/>
      <c r="E457" s="761"/>
      <c r="F457" s="761"/>
      <c r="G457" s="761"/>
      <c r="H457" s="761"/>
      <c r="I457" s="761"/>
      <c r="J457" s="761"/>
      <c r="K457" s="761"/>
      <c r="L457" s="761"/>
      <c r="M457" s="761"/>
      <c r="N457" s="761"/>
      <c r="O457" s="762"/>
      <c r="P457" s="281"/>
    </row>
    <row r="458" spans="2:16">
      <c r="B458" s="241"/>
      <c r="C458" s="763"/>
      <c r="D458" s="764"/>
      <c r="E458" s="764"/>
      <c r="F458" s="764"/>
      <c r="G458" s="764"/>
      <c r="H458" s="764"/>
      <c r="I458" s="764"/>
      <c r="J458" s="764"/>
      <c r="K458" s="764"/>
      <c r="L458" s="764"/>
      <c r="M458" s="764"/>
      <c r="N458" s="764"/>
      <c r="O458" s="765"/>
      <c r="P458" s="281"/>
    </row>
    <row r="459" spans="2:16" ht="15" thickBot="1">
      <c r="B459" s="241"/>
      <c r="C459" s="766"/>
      <c r="D459" s="767"/>
      <c r="E459" s="767"/>
      <c r="F459" s="767"/>
      <c r="G459" s="767"/>
      <c r="H459" s="767"/>
      <c r="I459" s="767"/>
      <c r="J459" s="767"/>
      <c r="K459" s="767"/>
      <c r="L459" s="767"/>
      <c r="M459" s="767"/>
      <c r="N459" s="767"/>
      <c r="O459" s="768"/>
      <c r="P459" s="281"/>
    </row>
    <row r="460" spans="2:16">
      <c r="B460" s="241"/>
      <c r="C460" s="769" t="s">
        <v>9</v>
      </c>
      <c r="D460" s="822"/>
      <c r="E460" s="822"/>
      <c r="F460" s="822"/>
      <c r="G460" s="823"/>
      <c r="H460" s="785" t="s">
        <v>251</v>
      </c>
      <c r="I460" s="822"/>
      <c r="J460" s="824" t="s">
        <v>252</v>
      </c>
      <c r="K460" s="825"/>
      <c r="L460" s="298" t="s">
        <v>436</v>
      </c>
      <c r="M460" s="785" t="s">
        <v>254</v>
      </c>
      <c r="N460" s="786"/>
      <c r="O460" s="283" t="s">
        <v>255</v>
      </c>
      <c r="P460" s="284"/>
    </row>
    <row r="461" spans="2:16">
      <c r="B461" s="241"/>
      <c r="C461" s="773" t="s">
        <v>257</v>
      </c>
      <c r="D461" s="774"/>
      <c r="E461" s="774"/>
      <c r="F461" s="774"/>
      <c r="G461" s="810"/>
      <c r="H461" s="811"/>
      <c r="I461" s="810"/>
      <c r="J461" s="812" t="s">
        <v>20</v>
      </c>
      <c r="K461" s="776"/>
      <c r="L461" s="463">
        <f>O501*0.05</f>
        <v>562.42050466666683</v>
      </c>
      <c r="M461" s="812">
        <v>7.0000000000000007E-2</v>
      </c>
      <c r="N461" s="776"/>
      <c r="O461" s="286">
        <f>L461*M461</f>
        <v>39.369435326666682</v>
      </c>
      <c r="P461" s="287"/>
    </row>
    <row r="462" spans="2:16">
      <c r="B462" s="241"/>
      <c r="C462" s="879" t="s">
        <v>481</v>
      </c>
      <c r="D462" s="880"/>
      <c r="E462" s="880"/>
      <c r="F462" s="880"/>
      <c r="G462" s="881"/>
      <c r="H462" s="291"/>
      <c r="I462" s="290"/>
      <c r="J462" s="812" t="s">
        <v>317</v>
      </c>
      <c r="K462" s="776"/>
      <c r="L462" s="463">
        <v>40000</v>
      </c>
      <c r="M462" s="812">
        <v>0.02</v>
      </c>
      <c r="N462" s="776"/>
      <c r="O462" s="286">
        <f>L462*M462</f>
        <v>800</v>
      </c>
      <c r="P462" s="287"/>
    </row>
    <row r="463" spans="2:16" ht="15" thickBot="1">
      <c r="B463" s="241"/>
      <c r="C463" s="805"/>
      <c r="D463" s="791"/>
      <c r="E463" s="791"/>
      <c r="F463" s="791"/>
      <c r="G463" s="806"/>
      <c r="H463" s="807"/>
      <c r="I463" s="806"/>
      <c r="J463" s="807"/>
      <c r="K463" s="806"/>
      <c r="L463" s="293"/>
      <c r="M463" s="808"/>
      <c r="N463" s="809"/>
      <c r="O463" s="294"/>
      <c r="P463" s="287"/>
    </row>
    <row r="464" spans="2:16" ht="15" thickBot="1">
      <c r="B464" s="241"/>
      <c r="C464" s="751" t="s">
        <v>258</v>
      </c>
      <c r="D464" s="752"/>
      <c r="E464" s="752"/>
      <c r="F464" s="752"/>
      <c r="G464" s="752"/>
      <c r="H464" s="752"/>
      <c r="I464" s="752"/>
      <c r="J464" s="752"/>
      <c r="K464" s="752"/>
      <c r="L464" s="752"/>
      <c r="M464" s="752"/>
      <c r="N464" s="753"/>
      <c r="O464" s="446">
        <f>SUM(O461:O462)</f>
        <v>839.36943532666669</v>
      </c>
      <c r="P464" s="296"/>
    </row>
    <row r="465" spans="2:16">
      <c r="B465" s="241"/>
      <c r="C465" s="760" t="s">
        <v>259</v>
      </c>
      <c r="D465" s="761"/>
      <c r="E465" s="761"/>
      <c r="F465" s="761"/>
      <c r="G465" s="761"/>
      <c r="H465" s="761"/>
      <c r="I465" s="761"/>
      <c r="J465" s="761"/>
      <c r="K465" s="761"/>
      <c r="L465" s="761"/>
      <c r="M465" s="761"/>
      <c r="N465" s="761"/>
      <c r="O465" s="762"/>
      <c r="P465" s="281"/>
    </row>
    <row r="466" spans="2:16">
      <c r="B466" s="241"/>
      <c r="C466" s="763"/>
      <c r="D466" s="764"/>
      <c r="E466" s="764"/>
      <c r="F466" s="764"/>
      <c r="G466" s="764"/>
      <c r="H466" s="764"/>
      <c r="I466" s="764"/>
      <c r="J466" s="764"/>
      <c r="K466" s="764"/>
      <c r="L466" s="764"/>
      <c r="M466" s="764"/>
      <c r="N466" s="764"/>
      <c r="O466" s="765"/>
      <c r="P466" s="281"/>
    </row>
    <row r="467" spans="2:16" ht="15" thickBot="1">
      <c r="B467" s="241"/>
      <c r="C467" s="766"/>
      <c r="D467" s="767"/>
      <c r="E467" s="767"/>
      <c r="F467" s="767"/>
      <c r="G467" s="767"/>
      <c r="H467" s="767"/>
      <c r="I467" s="767"/>
      <c r="J467" s="767"/>
      <c r="K467" s="767"/>
      <c r="L467" s="767"/>
      <c r="M467" s="767"/>
      <c r="N467" s="767"/>
      <c r="O467" s="768"/>
      <c r="P467" s="281"/>
    </row>
    <row r="468" spans="2:16">
      <c r="B468" s="241"/>
      <c r="C468" s="769" t="s">
        <v>9</v>
      </c>
      <c r="D468" s="770"/>
      <c r="E468" s="770"/>
      <c r="F468" s="770"/>
      <c r="G468" s="770"/>
      <c r="H468" s="770"/>
      <c r="I468" s="770"/>
      <c r="J468" s="786"/>
      <c r="K468" s="297" t="s">
        <v>249</v>
      </c>
      <c r="L468" s="298" t="s">
        <v>11</v>
      </c>
      <c r="M468" s="785" t="s">
        <v>260</v>
      </c>
      <c r="N468" s="786"/>
      <c r="O468" s="283" t="s">
        <v>255</v>
      </c>
      <c r="P468" s="284"/>
    </row>
    <row r="469" spans="2:16">
      <c r="B469" s="241"/>
      <c r="C469" s="773" t="s">
        <v>482</v>
      </c>
      <c r="D469" s="774"/>
      <c r="E469" s="774"/>
      <c r="F469" s="774"/>
      <c r="G469" s="774"/>
      <c r="H469" s="774"/>
      <c r="I469" s="774"/>
      <c r="J469" s="810"/>
      <c r="K469" s="447" t="s">
        <v>356</v>
      </c>
      <c r="L469" s="375">
        <v>1</v>
      </c>
      <c r="M469" s="873">
        <f>280000/3</f>
        <v>93333.333333333328</v>
      </c>
      <c r="N469" s="874"/>
      <c r="O469" s="286">
        <f>L469*M469</f>
        <v>93333.333333333328</v>
      </c>
      <c r="P469" s="287"/>
    </row>
    <row r="470" spans="2:16">
      <c r="B470" s="241"/>
      <c r="C470" s="879" t="s">
        <v>483</v>
      </c>
      <c r="D470" s="880"/>
      <c r="E470" s="880"/>
      <c r="F470" s="880"/>
      <c r="G470" s="880"/>
      <c r="H470" s="880"/>
      <c r="I470" s="880"/>
      <c r="J470" s="881"/>
      <c r="K470" s="447" t="s">
        <v>43</v>
      </c>
      <c r="L470" s="460">
        <v>0.33</v>
      </c>
      <c r="M470" s="873">
        <v>14000</v>
      </c>
      <c r="N470" s="874"/>
      <c r="O470" s="286">
        <f>L470*M470</f>
        <v>4620</v>
      </c>
      <c r="P470" s="287"/>
    </row>
    <row r="471" spans="2:16">
      <c r="B471" s="241"/>
      <c r="C471" s="879" t="s">
        <v>484</v>
      </c>
      <c r="D471" s="880"/>
      <c r="E471" s="880"/>
      <c r="F471" s="880"/>
      <c r="G471" s="880"/>
      <c r="H471" s="880"/>
      <c r="I471" s="880"/>
      <c r="J471" s="881"/>
      <c r="K471" s="447" t="s">
        <v>43</v>
      </c>
      <c r="L471" s="466">
        <v>0.5</v>
      </c>
      <c r="M471" s="873">
        <v>2100</v>
      </c>
      <c r="N471" s="874"/>
      <c r="O471" s="286">
        <f t="shared" ref="O471:O472" si="5">L471*M471</f>
        <v>1050</v>
      </c>
      <c r="P471" s="287"/>
    </row>
    <row r="472" spans="2:16">
      <c r="B472" s="241"/>
      <c r="C472" s="879" t="s">
        <v>485</v>
      </c>
      <c r="D472" s="880"/>
      <c r="E472" s="880"/>
      <c r="F472" s="880"/>
      <c r="G472" s="880"/>
      <c r="H472" s="880"/>
      <c r="I472" s="880"/>
      <c r="J472" s="881"/>
      <c r="K472" s="447" t="s">
        <v>43</v>
      </c>
      <c r="L472" s="466">
        <v>0.5</v>
      </c>
      <c r="M472" s="873">
        <v>1000</v>
      </c>
      <c r="N472" s="874"/>
      <c r="O472" s="286">
        <f t="shared" si="5"/>
        <v>500</v>
      </c>
      <c r="P472" s="287"/>
    </row>
    <row r="473" spans="2:16">
      <c r="B473" s="241"/>
      <c r="C473" s="879"/>
      <c r="D473" s="880"/>
      <c r="E473" s="880"/>
      <c r="F473" s="880"/>
      <c r="G473" s="880"/>
      <c r="H473" s="880"/>
      <c r="I473" s="880"/>
      <c r="J473" s="881"/>
      <c r="K473" s="447"/>
      <c r="L473" s="460"/>
      <c r="M473" s="873"/>
      <c r="N473" s="874"/>
      <c r="O473" s="286"/>
      <c r="P473" s="287"/>
    </row>
    <row r="474" spans="2:16">
      <c r="B474" s="241"/>
      <c r="C474" s="879"/>
      <c r="D474" s="880"/>
      <c r="E474" s="880"/>
      <c r="F474" s="880"/>
      <c r="G474" s="880"/>
      <c r="H474" s="880"/>
      <c r="I474" s="880"/>
      <c r="J474" s="881"/>
      <c r="K474" s="447"/>
      <c r="L474" s="460"/>
      <c r="M474" s="873"/>
      <c r="N474" s="874"/>
      <c r="O474" s="286"/>
      <c r="P474" s="287"/>
    </row>
    <row r="475" spans="2:16">
      <c r="B475" s="241"/>
      <c r="C475" s="879"/>
      <c r="D475" s="880"/>
      <c r="E475" s="880"/>
      <c r="F475" s="880"/>
      <c r="G475" s="880"/>
      <c r="H475" s="880"/>
      <c r="I475" s="880"/>
      <c r="J475" s="881"/>
      <c r="K475" s="447"/>
      <c r="L475" s="450"/>
      <c r="M475" s="873"/>
      <c r="N475" s="874"/>
      <c r="O475" s="286"/>
      <c r="P475" s="287"/>
    </row>
    <row r="476" spans="2:16">
      <c r="B476" s="241"/>
      <c r="C476" s="879"/>
      <c r="D476" s="880"/>
      <c r="E476" s="880"/>
      <c r="F476" s="880"/>
      <c r="G476" s="880"/>
      <c r="H476" s="880"/>
      <c r="I476" s="880"/>
      <c r="J476" s="881"/>
      <c r="K476" s="447"/>
      <c r="L476" s="450"/>
      <c r="M476" s="873"/>
      <c r="N476" s="874"/>
      <c r="O476" s="286"/>
      <c r="P476" s="287"/>
    </row>
    <row r="477" spans="2:16">
      <c r="B477" s="241"/>
      <c r="C477" s="879"/>
      <c r="D477" s="880"/>
      <c r="E477" s="880"/>
      <c r="F477" s="880"/>
      <c r="G477" s="880"/>
      <c r="H477" s="880"/>
      <c r="I477" s="880"/>
      <c r="J477" s="881"/>
      <c r="K477" s="447"/>
      <c r="L477" s="450"/>
      <c r="M477" s="873"/>
      <c r="N477" s="874"/>
      <c r="O477" s="286"/>
      <c r="P477" s="287"/>
    </row>
    <row r="478" spans="2:16">
      <c r="B478" s="241"/>
      <c r="C478" s="879"/>
      <c r="D478" s="880"/>
      <c r="E478" s="880"/>
      <c r="F478" s="880"/>
      <c r="G478" s="880"/>
      <c r="H478" s="880"/>
      <c r="I478" s="880"/>
      <c r="J478" s="881"/>
      <c r="K478" s="447"/>
      <c r="L478" s="450"/>
      <c r="M478" s="873"/>
      <c r="N478" s="874"/>
      <c r="O478" s="286"/>
      <c r="P478" s="287"/>
    </row>
    <row r="479" spans="2:16">
      <c r="B479" s="241"/>
      <c r="C479" s="879"/>
      <c r="D479" s="880"/>
      <c r="E479" s="880"/>
      <c r="F479" s="880"/>
      <c r="G479" s="880"/>
      <c r="H479" s="880"/>
      <c r="I479" s="880"/>
      <c r="J479" s="881"/>
      <c r="K479" s="447"/>
      <c r="L479" s="450"/>
      <c r="M479" s="873"/>
      <c r="N479" s="874"/>
      <c r="O479" s="286"/>
      <c r="P479" s="287"/>
    </row>
    <row r="480" spans="2:16">
      <c r="B480" s="241"/>
      <c r="C480" s="879"/>
      <c r="D480" s="880"/>
      <c r="E480" s="880"/>
      <c r="F480" s="880"/>
      <c r="G480" s="880"/>
      <c r="H480" s="880"/>
      <c r="I480" s="880"/>
      <c r="J480" s="881"/>
      <c r="K480" s="447"/>
      <c r="L480" s="450"/>
      <c r="M480" s="873"/>
      <c r="N480" s="874"/>
      <c r="O480" s="286"/>
      <c r="P480" s="287"/>
    </row>
    <row r="481" spans="2:16">
      <c r="B481" s="241"/>
      <c r="C481" s="879"/>
      <c r="D481" s="880"/>
      <c r="E481" s="880"/>
      <c r="F481" s="880"/>
      <c r="G481" s="880"/>
      <c r="H481" s="880"/>
      <c r="I481" s="880"/>
      <c r="J481" s="881"/>
      <c r="K481" s="447"/>
      <c r="L481" s="450"/>
      <c r="M481" s="873"/>
      <c r="N481" s="874"/>
      <c r="O481" s="286"/>
      <c r="P481" s="287"/>
    </row>
    <row r="482" spans="2:16">
      <c r="B482" s="241"/>
      <c r="C482" s="879"/>
      <c r="D482" s="880"/>
      <c r="E482" s="880"/>
      <c r="F482" s="880"/>
      <c r="G482" s="880"/>
      <c r="H482" s="880"/>
      <c r="I482" s="880"/>
      <c r="J482" s="881"/>
      <c r="K482" s="447"/>
      <c r="L482" s="450"/>
      <c r="M482" s="873"/>
      <c r="N482" s="874"/>
      <c r="O482" s="286"/>
      <c r="P482" s="287"/>
    </row>
    <row r="483" spans="2:16">
      <c r="B483" s="241"/>
      <c r="C483" s="879"/>
      <c r="D483" s="880"/>
      <c r="E483" s="880"/>
      <c r="F483" s="880"/>
      <c r="G483" s="880"/>
      <c r="H483" s="880"/>
      <c r="I483" s="880"/>
      <c r="J483" s="881"/>
      <c r="K483" s="447"/>
      <c r="L483" s="458"/>
      <c r="M483" s="873"/>
      <c r="N483" s="874"/>
      <c r="O483" s="286"/>
      <c r="P483" s="287"/>
    </row>
    <row r="484" spans="2:16" ht="15" thickBot="1">
      <c r="B484" s="241"/>
      <c r="C484" s="884"/>
      <c r="D484" s="885"/>
      <c r="E484" s="885"/>
      <c r="F484" s="885"/>
      <c r="G484" s="885"/>
      <c r="H484" s="885"/>
      <c r="I484" s="885"/>
      <c r="J484" s="886"/>
      <c r="K484" s="289"/>
      <c r="L484" s="302"/>
      <c r="M484" s="779"/>
      <c r="N484" s="780"/>
      <c r="O484" s="452"/>
      <c r="P484" s="287"/>
    </row>
    <row r="485" spans="2:16" ht="15" thickBot="1">
      <c r="B485" s="241"/>
      <c r="C485" s="751" t="s">
        <v>258</v>
      </c>
      <c r="D485" s="752"/>
      <c r="E485" s="752"/>
      <c r="F485" s="752"/>
      <c r="G485" s="752"/>
      <c r="H485" s="752"/>
      <c r="I485" s="752"/>
      <c r="J485" s="752"/>
      <c r="K485" s="752"/>
      <c r="L485" s="752"/>
      <c r="M485" s="752"/>
      <c r="N485" s="753"/>
      <c r="O485" s="453">
        <f>SUM(O469:O483)</f>
        <v>99503.333333333328</v>
      </c>
      <c r="P485" s="287"/>
    </row>
    <row r="486" spans="2:16">
      <c r="B486" s="241"/>
      <c r="C486" s="760" t="s">
        <v>263</v>
      </c>
      <c r="D486" s="761"/>
      <c r="E486" s="761"/>
      <c r="F486" s="761"/>
      <c r="G486" s="761"/>
      <c r="H486" s="761"/>
      <c r="I486" s="761"/>
      <c r="J486" s="761"/>
      <c r="K486" s="761"/>
      <c r="L486" s="761"/>
      <c r="M486" s="761"/>
      <c r="N486" s="761"/>
      <c r="O486" s="762"/>
      <c r="P486" s="281"/>
    </row>
    <row r="487" spans="2:16">
      <c r="B487" s="241"/>
      <c r="C487" s="763"/>
      <c r="D487" s="764"/>
      <c r="E487" s="764"/>
      <c r="F487" s="764"/>
      <c r="G487" s="764"/>
      <c r="H487" s="764"/>
      <c r="I487" s="764"/>
      <c r="J487" s="764"/>
      <c r="K487" s="764"/>
      <c r="L487" s="764"/>
      <c r="M487" s="764"/>
      <c r="N487" s="764"/>
      <c r="O487" s="765"/>
      <c r="P487" s="281"/>
    </row>
    <row r="488" spans="2:16" ht="15" thickBot="1">
      <c r="B488" s="241"/>
      <c r="C488" s="766"/>
      <c r="D488" s="767"/>
      <c r="E488" s="767"/>
      <c r="F488" s="767"/>
      <c r="G488" s="767"/>
      <c r="H488" s="767"/>
      <c r="I488" s="767"/>
      <c r="J488" s="767"/>
      <c r="K488" s="767"/>
      <c r="L488" s="767"/>
      <c r="M488" s="767"/>
      <c r="N488" s="767"/>
      <c r="O488" s="768"/>
      <c r="P488" s="281"/>
    </row>
    <row r="489" spans="2:16" ht="15.75">
      <c r="B489" s="241"/>
      <c r="C489" s="769" t="s">
        <v>264</v>
      </c>
      <c r="D489" s="770"/>
      <c r="E489" s="770"/>
      <c r="F489" s="770"/>
      <c r="G489" s="770"/>
      <c r="H489" s="770"/>
      <c r="I489" s="786"/>
      <c r="J489" s="303" t="s">
        <v>265</v>
      </c>
      <c r="K489" s="304" t="s">
        <v>266</v>
      </c>
      <c r="L489" s="305" t="s">
        <v>267</v>
      </c>
      <c r="M489" s="785" t="s">
        <v>268</v>
      </c>
      <c r="N489" s="786"/>
      <c r="O489" s="283" t="s">
        <v>255</v>
      </c>
      <c r="P489" s="284"/>
    </row>
    <row r="490" spans="2:16">
      <c r="B490" s="241"/>
      <c r="C490" s="456"/>
      <c r="D490" s="348"/>
      <c r="E490" s="348"/>
      <c r="F490" s="348"/>
      <c r="G490" s="348"/>
      <c r="H490" s="348"/>
      <c r="I490" s="447"/>
      <c r="J490" s="375"/>
      <c r="K490" s="307"/>
      <c r="L490" s="306"/>
      <c r="M490" s="873"/>
      <c r="N490" s="874"/>
      <c r="O490" s="294"/>
      <c r="P490" s="287"/>
    </row>
    <row r="491" spans="2:16" ht="15" thickBot="1">
      <c r="B491" s="241"/>
      <c r="C491" s="805"/>
      <c r="D491" s="791"/>
      <c r="E491" s="791"/>
      <c r="F491" s="791"/>
      <c r="G491" s="791"/>
      <c r="H491" s="791"/>
      <c r="I491" s="791"/>
      <c r="J491" s="308"/>
      <c r="K491" s="309"/>
      <c r="L491" s="308"/>
      <c r="M491" s="779"/>
      <c r="N491" s="780"/>
      <c r="O491" s="310"/>
      <c r="P491" s="287"/>
    </row>
    <row r="492" spans="2:16" ht="15" thickBot="1">
      <c r="B492" s="241"/>
      <c r="C492" s="751" t="s">
        <v>258</v>
      </c>
      <c r="D492" s="752"/>
      <c r="E492" s="752"/>
      <c r="F492" s="752"/>
      <c r="G492" s="752"/>
      <c r="H492" s="752"/>
      <c r="I492" s="752"/>
      <c r="J492" s="752"/>
      <c r="K492" s="752"/>
      <c r="L492" s="752"/>
      <c r="M492" s="752"/>
      <c r="N492" s="753"/>
      <c r="O492" s="446">
        <f>SUM(O490)</f>
        <v>0</v>
      </c>
      <c r="P492" s="296"/>
    </row>
    <row r="493" spans="2:16">
      <c r="B493" s="241"/>
      <c r="C493" s="760" t="s">
        <v>269</v>
      </c>
      <c r="D493" s="761"/>
      <c r="E493" s="761"/>
      <c r="F493" s="761"/>
      <c r="G493" s="761"/>
      <c r="H493" s="761"/>
      <c r="I493" s="761"/>
      <c r="J493" s="761"/>
      <c r="K493" s="761"/>
      <c r="L493" s="761"/>
      <c r="M493" s="761"/>
      <c r="N493" s="761"/>
      <c r="O493" s="762"/>
      <c r="P493" s="281"/>
    </row>
    <row r="494" spans="2:16">
      <c r="B494" s="241"/>
      <c r="C494" s="763"/>
      <c r="D494" s="764"/>
      <c r="E494" s="764"/>
      <c r="F494" s="764"/>
      <c r="G494" s="764"/>
      <c r="H494" s="764"/>
      <c r="I494" s="764"/>
      <c r="J494" s="764"/>
      <c r="K494" s="764"/>
      <c r="L494" s="764"/>
      <c r="M494" s="764"/>
      <c r="N494" s="764"/>
      <c r="O494" s="765"/>
      <c r="P494" s="281"/>
    </row>
    <row r="495" spans="2:16" ht="15" thickBot="1">
      <c r="B495" s="241"/>
      <c r="C495" s="766"/>
      <c r="D495" s="767"/>
      <c r="E495" s="767"/>
      <c r="F495" s="767"/>
      <c r="G495" s="767"/>
      <c r="H495" s="767"/>
      <c r="I495" s="767"/>
      <c r="J495" s="767"/>
      <c r="K495" s="767"/>
      <c r="L495" s="767"/>
      <c r="M495" s="767"/>
      <c r="N495" s="767"/>
      <c r="O495" s="768"/>
      <c r="P495" s="281"/>
    </row>
    <row r="496" spans="2:16">
      <c r="B496" s="241"/>
      <c r="C496" s="769" t="s">
        <v>270</v>
      </c>
      <c r="D496" s="770"/>
      <c r="E496" s="770"/>
      <c r="F496" s="770"/>
      <c r="G496" s="770"/>
      <c r="H496" s="770"/>
      <c r="I496" s="464" t="s">
        <v>11</v>
      </c>
      <c r="J496" s="298" t="s">
        <v>271</v>
      </c>
      <c r="K496" s="304" t="s">
        <v>272</v>
      </c>
      <c r="L496" s="303" t="s">
        <v>273</v>
      </c>
      <c r="M496" s="771" t="s">
        <v>254</v>
      </c>
      <c r="N496" s="772"/>
      <c r="O496" s="312" t="s">
        <v>255</v>
      </c>
      <c r="P496" s="313"/>
    </row>
    <row r="497" spans="2:19">
      <c r="B497" s="241"/>
      <c r="C497" s="757" t="s">
        <v>467</v>
      </c>
      <c r="D497" s="758"/>
      <c r="E497" s="758"/>
      <c r="F497" s="758"/>
      <c r="G497" s="758"/>
      <c r="H497" s="758"/>
      <c r="I497" s="447">
        <v>1</v>
      </c>
      <c r="J497" s="315">
        <v>76666.666666666701</v>
      </c>
      <c r="K497" s="316">
        <f>J497*65.91%</f>
        <v>50531.000000000022</v>
      </c>
      <c r="L497" s="465">
        <f>J497+K497</f>
        <v>127197.66666666672</v>
      </c>
      <c r="M497" s="777">
        <v>0.05</v>
      </c>
      <c r="N497" s="778"/>
      <c r="O497" s="318">
        <f>I497*L497*M497</f>
        <v>6359.8833333333359</v>
      </c>
      <c r="P497" s="319"/>
    </row>
    <row r="498" spans="2:19">
      <c r="B498" s="241"/>
      <c r="C498" s="757" t="s">
        <v>468</v>
      </c>
      <c r="D498" s="758"/>
      <c r="E498" s="758"/>
      <c r="F498" s="758"/>
      <c r="G498" s="758"/>
      <c r="H498" s="758"/>
      <c r="I498" s="447">
        <v>1</v>
      </c>
      <c r="J498" s="315">
        <v>58363.5</v>
      </c>
      <c r="K498" s="316">
        <f>J498*67.52%</f>
        <v>39407.035199999998</v>
      </c>
      <c r="L498" s="465">
        <f>J498+K498</f>
        <v>97770.535199999998</v>
      </c>
      <c r="M498" s="777">
        <v>0.05</v>
      </c>
      <c r="N498" s="778"/>
      <c r="O498" s="318">
        <f>I498*L498*M498</f>
        <v>4888.5267599999997</v>
      </c>
      <c r="P498" s="319"/>
    </row>
    <row r="499" spans="2:19">
      <c r="B499" s="241"/>
      <c r="C499" s="320"/>
      <c r="D499" s="321"/>
      <c r="E499" s="321"/>
      <c r="F499" s="321"/>
      <c r="G499" s="321"/>
      <c r="H499" s="321"/>
      <c r="I499" s="321"/>
      <c r="J499" s="323"/>
      <c r="K499" s="324"/>
      <c r="L499" s="317"/>
      <c r="M499" s="839"/>
      <c r="N499" s="840"/>
      <c r="O499" s="325"/>
      <c r="P499" s="319"/>
    </row>
    <row r="500" spans="2:19" ht="15" thickBot="1">
      <c r="B500" s="241"/>
      <c r="C500" s="805"/>
      <c r="D500" s="791"/>
      <c r="E500" s="791"/>
      <c r="F500" s="791"/>
      <c r="G500" s="791"/>
      <c r="H500" s="791"/>
      <c r="I500" s="791"/>
      <c r="J500" s="308"/>
      <c r="K500" s="309"/>
      <c r="L500" s="308"/>
      <c r="M500" s="779"/>
      <c r="N500" s="780"/>
      <c r="O500" s="310"/>
      <c r="P500" s="287"/>
    </row>
    <row r="501" spans="2:19" ht="15" thickBot="1">
      <c r="B501" s="241"/>
      <c r="C501" s="751" t="s">
        <v>258</v>
      </c>
      <c r="D501" s="752"/>
      <c r="E501" s="752"/>
      <c r="F501" s="752"/>
      <c r="G501" s="752"/>
      <c r="H501" s="752"/>
      <c r="I501" s="752"/>
      <c r="J501" s="752"/>
      <c r="K501" s="752"/>
      <c r="L501" s="752"/>
      <c r="M501" s="752"/>
      <c r="N501" s="753"/>
      <c r="O501" s="453">
        <f>SUM(O497:O498)</f>
        <v>11248.410093333336</v>
      </c>
      <c r="P501" s="287"/>
    </row>
    <row r="502" spans="2:19" ht="15" thickBot="1">
      <c r="B502" s="241"/>
      <c r="C502" s="274"/>
      <c r="O502" s="275"/>
      <c r="P502" s="243"/>
    </row>
    <row r="503" spans="2:19" ht="15" thickBot="1">
      <c r="B503" s="241"/>
      <c r="C503" s="754" t="s">
        <v>275</v>
      </c>
      <c r="D503" s="755"/>
      <c r="E503" s="755"/>
      <c r="F503" s="755"/>
      <c r="G503" s="755"/>
      <c r="H503" s="755"/>
      <c r="I503" s="755"/>
      <c r="J503" s="755"/>
      <c r="K503" s="755"/>
      <c r="L503" s="755"/>
      <c r="M503" s="755"/>
      <c r="N503" s="756"/>
      <c r="O503" s="454">
        <f>SUM(O464+O485+O492+O501)</f>
        <v>111591.11286199333</v>
      </c>
      <c r="P503" s="328"/>
    </row>
    <row r="504" spans="2:19">
      <c r="B504" s="241"/>
      <c r="C504" s="760" t="s">
        <v>276</v>
      </c>
      <c r="D504" s="761"/>
      <c r="E504" s="761"/>
      <c r="F504" s="761"/>
      <c r="G504" s="761"/>
      <c r="H504" s="761"/>
      <c r="I504" s="761"/>
      <c r="J504" s="761"/>
      <c r="K504" s="761"/>
      <c r="L504" s="761"/>
      <c r="M504" s="761"/>
      <c r="N504" s="761"/>
      <c r="O504" s="762"/>
      <c r="P504" s="281"/>
    </row>
    <row r="505" spans="2:19">
      <c r="B505" s="241"/>
      <c r="C505" s="763"/>
      <c r="D505" s="764"/>
      <c r="E505" s="764"/>
      <c r="F505" s="764"/>
      <c r="G505" s="764"/>
      <c r="H505" s="764"/>
      <c r="I505" s="764"/>
      <c r="J505" s="764"/>
      <c r="K505" s="764"/>
      <c r="L505" s="764"/>
      <c r="M505" s="764"/>
      <c r="N505" s="764"/>
      <c r="O505" s="765"/>
      <c r="P505" s="281"/>
    </row>
    <row r="506" spans="2:19" ht="15" thickBot="1">
      <c r="B506" s="241"/>
      <c r="C506" s="766"/>
      <c r="D506" s="767"/>
      <c r="E506" s="767"/>
      <c r="F506" s="767"/>
      <c r="G506" s="767"/>
      <c r="H506" s="767"/>
      <c r="I506" s="767"/>
      <c r="J506" s="767"/>
      <c r="K506" s="767"/>
      <c r="L506" s="767"/>
      <c r="M506" s="767"/>
      <c r="N506" s="767"/>
      <c r="O506" s="768"/>
      <c r="P506" s="281"/>
    </row>
    <row r="507" spans="2:19">
      <c r="B507" s="241"/>
      <c r="C507" s="769" t="s">
        <v>277</v>
      </c>
      <c r="D507" s="770"/>
      <c r="E507" s="770"/>
      <c r="F507" s="770"/>
      <c r="G507" s="770"/>
      <c r="H507" s="770"/>
      <c r="I507" s="770"/>
      <c r="J507" s="329"/>
      <c r="K507" s="330"/>
      <c r="L507" s="303" t="s">
        <v>278</v>
      </c>
      <c r="M507" s="771" t="s">
        <v>279</v>
      </c>
      <c r="N507" s="772"/>
      <c r="O507" s="331"/>
      <c r="P507" s="313"/>
    </row>
    <row r="508" spans="2:19">
      <c r="B508" s="241"/>
      <c r="C508" s="773" t="s">
        <v>280</v>
      </c>
      <c r="D508" s="774"/>
      <c r="E508" s="774"/>
      <c r="F508" s="774"/>
      <c r="G508" s="774"/>
      <c r="H508" s="774"/>
      <c r="I508" s="774"/>
      <c r="J508" s="332"/>
      <c r="K508" s="333"/>
      <c r="L508" s="334">
        <v>0.22</v>
      </c>
      <c r="M508" s="747"/>
      <c r="N508" s="748"/>
      <c r="O508" s="335">
        <f>O503*L508</f>
        <v>24550.044829638533</v>
      </c>
      <c r="P508" s="336"/>
    </row>
    <row r="509" spans="2:19">
      <c r="B509" s="241"/>
      <c r="C509" s="338" t="s">
        <v>281</v>
      </c>
      <c r="D509" s="289"/>
      <c r="E509" s="289"/>
      <c r="F509" s="289"/>
      <c r="G509" s="289"/>
      <c r="H509" s="289"/>
      <c r="I509" s="289"/>
      <c r="J509" s="332"/>
      <c r="K509" s="333"/>
      <c r="L509" s="334">
        <v>0.01</v>
      </c>
      <c r="M509" s="747"/>
      <c r="N509" s="748"/>
      <c r="O509" s="335">
        <f>O503*L509</f>
        <v>1115.9111286199334</v>
      </c>
      <c r="P509" s="336"/>
    </row>
    <row r="510" spans="2:19" ht="15" thickBot="1">
      <c r="B510" s="241"/>
      <c r="C510" s="267" t="s">
        <v>282</v>
      </c>
      <c r="D510" s="268"/>
      <c r="E510" s="268"/>
      <c r="F510" s="268"/>
      <c r="G510" s="268"/>
      <c r="H510" s="268"/>
      <c r="I510" s="268"/>
      <c r="J510" s="339"/>
      <c r="K510" s="340"/>
      <c r="L510" s="334">
        <v>0.03</v>
      </c>
      <c r="M510" s="749"/>
      <c r="N510" s="750"/>
      <c r="O510" s="335">
        <f>O503*L510</f>
        <v>3347.7333858597999</v>
      </c>
      <c r="P510" s="336"/>
    </row>
    <row r="511" spans="2:19" ht="15" thickBot="1">
      <c r="B511" s="241"/>
      <c r="C511" s="751" t="s">
        <v>258</v>
      </c>
      <c r="D511" s="752"/>
      <c r="E511" s="752"/>
      <c r="F511" s="752"/>
      <c r="G511" s="752"/>
      <c r="H511" s="752"/>
      <c r="I511" s="752"/>
      <c r="J511" s="752"/>
      <c r="K511" s="752"/>
      <c r="L511" s="752"/>
      <c r="M511" s="752"/>
      <c r="N511" s="753"/>
      <c r="O511" s="341">
        <f>SUM(O508:O510)</f>
        <v>29013.689344118266</v>
      </c>
      <c r="P511" s="342"/>
      <c r="S511" s="455"/>
    </row>
    <row r="512" spans="2:19" ht="15" thickBot="1">
      <c r="B512" s="241"/>
      <c r="C512" s="274"/>
      <c r="O512" s="275"/>
      <c r="P512" s="243"/>
      <c r="S512" s="455"/>
    </row>
    <row r="513" spans="2:16" ht="15" thickBot="1">
      <c r="B513" s="241"/>
      <c r="C513" s="754" t="s">
        <v>283</v>
      </c>
      <c r="D513" s="755"/>
      <c r="E513" s="755"/>
      <c r="F513" s="755"/>
      <c r="G513" s="755"/>
      <c r="H513" s="755"/>
      <c r="I513" s="755"/>
      <c r="J513" s="755"/>
      <c r="K513" s="755"/>
      <c r="L513" s="755"/>
      <c r="M513" s="755"/>
      <c r="N513" s="756"/>
      <c r="O513" s="343">
        <f>ROUND(O503+O511,0)</f>
        <v>140605</v>
      </c>
      <c r="P513" s="342"/>
    </row>
    <row r="514" spans="2:16">
      <c r="B514" s="241"/>
      <c r="C514" s="270"/>
      <c r="D514" s="271"/>
      <c r="E514" s="271"/>
      <c r="F514" s="271"/>
      <c r="G514" s="271"/>
      <c r="H514" s="271"/>
      <c r="I514" s="271"/>
      <c r="J514" s="271"/>
      <c r="K514" s="271"/>
      <c r="L514" s="271"/>
      <c r="M514" s="271"/>
      <c r="N514" s="271"/>
      <c r="O514" s="272"/>
      <c r="P514" s="243"/>
    </row>
    <row r="515" spans="2:16">
      <c r="B515" s="241"/>
      <c r="C515" s="274"/>
      <c r="O515" s="275"/>
      <c r="P515" s="243"/>
    </row>
    <row r="516" spans="2:16">
      <c r="B516" s="241"/>
      <c r="C516" s="274"/>
      <c r="O516" s="275"/>
      <c r="P516" s="243"/>
    </row>
    <row r="517" spans="2:16">
      <c r="B517" s="241"/>
      <c r="C517" s="274"/>
      <c r="H517" s="344" t="s">
        <v>284</v>
      </c>
      <c r="I517" s="344"/>
      <c r="J517" s="344"/>
      <c r="K517" s="344"/>
      <c r="O517" s="275"/>
      <c r="P517" s="243"/>
    </row>
    <row r="518" spans="2:16">
      <c r="B518" s="241"/>
      <c r="C518" s="274"/>
      <c r="H518" s="344" t="s">
        <v>285</v>
      </c>
      <c r="O518" s="275"/>
      <c r="P518" s="243"/>
    </row>
    <row r="519" spans="2:16">
      <c r="B519" s="241"/>
      <c r="C519" s="274"/>
      <c r="H519" s="344" t="s">
        <v>286</v>
      </c>
      <c r="O519" s="275"/>
      <c r="P519" s="243"/>
    </row>
    <row r="520" spans="2:16">
      <c r="B520" s="241"/>
      <c r="C520" s="256"/>
      <c r="D520" s="345"/>
      <c r="E520" s="345"/>
      <c r="F520" s="345"/>
      <c r="G520" s="345"/>
      <c r="H520" s="344" t="s">
        <v>287</v>
      </c>
      <c r="I520" s="345"/>
      <c r="J520" s="345"/>
      <c r="K520" s="345"/>
      <c r="L520" s="345"/>
      <c r="M520" s="345"/>
      <c r="N520" s="345"/>
      <c r="O520" s="346"/>
      <c r="P520" s="266"/>
    </row>
    <row r="521" spans="2:16">
      <c r="B521" s="241"/>
      <c r="C521" s="274"/>
      <c r="H521" s="236" t="s">
        <v>288</v>
      </c>
      <c r="O521" s="275"/>
      <c r="P521" s="243"/>
    </row>
    <row r="522" spans="2:16">
      <c r="B522" s="241"/>
      <c r="C522" s="347" t="s">
        <v>289</v>
      </c>
      <c r="D522" s="348"/>
      <c r="E522" s="348"/>
      <c r="F522" s="348"/>
      <c r="G522" s="348"/>
      <c r="H522" s="348"/>
      <c r="I522" s="348"/>
      <c r="J522" s="348"/>
      <c r="K522" s="348"/>
      <c r="L522" s="348"/>
      <c r="M522" s="348"/>
      <c r="N522" s="348"/>
      <c r="O522" s="349"/>
      <c r="P522" s="243"/>
    </row>
    <row r="523" spans="2:16">
      <c r="B523" s="241"/>
      <c r="C523" s="757"/>
      <c r="D523" s="758"/>
      <c r="E523" s="758"/>
      <c r="F523" s="758"/>
      <c r="G523" s="758"/>
      <c r="H523" s="758"/>
      <c r="I523" s="758"/>
      <c r="J523" s="758"/>
      <c r="K523" s="758"/>
      <c r="L523" s="758"/>
      <c r="M523" s="758"/>
      <c r="N523" s="758"/>
      <c r="O523" s="759"/>
      <c r="P523" s="266"/>
    </row>
    <row r="524" spans="2:16">
      <c r="B524" s="241"/>
      <c r="C524" s="757"/>
      <c r="D524" s="758"/>
      <c r="E524" s="758"/>
      <c r="F524" s="758"/>
      <c r="G524" s="758"/>
      <c r="H524" s="758"/>
      <c r="I524" s="758"/>
      <c r="J524" s="758"/>
      <c r="K524" s="758"/>
      <c r="L524" s="758"/>
      <c r="M524" s="758"/>
      <c r="N524" s="758"/>
      <c r="O524" s="759"/>
      <c r="P524" s="266"/>
    </row>
    <row r="525" spans="2:16">
      <c r="B525" s="241"/>
      <c r="C525" s="256"/>
      <c r="D525" s="345"/>
      <c r="E525" s="345"/>
      <c r="F525" s="345"/>
      <c r="G525" s="345"/>
      <c r="H525" s="345"/>
      <c r="I525" s="345"/>
      <c r="J525" s="345"/>
      <c r="K525" s="345"/>
      <c r="L525" s="345"/>
      <c r="M525" s="345"/>
      <c r="N525" s="345"/>
      <c r="O525" s="346"/>
      <c r="P525" s="266"/>
    </row>
    <row r="526" spans="2:16">
      <c r="B526" s="241"/>
      <c r="C526" s="350" t="s">
        <v>290</v>
      </c>
      <c r="D526" s="345"/>
      <c r="E526" s="345"/>
      <c r="F526" s="345"/>
      <c r="G526" s="345"/>
      <c r="H526" s="345"/>
      <c r="I526" s="345"/>
      <c r="J526" s="345"/>
      <c r="K526" s="345"/>
      <c r="L526" s="345"/>
      <c r="M526" s="345"/>
      <c r="N526" s="345"/>
      <c r="O526" s="346"/>
      <c r="P526" s="266"/>
    </row>
    <row r="527" spans="2:16">
      <c r="B527" s="241"/>
      <c r="C527" s="735" t="s">
        <v>291</v>
      </c>
      <c r="D527" s="736"/>
      <c r="E527" s="736"/>
      <c r="F527" s="736"/>
      <c r="G527" s="736"/>
      <c r="H527" s="736"/>
      <c r="I527" s="736"/>
      <c r="J527" s="736"/>
      <c r="K527" s="736"/>
      <c r="L527" s="736"/>
      <c r="M527" s="736"/>
      <c r="N527" s="736"/>
      <c r="O527" s="737"/>
      <c r="P527" s="351"/>
    </row>
    <row r="528" spans="2:16">
      <c r="B528" s="241"/>
      <c r="C528" s="735"/>
      <c r="D528" s="736"/>
      <c r="E528" s="736"/>
      <c r="F528" s="736"/>
      <c r="G528" s="736"/>
      <c r="H528" s="736"/>
      <c r="I528" s="736"/>
      <c r="J528" s="736"/>
      <c r="K528" s="736"/>
      <c r="L528" s="736"/>
      <c r="M528" s="736"/>
      <c r="N528" s="736"/>
      <c r="O528" s="737"/>
      <c r="P528" s="351"/>
    </row>
    <row r="529" spans="2:16">
      <c r="B529" s="241"/>
      <c r="C529" s="738" t="s">
        <v>292</v>
      </c>
      <c r="D529" s="739"/>
      <c r="E529" s="739"/>
      <c r="F529" s="739"/>
      <c r="G529" s="739"/>
      <c r="H529" s="739"/>
      <c r="I529" s="739"/>
      <c r="J529" s="739"/>
      <c r="K529" s="739"/>
      <c r="L529" s="739"/>
      <c r="M529" s="739"/>
      <c r="N529" s="739"/>
      <c r="O529" s="740"/>
      <c r="P529" s="351"/>
    </row>
    <row r="530" spans="2:16">
      <c r="B530" s="241"/>
      <c r="C530" s="738"/>
      <c r="D530" s="739"/>
      <c r="E530" s="739"/>
      <c r="F530" s="739"/>
      <c r="G530" s="739"/>
      <c r="H530" s="739"/>
      <c r="I530" s="739"/>
      <c r="J530" s="739"/>
      <c r="K530" s="739"/>
      <c r="L530" s="739"/>
      <c r="M530" s="739"/>
      <c r="N530" s="739"/>
      <c r="O530" s="740"/>
      <c r="P530" s="351"/>
    </row>
    <row r="531" spans="2:16">
      <c r="B531" s="241"/>
      <c r="C531" s="256"/>
      <c r="D531" s="345"/>
      <c r="E531" s="345"/>
      <c r="F531" s="345"/>
      <c r="G531" s="345"/>
      <c r="H531" s="345"/>
      <c r="I531" s="345"/>
      <c r="J531" s="345"/>
      <c r="K531" s="345"/>
      <c r="L531" s="345"/>
      <c r="M531" s="345"/>
      <c r="N531" s="345"/>
      <c r="O531" s="346"/>
      <c r="P531" s="266"/>
    </row>
    <row r="532" spans="2:16">
      <c r="B532" s="241"/>
      <c r="C532" s="274"/>
      <c r="H532" s="344" t="s">
        <v>284</v>
      </c>
      <c r="O532" s="275"/>
      <c r="P532" s="243"/>
    </row>
    <row r="533" spans="2:16">
      <c r="B533" s="241"/>
      <c r="C533" s="274"/>
      <c r="H533" s="236" t="s">
        <v>285</v>
      </c>
      <c r="I533" s="289"/>
      <c r="J533" s="289"/>
      <c r="K533" s="289"/>
      <c r="O533" s="275"/>
      <c r="P533" s="243"/>
    </row>
    <row r="534" spans="2:16">
      <c r="B534" s="241"/>
      <c r="C534" s="274"/>
      <c r="H534" s="236" t="s">
        <v>293</v>
      </c>
      <c r="I534" s="352"/>
      <c r="J534" s="352"/>
      <c r="K534" s="352"/>
      <c r="O534" s="275"/>
      <c r="P534" s="243"/>
    </row>
    <row r="535" spans="2:16">
      <c r="B535" s="241"/>
      <c r="C535" s="353"/>
      <c r="D535" s="345"/>
      <c r="E535" s="345"/>
      <c r="F535" s="345"/>
      <c r="G535" s="345"/>
      <c r="H535" s="236" t="s">
        <v>287</v>
      </c>
      <c r="L535" s="345"/>
      <c r="M535" s="345"/>
      <c r="N535" s="345"/>
      <c r="O535" s="346"/>
      <c r="P535" s="266"/>
    </row>
    <row r="536" spans="2:16">
      <c r="B536" s="241"/>
      <c r="C536" s="353"/>
      <c r="D536" s="352"/>
      <c r="E536" s="352"/>
      <c r="K536" s="741"/>
      <c r="L536" s="741"/>
      <c r="M536" s="741"/>
      <c r="N536" s="741"/>
      <c r="O536" s="742"/>
      <c r="P536" s="354"/>
    </row>
    <row r="537" spans="2:16" ht="15" thickBot="1">
      <c r="B537" s="241"/>
      <c r="C537" s="745"/>
      <c r="D537" s="746"/>
      <c r="E537" s="746"/>
      <c r="F537" s="309"/>
      <c r="G537" s="309"/>
      <c r="H537" s="309"/>
      <c r="I537" s="309"/>
      <c r="J537" s="309"/>
      <c r="K537" s="743"/>
      <c r="L537" s="743"/>
      <c r="M537" s="743"/>
      <c r="N537" s="743"/>
      <c r="O537" s="744"/>
      <c r="P537" s="354"/>
    </row>
    <row r="538" spans="2:16" ht="15" thickBot="1">
      <c r="B538" s="355"/>
      <c r="C538" s="356"/>
      <c r="D538" s="356"/>
      <c r="E538" s="356"/>
      <c r="F538" s="356"/>
      <c r="G538" s="356"/>
      <c r="H538" s="356"/>
      <c r="I538" s="356"/>
      <c r="J538" s="356"/>
      <c r="K538" s="356"/>
      <c r="L538" s="356"/>
      <c r="M538" s="356"/>
      <c r="N538" s="356"/>
      <c r="O538" s="356"/>
      <c r="P538" s="357"/>
    </row>
    <row r="539" spans="2:16" ht="15" thickTop="1"/>
    <row r="541" spans="2:16">
      <c r="B541" s="875" t="s">
        <v>0</v>
      </c>
      <c r="C541" s="875"/>
      <c r="D541" s="875"/>
      <c r="E541" s="875"/>
      <c r="F541" s="875"/>
      <c r="G541" s="875"/>
      <c r="H541" s="875"/>
      <c r="I541" s="875"/>
      <c r="J541" s="875"/>
      <c r="K541" s="875"/>
    </row>
    <row r="542" spans="2:16">
      <c r="B542" s="236" t="s">
        <v>1</v>
      </c>
    </row>
    <row r="543" spans="2:16" ht="15" thickBot="1"/>
    <row r="544" spans="2:16" ht="15" thickTop="1">
      <c r="B544" s="237"/>
      <c r="C544" s="238"/>
      <c r="D544" s="238"/>
      <c r="E544" s="238"/>
      <c r="F544" s="238"/>
      <c r="G544" s="238"/>
      <c r="H544" s="238"/>
      <c r="I544" s="238"/>
      <c r="J544" s="238"/>
      <c r="K544" s="238"/>
      <c r="L544" s="238"/>
      <c r="M544" s="238"/>
      <c r="N544" s="238"/>
      <c r="O544" s="238"/>
      <c r="P544" s="239"/>
    </row>
    <row r="545" spans="2:16">
      <c r="B545" s="241"/>
      <c r="C545" s="861" t="s">
        <v>234</v>
      </c>
      <c r="D545" s="861"/>
      <c r="E545" s="861"/>
      <c r="F545" s="861"/>
      <c r="G545" s="861"/>
      <c r="H545" s="861"/>
      <c r="I545" s="861"/>
      <c r="J545" s="861"/>
      <c r="K545" s="861"/>
      <c r="L545" s="861"/>
      <c r="M545" s="861"/>
      <c r="N545" s="861"/>
      <c r="O545" s="861"/>
      <c r="P545" s="242"/>
    </row>
    <row r="546" spans="2:16" ht="15" thickBot="1">
      <c r="B546" s="241"/>
      <c r="P546" s="243"/>
    </row>
    <row r="547" spans="2:16">
      <c r="B547" s="241"/>
      <c r="C547" s="862"/>
      <c r="D547" s="864"/>
      <c r="E547" s="865"/>
      <c r="F547" s="865"/>
      <c r="G547" s="865"/>
      <c r="H547" s="865"/>
      <c r="I547" s="865"/>
      <c r="J547" s="865"/>
      <c r="K547" s="866"/>
      <c r="L547" s="867"/>
      <c r="M547" s="868"/>
      <c r="N547" s="868"/>
      <c r="O547" s="869"/>
      <c r="P547" s="244"/>
    </row>
    <row r="548" spans="2:16">
      <c r="B548" s="241"/>
      <c r="C548" s="863"/>
      <c r="D548" s="852" t="s">
        <v>434</v>
      </c>
      <c r="E548" s="853"/>
      <c r="F548" s="853"/>
      <c r="G548" s="853"/>
      <c r="H548" s="853"/>
      <c r="I548" s="853"/>
      <c r="J548" s="853"/>
      <c r="K548" s="854"/>
      <c r="L548" s="870"/>
      <c r="M548" s="871"/>
      <c r="N548" s="871"/>
      <c r="O548" s="872"/>
      <c r="P548" s="244"/>
    </row>
    <row r="549" spans="2:16">
      <c r="B549" s="241"/>
      <c r="C549" s="863"/>
      <c r="D549" s="852"/>
      <c r="E549" s="853"/>
      <c r="F549" s="853"/>
      <c r="G549" s="853"/>
      <c r="H549" s="853"/>
      <c r="I549" s="853"/>
      <c r="J549" s="853"/>
      <c r="K549" s="854"/>
      <c r="L549" s="844" t="s">
        <v>236</v>
      </c>
      <c r="M549" s="846"/>
      <c r="N549" s="847"/>
      <c r="O549" s="848"/>
      <c r="P549" s="244"/>
    </row>
    <row r="550" spans="2:16">
      <c r="B550" s="241"/>
      <c r="C550" s="863"/>
      <c r="D550" s="852" t="s">
        <v>237</v>
      </c>
      <c r="E550" s="853"/>
      <c r="F550" s="853"/>
      <c r="G550" s="853"/>
      <c r="H550" s="853"/>
      <c r="I550" s="853"/>
      <c r="J550" s="853"/>
      <c r="K550" s="854"/>
      <c r="L550" s="845"/>
      <c r="M550" s="849"/>
      <c r="N550" s="850"/>
      <c r="O550" s="851"/>
      <c r="P550" s="245"/>
    </row>
    <row r="551" spans="2:16">
      <c r="B551" s="241"/>
      <c r="C551" s="863"/>
      <c r="D551" s="855"/>
      <c r="E551" s="856"/>
      <c r="F551" s="856"/>
      <c r="G551" s="856"/>
      <c r="H551" s="856"/>
      <c r="I551" s="856"/>
      <c r="J551" s="856"/>
      <c r="K551" s="857"/>
      <c r="L551" s="844" t="s">
        <v>238</v>
      </c>
      <c r="M551" s="844">
        <v>1</v>
      </c>
      <c r="N551" s="844" t="s">
        <v>239</v>
      </c>
      <c r="O551" s="859">
        <v>1</v>
      </c>
      <c r="P551" s="244"/>
    </row>
    <row r="552" spans="2:16">
      <c r="B552" s="241"/>
      <c r="C552" s="863"/>
      <c r="D552" s="855"/>
      <c r="E552" s="856"/>
      <c r="F552" s="856"/>
      <c r="G552" s="856"/>
      <c r="H552" s="856"/>
      <c r="I552" s="856"/>
      <c r="J552" s="856"/>
      <c r="K552" s="857"/>
      <c r="L552" s="858"/>
      <c r="M552" s="858"/>
      <c r="N552" s="858"/>
      <c r="O552" s="860"/>
      <c r="P552" s="244"/>
    </row>
    <row r="553" spans="2:16">
      <c r="B553" s="241"/>
      <c r="C553" s="863"/>
      <c r="D553" s="852" t="s">
        <v>240</v>
      </c>
      <c r="E553" s="853"/>
      <c r="F553" s="853"/>
      <c r="G553" s="853"/>
      <c r="H553" s="853"/>
      <c r="I553" s="853"/>
      <c r="J553" s="853"/>
      <c r="K553" s="854"/>
      <c r="L553" s="858"/>
      <c r="M553" s="858"/>
      <c r="N553" s="858"/>
      <c r="O553" s="860"/>
      <c r="P553" s="244"/>
    </row>
    <row r="554" spans="2:16" ht="15" thickBot="1">
      <c r="B554" s="241"/>
      <c r="C554" s="246"/>
      <c r="D554" s="247"/>
      <c r="E554" s="247"/>
      <c r="F554" s="247"/>
      <c r="G554" s="247"/>
      <c r="H554" s="247"/>
      <c r="I554" s="247"/>
      <c r="J554" s="247"/>
      <c r="K554" s="247"/>
      <c r="L554" s="247"/>
      <c r="M554" s="248"/>
      <c r="N554" s="248"/>
      <c r="O554" s="249"/>
      <c r="P554" s="250"/>
    </row>
    <row r="555" spans="2:16">
      <c r="B555" s="241"/>
      <c r="C555" s="251"/>
      <c r="D555" s="252"/>
      <c r="E555" s="252"/>
      <c r="F555" s="252"/>
      <c r="G555" s="252"/>
      <c r="H555" s="252"/>
      <c r="I555" s="252"/>
      <c r="J555" s="252"/>
      <c r="K555" s="252"/>
      <c r="L555" s="253" t="s">
        <v>241</v>
      </c>
      <c r="M555" s="254" t="s">
        <v>242</v>
      </c>
      <c r="N555" s="254" t="s">
        <v>243</v>
      </c>
      <c r="O555" s="255" t="s">
        <v>244</v>
      </c>
      <c r="P555" s="245"/>
    </row>
    <row r="556" spans="2:16">
      <c r="B556" s="241"/>
      <c r="C556" s="256"/>
      <c r="D556" s="257"/>
      <c r="E556" s="257"/>
      <c r="F556" s="257"/>
      <c r="G556" s="257"/>
      <c r="H556" s="257"/>
      <c r="I556" s="257"/>
      <c r="J556" s="257"/>
      <c r="K556" s="257"/>
      <c r="L556" s="258"/>
      <c r="M556" s="259"/>
      <c r="N556" s="259"/>
      <c r="O556" s="260"/>
      <c r="P556" s="261"/>
    </row>
    <row r="557" spans="2:16">
      <c r="B557" s="241"/>
      <c r="C557" s="826" t="s">
        <v>245</v>
      </c>
      <c r="D557" s="827"/>
      <c r="E557" s="827"/>
      <c r="F557" s="827"/>
      <c r="G557" s="257"/>
      <c r="H557" s="257"/>
      <c r="I557" s="257" t="s">
        <v>246</v>
      </c>
      <c r="K557" s="257"/>
      <c r="L557" s="258"/>
      <c r="O557" s="262"/>
      <c r="P557" s="261"/>
    </row>
    <row r="558" spans="2:16">
      <c r="B558" s="241"/>
      <c r="C558" s="263"/>
      <c r="D558" s="264"/>
      <c r="E558" s="264"/>
      <c r="F558" s="264"/>
      <c r="G558" s="264"/>
      <c r="H558" s="264"/>
      <c r="I558" s="264"/>
      <c r="J558" s="264"/>
      <c r="K558" s="264"/>
      <c r="L558" s="264"/>
      <c r="M558" s="264"/>
      <c r="N558" s="264"/>
      <c r="O558" s="265"/>
      <c r="P558" s="266"/>
    </row>
    <row r="559" spans="2:16" ht="15" thickBot="1">
      <c r="B559" s="241"/>
      <c r="C559" s="267"/>
      <c r="D559" s="268"/>
      <c r="E559" s="268"/>
      <c r="F559" s="268"/>
      <c r="G559" s="268"/>
      <c r="H559" s="268"/>
      <c r="I559" s="268"/>
      <c r="J559" s="268"/>
      <c r="K559" s="268"/>
      <c r="L559" s="268"/>
      <c r="M559" s="268"/>
      <c r="N559" s="268"/>
      <c r="O559" s="269"/>
      <c r="P559" s="243"/>
    </row>
    <row r="560" spans="2:16" ht="15" thickBot="1">
      <c r="B560" s="241"/>
      <c r="C560" s="270"/>
      <c r="D560" s="271"/>
      <c r="E560" s="271"/>
      <c r="F560" s="271"/>
      <c r="G560" s="271"/>
      <c r="H560" s="271"/>
      <c r="K560" s="271"/>
      <c r="L560" s="271"/>
      <c r="M560" s="271"/>
      <c r="N560" s="271"/>
      <c r="O560" s="272"/>
      <c r="P560" s="243"/>
    </row>
    <row r="561" spans="2:16">
      <c r="B561" s="241"/>
      <c r="C561" s="828" t="s">
        <v>247</v>
      </c>
      <c r="D561" s="829"/>
      <c r="E561" s="829"/>
      <c r="F561" s="829"/>
      <c r="G561" s="829"/>
      <c r="H561" s="829"/>
      <c r="I561" s="829"/>
      <c r="J561" s="829"/>
      <c r="K561" s="829"/>
      <c r="L561" s="829"/>
      <c r="M561" s="829"/>
      <c r="N561" s="829"/>
      <c r="O561" s="830"/>
      <c r="P561" s="273"/>
    </row>
    <row r="562" spans="2:16" ht="15" thickBot="1">
      <c r="B562" s="241"/>
      <c r="C562" s="274"/>
      <c r="O562" s="275"/>
      <c r="P562" s="243"/>
    </row>
    <row r="563" spans="2:16">
      <c r="B563" s="241"/>
      <c r="C563" s="276" t="s">
        <v>248</v>
      </c>
      <c r="D563" s="814" t="s">
        <v>9</v>
      </c>
      <c r="E563" s="815"/>
      <c r="F563" s="815"/>
      <c r="G563" s="815"/>
      <c r="H563" s="815"/>
      <c r="I563" s="815"/>
      <c r="J563" s="815"/>
      <c r="K563" s="815"/>
      <c r="L563" s="816"/>
      <c r="M563" s="817" t="s">
        <v>249</v>
      </c>
      <c r="N563" s="818"/>
      <c r="O563" s="276" t="s">
        <v>11</v>
      </c>
      <c r="P563" s="277"/>
    </row>
    <row r="564" spans="2:16" ht="15" thickBot="1">
      <c r="B564" s="241"/>
      <c r="C564" s="278">
        <v>24</v>
      </c>
      <c r="D564" s="843" t="s">
        <v>86</v>
      </c>
      <c r="E564" s="820"/>
      <c r="F564" s="820"/>
      <c r="G564" s="820"/>
      <c r="H564" s="820"/>
      <c r="I564" s="820"/>
      <c r="J564" s="820"/>
      <c r="K564" s="820"/>
      <c r="L564" s="821"/>
      <c r="M564" s="843" t="s">
        <v>43</v>
      </c>
      <c r="N564" s="821"/>
      <c r="O564" s="279">
        <f>'[117]PRESUPUESTO OFICIAL (Entidad)'!I18</f>
        <v>1</v>
      </c>
      <c r="P564" s="280"/>
    </row>
    <row r="565" spans="2:16">
      <c r="B565" s="241"/>
      <c r="C565" s="760" t="s">
        <v>250</v>
      </c>
      <c r="D565" s="761"/>
      <c r="E565" s="761"/>
      <c r="F565" s="761"/>
      <c r="G565" s="761"/>
      <c r="H565" s="761"/>
      <c r="I565" s="761"/>
      <c r="J565" s="761"/>
      <c r="K565" s="761"/>
      <c r="L565" s="761"/>
      <c r="M565" s="761"/>
      <c r="N565" s="761"/>
      <c r="O565" s="762"/>
      <c r="P565" s="281"/>
    </row>
    <row r="566" spans="2:16">
      <c r="B566" s="241"/>
      <c r="C566" s="763"/>
      <c r="D566" s="764"/>
      <c r="E566" s="764"/>
      <c r="F566" s="764"/>
      <c r="G566" s="764"/>
      <c r="H566" s="764"/>
      <c r="I566" s="764"/>
      <c r="J566" s="764"/>
      <c r="K566" s="764"/>
      <c r="L566" s="764"/>
      <c r="M566" s="764"/>
      <c r="N566" s="764"/>
      <c r="O566" s="765"/>
      <c r="P566" s="281"/>
    </row>
    <row r="567" spans="2:16" ht="15" thickBot="1">
      <c r="B567" s="241"/>
      <c r="C567" s="766"/>
      <c r="D567" s="767"/>
      <c r="E567" s="767"/>
      <c r="F567" s="767"/>
      <c r="G567" s="767"/>
      <c r="H567" s="767"/>
      <c r="I567" s="767"/>
      <c r="J567" s="767"/>
      <c r="K567" s="767"/>
      <c r="L567" s="767"/>
      <c r="M567" s="767"/>
      <c r="N567" s="767"/>
      <c r="O567" s="768"/>
      <c r="P567" s="281"/>
    </row>
    <row r="568" spans="2:16">
      <c r="B568" s="241"/>
      <c r="C568" s="769" t="s">
        <v>9</v>
      </c>
      <c r="D568" s="822"/>
      <c r="E568" s="822"/>
      <c r="F568" s="822"/>
      <c r="G568" s="823"/>
      <c r="H568" s="785" t="s">
        <v>251</v>
      </c>
      <c r="I568" s="822"/>
      <c r="J568" s="824" t="s">
        <v>252</v>
      </c>
      <c r="K568" s="825"/>
      <c r="L568" s="298" t="s">
        <v>436</v>
      </c>
      <c r="M568" s="785" t="s">
        <v>254</v>
      </c>
      <c r="N568" s="786"/>
      <c r="O568" s="283" t="s">
        <v>255</v>
      </c>
      <c r="P568" s="284"/>
    </row>
    <row r="569" spans="2:16">
      <c r="B569" s="241"/>
      <c r="C569" s="773"/>
      <c r="D569" s="774"/>
      <c r="E569" s="774"/>
      <c r="F569" s="774"/>
      <c r="G569" s="810"/>
      <c r="H569" s="811"/>
      <c r="I569" s="810"/>
      <c r="J569" s="812"/>
      <c r="K569" s="776"/>
      <c r="L569" s="463"/>
      <c r="M569" s="812"/>
      <c r="N569" s="776"/>
      <c r="O569" s="286"/>
      <c r="P569" s="287"/>
    </row>
    <row r="570" spans="2:16">
      <c r="B570" s="241"/>
      <c r="C570" s="879"/>
      <c r="D570" s="880"/>
      <c r="E570" s="880"/>
      <c r="F570" s="880"/>
      <c r="G570" s="881"/>
      <c r="H570" s="291"/>
      <c r="I570" s="290"/>
      <c r="J570" s="812"/>
      <c r="K570" s="776"/>
      <c r="L570" s="463"/>
      <c r="M570" s="812"/>
      <c r="N570" s="776"/>
      <c r="O570" s="286"/>
      <c r="P570" s="287"/>
    </row>
    <row r="571" spans="2:16" ht="15" thickBot="1">
      <c r="B571" s="241"/>
      <c r="C571" s="805"/>
      <c r="D571" s="791"/>
      <c r="E571" s="791"/>
      <c r="F571" s="791"/>
      <c r="G571" s="806"/>
      <c r="H571" s="807"/>
      <c r="I571" s="806"/>
      <c r="J571" s="807"/>
      <c r="K571" s="806"/>
      <c r="L571" s="293"/>
      <c r="M571" s="808"/>
      <c r="N571" s="809"/>
      <c r="O571" s="294"/>
      <c r="P571" s="287"/>
    </row>
    <row r="572" spans="2:16" ht="15" thickBot="1">
      <c r="B572" s="241"/>
      <c r="C572" s="751" t="s">
        <v>258</v>
      </c>
      <c r="D572" s="752"/>
      <c r="E572" s="752"/>
      <c r="F572" s="752"/>
      <c r="G572" s="752"/>
      <c r="H572" s="752"/>
      <c r="I572" s="752"/>
      <c r="J572" s="752"/>
      <c r="K572" s="752"/>
      <c r="L572" s="752"/>
      <c r="M572" s="752"/>
      <c r="N572" s="753"/>
      <c r="O572" s="446">
        <f>SUM(O569:O570)</f>
        <v>0</v>
      </c>
      <c r="P572" s="296"/>
    </row>
    <row r="573" spans="2:16">
      <c r="B573" s="241"/>
      <c r="C573" s="760" t="s">
        <v>259</v>
      </c>
      <c r="D573" s="761"/>
      <c r="E573" s="761"/>
      <c r="F573" s="761"/>
      <c r="G573" s="761"/>
      <c r="H573" s="761"/>
      <c r="I573" s="761"/>
      <c r="J573" s="761"/>
      <c r="K573" s="761"/>
      <c r="L573" s="761"/>
      <c r="M573" s="761"/>
      <c r="N573" s="761"/>
      <c r="O573" s="762"/>
      <c r="P573" s="281"/>
    </row>
    <row r="574" spans="2:16">
      <c r="B574" s="241"/>
      <c r="C574" s="763"/>
      <c r="D574" s="764"/>
      <c r="E574" s="764"/>
      <c r="F574" s="764"/>
      <c r="G574" s="764"/>
      <c r="H574" s="764"/>
      <c r="I574" s="764"/>
      <c r="J574" s="764"/>
      <c r="K574" s="764"/>
      <c r="L574" s="764"/>
      <c r="M574" s="764"/>
      <c r="N574" s="764"/>
      <c r="O574" s="765"/>
      <c r="P574" s="281"/>
    </row>
    <row r="575" spans="2:16" ht="15" thickBot="1">
      <c r="B575" s="241"/>
      <c r="C575" s="766"/>
      <c r="D575" s="767"/>
      <c r="E575" s="767"/>
      <c r="F575" s="767"/>
      <c r="G575" s="767"/>
      <c r="H575" s="767"/>
      <c r="I575" s="767"/>
      <c r="J575" s="767"/>
      <c r="K575" s="767"/>
      <c r="L575" s="767"/>
      <c r="M575" s="767"/>
      <c r="N575" s="767"/>
      <c r="O575" s="768"/>
      <c r="P575" s="281"/>
    </row>
    <row r="576" spans="2:16">
      <c r="B576" s="241"/>
      <c r="C576" s="769" t="s">
        <v>9</v>
      </c>
      <c r="D576" s="770"/>
      <c r="E576" s="770"/>
      <c r="F576" s="770"/>
      <c r="G576" s="770"/>
      <c r="H576" s="770"/>
      <c r="I576" s="770"/>
      <c r="J576" s="786"/>
      <c r="K576" s="297" t="s">
        <v>249</v>
      </c>
      <c r="L576" s="298" t="s">
        <v>11</v>
      </c>
      <c r="M576" s="785" t="s">
        <v>260</v>
      </c>
      <c r="N576" s="786"/>
      <c r="O576" s="283" t="s">
        <v>255</v>
      </c>
      <c r="P576" s="284"/>
    </row>
    <row r="577" spans="2:16">
      <c r="B577" s="241"/>
      <c r="C577" s="773" t="s">
        <v>86</v>
      </c>
      <c r="D577" s="774"/>
      <c r="E577" s="774"/>
      <c r="F577" s="774"/>
      <c r="G577" s="774"/>
      <c r="H577" s="774"/>
      <c r="I577" s="774"/>
      <c r="J577" s="810"/>
      <c r="K577" s="447" t="s">
        <v>43</v>
      </c>
      <c r="L577" s="375">
        <v>1</v>
      </c>
      <c r="M577" s="873">
        <v>3800000</v>
      </c>
      <c r="N577" s="874"/>
      <c r="O577" s="286">
        <f>L577*M577</f>
        <v>3800000</v>
      </c>
      <c r="P577" s="287"/>
    </row>
    <row r="578" spans="2:16">
      <c r="B578" s="241"/>
      <c r="C578" s="879"/>
      <c r="D578" s="880"/>
      <c r="E578" s="880"/>
      <c r="F578" s="880"/>
      <c r="G578" s="880"/>
      <c r="H578" s="880"/>
      <c r="I578" s="880"/>
      <c r="J578" s="881"/>
      <c r="K578" s="447"/>
      <c r="L578" s="460"/>
      <c r="M578" s="873"/>
      <c r="N578" s="874"/>
      <c r="O578" s="286"/>
      <c r="P578" s="287"/>
    </row>
    <row r="579" spans="2:16">
      <c r="B579" s="241"/>
      <c r="C579" s="879"/>
      <c r="D579" s="880"/>
      <c r="E579" s="880"/>
      <c r="F579" s="880"/>
      <c r="G579" s="880"/>
      <c r="H579" s="880"/>
      <c r="I579" s="880"/>
      <c r="J579" s="881"/>
      <c r="K579" s="447"/>
      <c r="L579" s="466"/>
      <c r="M579" s="873"/>
      <c r="N579" s="874"/>
      <c r="O579" s="286"/>
      <c r="P579" s="287"/>
    </row>
    <row r="580" spans="2:16" ht="15" thickBot="1">
      <c r="B580" s="241"/>
      <c r="C580" s="884"/>
      <c r="D580" s="885"/>
      <c r="E580" s="885"/>
      <c r="F580" s="885"/>
      <c r="G580" s="885"/>
      <c r="H580" s="885"/>
      <c r="I580" s="885"/>
      <c r="J580" s="886"/>
      <c r="K580" s="289"/>
      <c r="L580" s="302"/>
      <c r="M580" s="779"/>
      <c r="N580" s="780"/>
      <c r="O580" s="452"/>
      <c r="P580" s="287"/>
    </row>
    <row r="581" spans="2:16" ht="15" thickBot="1">
      <c r="B581" s="241"/>
      <c r="C581" s="751" t="s">
        <v>258</v>
      </c>
      <c r="D581" s="752"/>
      <c r="E581" s="752"/>
      <c r="F581" s="752"/>
      <c r="G581" s="752"/>
      <c r="H581" s="752"/>
      <c r="I581" s="752"/>
      <c r="J581" s="752"/>
      <c r="K581" s="752"/>
      <c r="L581" s="752"/>
      <c r="M581" s="752"/>
      <c r="N581" s="753"/>
      <c r="O581" s="453">
        <f>SUM(O577:O579)</f>
        <v>3800000</v>
      </c>
      <c r="P581" s="287"/>
    </row>
    <row r="582" spans="2:16">
      <c r="B582" s="241"/>
      <c r="C582" s="760" t="s">
        <v>263</v>
      </c>
      <c r="D582" s="761"/>
      <c r="E582" s="761"/>
      <c r="F582" s="761"/>
      <c r="G582" s="761"/>
      <c r="H582" s="761"/>
      <c r="I582" s="761"/>
      <c r="J582" s="761"/>
      <c r="K582" s="761"/>
      <c r="L582" s="761"/>
      <c r="M582" s="761"/>
      <c r="N582" s="761"/>
      <c r="O582" s="762"/>
      <c r="P582" s="281"/>
    </row>
    <row r="583" spans="2:16">
      <c r="B583" s="241"/>
      <c r="C583" s="763"/>
      <c r="D583" s="764"/>
      <c r="E583" s="764"/>
      <c r="F583" s="764"/>
      <c r="G583" s="764"/>
      <c r="H583" s="764"/>
      <c r="I583" s="764"/>
      <c r="J583" s="764"/>
      <c r="K583" s="764"/>
      <c r="L583" s="764"/>
      <c r="M583" s="764"/>
      <c r="N583" s="764"/>
      <c r="O583" s="765"/>
      <c r="P583" s="281"/>
    </row>
    <row r="584" spans="2:16" ht="15" thickBot="1">
      <c r="B584" s="241"/>
      <c r="C584" s="766"/>
      <c r="D584" s="767"/>
      <c r="E584" s="767"/>
      <c r="F584" s="767"/>
      <c r="G584" s="767"/>
      <c r="H584" s="767"/>
      <c r="I584" s="767"/>
      <c r="J584" s="767"/>
      <c r="K584" s="767"/>
      <c r="L584" s="767"/>
      <c r="M584" s="767"/>
      <c r="N584" s="767"/>
      <c r="O584" s="768"/>
      <c r="P584" s="281"/>
    </row>
    <row r="585" spans="2:16" ht="15.75">
      <c r="B585" s="241"/>
      <c r="C585" s="769" t="s">
        <v>264</v>
      </c>
      <c r="D585" s="770"/>
      <c r="E585" s="770"/>
      <c r="F585" s="770"/>
      <c r="G585" s="770"/>
      <c r="H585" s="770"/>
      <c r="I585" s="786"/>
      <c r="J585" s="303" t="s">
        <v>265</v>
      </c>
      <c r="K585" s="304" t="s">
        <v>266</v>
      </c>
      <c r="L585" s="305" t="s">
        <v>267</v>
      </c>
      <c r="M585" s="785" t="s">
        <v>268</v>
      </c>
      <c r="N585" s="786"/>
      <c r="O585" s="283" t="s">
        <v>255</v>
      </c>
      <c r="P585" s="284"/>
    </row>
    <row r="586" spans="2:16">
      <c r="B586" s="241"/>
      <c r="C586" s="456"/>
      <c r="D586" s="348"/>
      <c r="E586" s="348"/>
      <c r="F586" s="348"/>
      <c r="G586" s="348"/>
      <c r="H586" s="348"/>
      <c r="I586" s="447"/>
      <c r="J586" s="375"/>
      <c r="K586" s="307"/>
      <c r="L586" s="306"/>
      <c r="M586" s="873"/>
      <c r="N586" s="874"/>
      <c r="O586" s="294"/>
      <c r="P586" s="287"/>
    </row>
    <row r="587" spans="2:16" ht="15" thickBot="1">
      <c r="B587" s="241"/>
      <c r="C587" s="805"/>
      <c r="D587" s="791"/>
      <c r="E587" s="791"/>
      <c r="F587" s="791"/>
      <c r="G587" s="791"/>
      <c r="H587" s="791"/>
      <c r="I587" s="791"/>
      <c r="J587" s="308"/>
      <c r="K587" s="309"/>
      <c r="L587" s="308"/>
      <c r="M587" s="779"/>
      <c r="N587" s="780"/>
      <c r="O587" s="310"/>
      <c r="P587" s="287"/>
    </row>
    <row r="588" spans="2:16" ht="15" thickBot="1">
      <c r="B588" s="241"/>
      <c r="C588" s="751" t="s">
        <v>258</v>
      </c>
      <c r="D588" s="752"/>
      <c r="E588" s="752"/>
      <c r="F588" s="752"/>
      <c r="G588" s="752"/>
      <c r="H588" s="752"/>
      <c r="I588" s="752"/>
      <c r="J588" s="752"/>
      <c r="K588" s="752"/>
      <c r="L588" s="752"/>
      <c r="M588" s="752"/>
      <c r="N588" s="753"/>
      <c r="O588" s="446">
        <f>SUM(O586)</f>
        <v>0</v>
      </c>
      <c r="P588" s="296"/>
    </row>
    <row r="589" spans="2:16">
      <c r="B589" s="241"/>
      <c r="C589" s="760" t="s">
        <v>269</v>
      </c>
      <c r="D589" s="761"/>
      <c r="E589" s="761"/>
      <c r="F589" s="761"/>
      <c r="G589" s="761"/>
      <c r="H589" s="761"/>
      <c r="I589" s="761"/>
      <c r="J589" s="761"/>
      <c r="K589" s="761"/>
      <c r="L589" s="761"/>
      <c r="M589" s="761"/>
      <c r="N589" s="761"/>
      <c r="O589" s="762"/>
      <c r="P589" s="281"/>
    </row>
    <row r="590" spans="2:16">
      <c r="B590" s="241"/>
      <c r="C590" s="763"/>
      <c r="D590" s="764"/>
      <c r="E590" s="764"/>
      <c r="F590" s="764"/>
      <c r="G590" s="764"/>
      <c r="H590" s="764"/>
      <c r="I590" s="764"/>
      <c r="J590" s="764"/>
      <c r="K590" s="764"/>
      <c r="L590" s="764"/>
      <c r="M590" s="764"/>
      <c r="N590" s="764"/>
      <c r="O590" s="765"/>
      <c r="P590" s="281"/>
    </row>
    <row r="591" spans="2:16" ht="15" thickBot="1">
      <c r="B591" s="241"/>
      <c r="C591" s="766"/>
      <c r="D591" s="767"/>
      <c r="E591" s="767"/>
      <c r="F591" s="767"/>
      <c r="G591" s="767"/>
      <c r="H591" s="767"/>
      <c r="I591" s="767"/>
      <c r="J591" s="767"/>
      <c r="K591" s="767"/>
      <c r="L591" s="767"/>
      <c r="M591" s="767"/>
      <c r="N591" s="767"/>
      <c r="O591" s="768"/>
      <c r="P591" s="281"/>
    </row>
    <row r="592" spans="2:16">
      <c r="B592" s="241"/>
      <c r="C592" s="769" t="s">
        <v>270</v>
      </c>
      <c r="D592" s="770"/>
      <c r="E592" s="770"/>
      <c r="F592" s="770"/>
      <c r="G592" s="770"/>
      <c r="H592" s="770"/>
      <c r="I592" s="464" t="s">
        <v>11</v>
      </c>
      <c r="J592" s="298" t="s">
        <v>271</v>
      </c>
      <c r="K592" s="304" t="s">
        <v>272</v>
      </c>
      <c r="L592" s="303" t="s">
        <v>273</v>
      </c>
      <c r="M592" s="771" t="s">
        <v>254</v>
      </c>
      <c r="N592" s="772"/>
      <c r="O592" s="312" t="s">
        <v>255</v>
      </c>
      <c r="P592" s="313"/>
    </row>
    <row r="593" spans="2:16">
      <c r="B593" s="241"/>
      <c r="C593" s="757"/>
      <c r="D593" s="758"/>
      <c r="E593" s="758"/>
      <c r="F593" s="758"/>
      <c r="G593" s="758"/>
      <c r="H593" s="758"/>
      <c r="I593" s="447"/>
      <c r="J593" s="315"/>
      <c r="K593" s="316"/>
      <c r="L593" s="465"/>
      <c r="M593" s="777"/>
      <c r="N593" s="778"/>
      <c r="O593" s="318"/>
      <c r="P593" s="319"/>
    </row>
    <row r="594" spans="2:16">
      <c r="B594" s="241"/>
      <c r="C594" s="757"/>
      <c r="D594" s="758"/>
      <c r="E594" s="758"/>
      <c r="F594" s="758"/>
      <c r="G594" s="758"/>
      <c r="H594" s="758"/>
      <c r="I594" s="447"/>
      <c r="J594" s="315"/>
      <c r="K594" s="316"/>
      <c r="L594" s="465"/>
      <c r="M594" s="777"/>
      <c r="N594" s="778"/>
      <c r="O594" s="318"/>
      <c r="P594" s="319"/>
    </row>
    <row r="595" spans="2:16">
      <c r="B595" s="241"/>
      <c r="C595" s="320"/>
      <c r="D595" s="321"/>
      <c r="E595" s="321"/>
      <c r="F595" s="321"/>
      <c r="G595" s="321"/>
      <c r="H595" s="321"/>
      <c r="I595" s="321"/>
      <c r="J595" s="323"/>
      <c r="K595" s="324"/>
      <c r="L595" s="317"/>
      <c r="M595" s="839"/>
      <c r="N595" s="840"/>
      <c r="O595" s="325"/>
      <c r="P595" s="319"/>
    </row>
    <row r="596" spans="2:16" ht="15" thickBot="1">
      <c r="B596" s="241"/>
      <c r="C596" s="805"/>
      <c r="D596" s="791"/>
      <c r="E596" s="791"/>
      <c r="F596" s="791"/>
      <c r="G596" s="791"/>
      <c r="H596" s="791"/>
      <c r="I596" s="791"/>
      <c r="J596" s="308"/>
      <c r="K596" s="309"/>
      <c r="L596" s="308"/>
      <c r="M596" s="779"/>
      <c r="N596" s="780"/>
      <c r="O596" s="310"/>
      <c r="P596" s="287"/>
    </row>
    <row r="597" spans="2:16" ht="15" thickBot="1">
      <c r="B597" s="241"/>
      <c r="C597" s="751" t="s">
        <v>258</v>
      </c>
      <c r="D597" s="752"/>
      <c r="E597" s="752"/>
      <c r="F597" s="752"/>
      <c r="G597" s="752"/>
      <c r="H597" s="752"/>
      <c r="I597" s="752"/>
      <c r="J597" s="752"/>
      <c r="K597" s="752"/>
      <c r="L597" s="752"/>
      <c r="M597" s="752"/>
      <c r="N597" s="753"/>
      <c r="O597" s="453">
        <f>SUM(O593:O594)</f>
        <v>0</v>
      </c>
      <c r="P597" s="287"/>
    </row>
    <row r="598" spans="2:16" ht="15" thickBot="1">
      <c r="B598" s="241"/>
      <c r="C598" s="274"/>
      <c r="O598" s="275"/>
      <c r="P598" s="243"/>
    </row>
    <row r="599" spans="2:16" ht="15" thickBot="1">
      <c r="B599" s="241"/>
      <c r="C599" s="754" t="s">
        <v>275</v>
      </c>
      <c r="D599" s="755"/>
      <c r="E599" s="755"/>
      <c r="F599" s="755"/>
      <c r="G599" s="755"/>
      <c r="H599" s="755"/>
      <c r="I599" s="755"/>
      <c r="J599" s="755"/>
      <c r="K599" s="755"/>
      <c r="L599" s="755"/>
      <c r="M599" s="755"/>
      <c r="N599" s="756"/>
      <c r="O599" s="454">
        <f>SUM(O572+O581+O588+O597)</f>
        <v>3800000</v>
      </c>
      <c r="P599" s="328"/>
    </row>
    <row r="600" spans="2:16">
      <c r="B600" s="241"/>
      <c r="C600" s="760" t="s">
        <v>276</v>
      </c>
      <c r="D600" s="761"/>
      <c r="E600" s="761"/>
      <c r="F600" s="761"/>
      <c r="G600" s="761"/>
      <c r="H600" s="761"/>
      <c r="I600" s="761"/>
      <c r="J600" s="761"/>
      <c r="K600" s="761"/>
      <c r="L600" s="761"/>
      <c r="M600" s="761"/>
      <c r="N600" s="761"/>
      <c r="O600" s="762"/>
      <c r="P600" s="281"/>
    </row>
    <row r="601" spans="2:16">
      <c r="B601" s="241"/>
      <c r="C601" s="763"/>
      <c r="D601" s="764"/>
      <c r="E601" s="764"/>
      <c r="F601" s="764"/>
      <c r="G601" s="764"/>
      <c r="H601" s="764"/>
      <c r="I601" s="764"/>
      <c r="J601" s="764"/>
      <c r="K601" s="764"/>
      <c r="L601" s="764"/>
      <c r="M601" s="764"/>
      <c r="N601" s="764"/>
      <c r="O601" s="765"/>
      <c r="P601" s="281"/>
    </row>
    <row r="602" spans="2:16" ht="15" thickBot="1">
      <c r="B602" s="241"/>
      <c r="C602" s="766"/>
      <c r="D602" s="767"/>
      <c r="E602" s="767"/>
      <c r="F602" s="767"/>
      <c r="G602" s="767"/>
      <c r="H602" s="767"/>
      <c r="I602" s="767"/>
      <c r="J602" s="767"/>
      <c r="K602" s="767"/>
      <c r="L602" s="767"/>
      <c r="M602" s="767"/>
      <c r="N602" s="767"/>
      <c r="O602" s="768"/>
      <c r="P602" s="281"/>
    </row>
    <row r="603" spans="2:16">
      <c r="B603" s="241"/>
      <c r="C603" s="769" t="s">
        <v>277</v>
      </c>
      <c r="D603" s="770"/>
      <c r="E603" s="770"/>
      <c r="F603" s="770"/>
      <c r="G603" s="770"/>
      <c r="H603" s="770"/>
      <c r="I603" s="770"/>
      <c r="J603" s="329"/>
      <c r="K603" s="330"/>
      <c r="L603" s="303" t="s">
        <v>278</v>
      </c>
      <c r="M603" s="771" t="s">
        <v>279</v>
      </c>
      <c r="N603" s="772"/>
      <c r="O603" s="331"/>
      <c r="P603" s="313"/>
    </row>
    <row r="604" spans="2:16">
      <c r="B604" s="241"/>
      <c r="C604" s="773" t="s">
        <v>280</v>
      </c>
      <c r="D604" s="774"/>
      <c r="E604" s="774"/>
      <c r="F604" s="774"/>
      <c r="G604" s="774"/>
      <c r="H604" s="774"/>
      <c r="I604" s="774"/>
      <c r="J604" s="332"/>
      <c r="K604" s="333"/>
      <c r="L604" s="334">
        <v>0.22</v>
      </c>
      <c r="M604" s="747"/>
      <c r="N604" s="748"/>
      <c r="O604" s="335">
        <f>O599*L604</f>
        <v>836000</v>
      </c>
      <c r="P604" s="336"/>
    </row>
    <row r="605" spans="2:16">
      <c r="B605" s="241"/>
      <c r="C605" s="338" t="s">
        <v>281</v>
      </c>
      <c r="D605" s="289"/>
      <c r="E605" s="289"/>
      <c r="F605" s="289"/>
      <c r="G605" s="289"/>
      <c r="H605" s="289"/>
      <c r="I605" s="289"/>
      <c r="J605" s="332"/>
      <c r="K605" s="333"/>
      <c r="L605" s="334">
        <v>0.01</v>
      </c>
      <c r="M605" s="747"/>
      <c r="N605" s="748"/>
      <c r="O605" s="335">
        <f>O599*L605</f>
        <v>38000</v>
      </c>
      <c r="P605" s="336"/>
    </row>
    <row r="606" spans="2:16" ht="15" thickBot="1">
      <c r="B606" s="241"/>
      <c r="C606" s="267" t="s">
        <v>282</v>
      </c>
      <c r="D606" s="268"/>
      <c r="E606" s="268"/>
      <c r="F606" s="268"/>
      <c r="G606" s="268"/>
      <c r="H606" s="268"/>
      <c r="I606" s="268"/>
      <c r="J606" s="339"/>
      <c r="K606" s="340"/>
      <c r="L606" s="334">
        <v>0.03</v>
      </c>
      <c r="M606" s="749"/>
      <c r="N606" s="750"/>
      <c r="O606" s="335">
        <f>O599*L606</f>
        <v>114000</v>
      </c>
      <c r="P606" s="336"/>
    </row>
    <row r="607" spans="2:16" ht="15" thickBot="1">
      <c r="B607" s="241"/>
      <c r="C607" s="751" t="s">
        <v>258</v>
      </c>
      <c r="D607" s="752"/>
      <c r="E607" s="752"/>
      <c r="F607" s="752"/>
      <c r="G607" s="752"/>
      <c r="H607" s="752"/>
      <c r="I607" s="752"/>
      <c r="J607" s="752"/>
      <c r="K607" s="752"/>
      <c r="L607" s="752"/>
      <c r="M607" s="752"/>
      <c r="N607" s="753"/>
      <c r="O607" s="341">
        <f>SUM(O604:O606)</f>
        <v>988000</v>
      </c>
      <c r="P607" s="342"/>
    </row>
    <row r="608" spans="2:16" ht="15" thickBot="1">
      <c r="B608" s="241"/>
      <c r="C608" s="274"/>
      <c r="O608" s="275"/>
      <c r="P608" s="243"/>
    </row>
    <row r="609" spans="2:16" ht="15" thickBot="1">
      <c r="B609" s="241"/>
      <c r="C609" s="754" t="s">
        <v>283</v>
      </c>
      <c r="D609" s="755"/>
      <c r="E609" s="755"/>
      <c r="F609" s="755"/>
      <c r="G609" s="755"/>
      <c r="H609" s="755"/>
      <c r="I609" s="755"/>
      <c r="J609" s="755"/>
      <c r="K609" s="755"/>
      <c r="L609" s="755"/>
      <c r="M609" s="755"/>
      <c r="N609" s="756"/>
      <c r="O609" s="343">
        <f>ROUND(O599+O607,0)</f>
        <v>4788000</v>
      </c>
      <c r="P609" s="342"/>
    </row>
    <row r="610" spans="2:16">
      <c r="B610" s="241"/>
      <c r="C610" s="270"/>
      <c r="D610" s="271"/>
      <c r="E610" s="271"/>
      <c r="F610" s="271"/>
      <c r="G610" s="271"/>
      <c r="H610" s="271"/>
      <c r="I610" s="271"/>
      <c r="J610" s="271"/>
      <c r="K610" s="271"/>
      <c r="L610" s="271"/>
      <c r="M610" s="271"/>
      <c r="N610" s="271"/>
      <c r="O610" s="272"/>
      <c r="P610" s="243"/>
    </row>
    <row r="611" spans="2:16">
      <c r="B611" s="241"/>
      <c r="C611" s="274"/>
      <c r="O611" s="275"/>
      <c r="P611" s="243"/>
    </row>
    <row r="612" spans="2:16">
      <c r="B612" s="241"/>
      <c r="C612" s="274"/>
      <c r="O612" s="275"/>
      <c r="P612" s="243"/>
    </row>
    <row r="613" spans="2:16">
      <c r="B613" s="241"/>
      <c r="C613" s="274"/>
      <c r="H613" s="344" t="s">
        <v>284</v>
      </c>
      <c r="I613" s="344"/>
      <c r="J613" s="344"/>
      <c r="K613" s="344"/>
      <c r="O613" s="275"/>
      <c r="P613" s="243"/>
    </row>
    <row r="614" spans="2:16">
      <c r="B614" s="241"/>
      <c r="C614" s="274"/>
      <c r="H614" s="344" t="s">
        <v>285</v>
      </c>
      <c r="O614" s="275"/>
      <c r="P614" s="243"/>
    </row>
    <row r="615" spans="2:16">
      <c r="B615" s="241"/>
      <c r="C615" s="274"/>
      <c r="H615" s="344" t="s">
        <v>286</v>
      </c>
      <c r="O615" s="275"/>
      <c r="P615" s="243"/>
    </row>
    <row r="616" spans="2:16">
      <c r="B616" s="241"/>
      <c r="C616" s="256"/>
      <c r="D616" s="345"/>
      <c r="E616" s="345"/>
      <c r="F616" s="345"/>
      <c r="G616" s="345"/>
      <c r="H616" s="344" t="s">
        <v>287</v>
      </c>
      <c r="I616" s="345"/>
      <c r="J616" s="345"/>
      <c r="K616" s="345"/>
      <c r="L616" s="345"/>
      <c r="M616" s="345"/>
      <c r="N616" s="345"/>
      <c r="O616" s="346"/>
      <c r="P616" s="266"/>
    </row>
    <row r="617" spans="2:16">
      <c r="B617" s="241"/>
      <c r="C617" s="274"/>
      <c r="H617" s="236" t="s">
        <v>288</v>
      </c>
      <c r="O617" s="275"/>
      <c r="P617" s="243"/>
    </row>
    <row r="618" spans="2:16">
      <c r="B618" s="241"/>
      <c r="C618" s="347" t="s">
        <v>289</v>
      </c>
      <c r="D618" s="348"/>
      <c r="E618" s="348"/>
      <c r="F618" s="348"/>
      <c r="G618" s="348"/>
      <c r="H618" s="348"/>
      <c r="I618" s="348"/>
      <c r="J618" s="348"/>
      <c r="K618" s="348"/>
      <c r="L618" s="348"/>
      <c r="M618" s="348"/>
      <c r="N618" s="348"/>
      <c r="O618" s="349"/>
      <c r="P618" s="243"/>
    </row>
    <row r="619" spans="2:16">
      <c r="B619" s="241"/>
      <c r="C619" s="757"/>
      <c r="D619" s="758"/>
      <c r="E619" s="758"/>
      <c r="F619" s="758"/>
      <c r="G619" s="758"/>
      <c r="H619" s="758"/>
      <c r="I619" s="758"/>
      <c r="J619" s="758"/>
      <c r="K619" s="758"/>
      <c r="L619" s="758"/>
      <c r="M619" s="758"/>
      <c r="N619" s="758"/>
      <c r="O619" s="759"/>
      <c r="P619" s="266"/>
    </row>
    <row r="620" spans="2:16">
      <c r="B620" s="241"/>
      <c r="C620" s="757"/>
      <c r="D620" s="758"/>
      <c r="E620" s="758"/>
      <c r="F620" s="758"/>
      <c r="G620" s="758"/>
      <c r="H620" s="758"/>
      <c r="I620" s="758"/>
      <c r="J620" s="758"/>
      <c r="K620" s="758"/>
      <c r="L620" s="758"/>
      <c r="M620" s="758"/>
      <c r="N620" s="758"/>
      <c r="O620" s="759"/>
      <c r="P620" s="266"/>
    </row>
    <row r="621" spans="2:16">
      <c r="B621" s="241"/>
      <c r="C621" s="256"/>
      <c r="D621" s="345"/>
      <c r="E621" s="345"/>
      <c r="F621" s="345"/>
      <c r="G621" s="345"/>
      <c r="H621" s="345"/>
      <c r="I621" s="345"/>
      <c r="J621" s="345"/>
      <c r="K621" s="345"/>
      <c r="L621" s="345"/>
      <c r="M621" s="345"/>
      <c r="N621" s="345"/>
      <c r="O621" s="346"/>
      <c r="P621" s="266"/>
    </row>
    <row r="622" spans="2:16">
      <c r="B622" s="241"/>
      <c r="C622" s="350" t="s">
        <v>290</v>
      </c>
      <c r="D622" s="345"/>
      <c r="E622" s="345"/>
      <c r="F622" s="345"/>
      <c r="G622" s="345"/>
      <c r="H622" s="345"/>
      <c r="I622" s="345"/>
      <c r="J622" s="345"/>
      <c r="K622" s="345"/>
      <c r="L622" s="345"/>
      <c r="M622" s="345"/>
      <c r="N622" s="345"/>
      <c r="O622" s="346"/>
      <c r="P622" s="266"/>
    </row>
    <row r="623" spans="2:16">
      <c r="B623" s="241"/>
      <c r="C623" s="735" t="s">
        <v>291</v>
      </c>
      <c r="D623" s="736"/>
      <c r="E623" s="736"/>
      <c r="F623" s="736"/>
      <c r="G623" s="736"/>
      <c r="H623" s="736"/>
      <c r="I623" s="736"/>
      <c r="J623" s="736"/>
      <c r="K623" s="736"/>
      <c r="L623" s="736"/>
      <c r="M623" s="736"/>
      <c r="N623" s="736"/>
      <c r="O623" s="737"/>
      <c r="P623" s="351"/>
    </row>
    <row r="624" spans="2:16">
      <c r="B624" s="241"/>
      <c r="C624" s="735"/>
      <c r="D624" s="736"/>
      <c r="E624" s="736"/>
      <c r="F624" s="736"/>
      <c r="G624" s="736"/>
      <c r="H624" s="736"/>
      <c r="I624" s="736"/>
      <c r="J624" s="736"/>
      <c r="K624" s="736"/>
      <c r="L624" s="736"/>
      <c r="M624" s="736"/>
      <c r="N624" s="736"/>
      <c r="O624" s="737"/>
      <c r="P624" s="351"/>
    </row>
    <row r="625" spans="2:16">
      <c r="B625" s="241"/>
      <c r="C625" s="738" t="s">
        <v>292</v>
      </c>
      <c r="D625" s="739"/>
      <c r="E625" s="739"/>
      <c r="F625" s="739"/>
      <c r="G625" s="739"/>
      <c r="H625" s="739"/>
      <c r="I625" s="739"/>
      <c r="J625" s="739"/>
      <c r="K625" s="739"/>
      <c r="L625" s="739"/>
      <c r="M625" s="739"/>
      <c r="N625" s="739"/>
      <c r="O625" s="740"/>
      <c r="P625" s="351"/>
    </row>
    <row r="626" spans="2:16">
      <c r="B626" s="241"/>
      <c r="C626" s="738"/>
      <c r="D626" s="739"/>
      <c r="E626" s="739"/>
      <c r="F626" s="739"/>
      <c r="G626" s="739"/>
      <c r="H626" s="739"/>
      <c r="I626" s="739"/>
      <c r="J626" s="739"/>
      <c r="K626" s="739"/>
      <c r="L626" s="739"/>
      <c r="M626" s="739"/>
      <c r="N626" s="739"/>
      <c r="O626" s="740"/>
      <c r="P626" s="351"/>
    </row>
    <row r="627" spans="2:16">
      <c r="B627" s="241"/>
      <c r="C627" s="256"/>
      <c r="D627" s="345"/>
      <c r="E627" s="345"/>
      <c r="F627" s="345"/>
      <c r="G627" s="345"/>
      <c r="H627" s="345"/>
      <c r="I627" s="345"/>
      <c r="J627" s="345"/>
      <c r="K627" s="345"/>
      <c r="L627" s="345"/>
      <c r="M627" s="345"/>
      <c r="N627" s="345"/>
      <c r="O627" s="346"/>
      <c r="P627" s="266"/>
    </row>
    <row r="628" spans="2:16">
      <c r="B628" s="241"/>
      <c r="C628" s="274"/>
      <c r="H628" s="344" t="s">
        <v>284</v>
      </c>
      <c r="O628" s="275"/>
      <c r="P628" s="243"/>
    </row>
    <row r="629" spans="2:16">
      <c r="B629" s="241"/>
      <c r="C629" s="274"/>
      <c r="H629" s="236" t="s">
        <v>285</v>
      </c>
      <c r="I629" s="289"/>
      <c r="J629" s="289"/>
      <c r="K629" s="289"/>
      <c r="O629" s="275"/>
      <c r="P629" s="243"/>
    </row>
    <row r="630" spans="2:16">
      <c r="B630" s="241"/>
      <c r="C630" s="274"/>
      <c r="H630" s="236" t="s">
        <v>293</v>
      </c>
      <c r="I630" s="352"/>
      <c r="J630" s="352"/>
      <c r="K630" s="352"/>
      <c r="O630" s="275"/>
      <c r="P630" s="243"/>
    </row>
    <row r="631" spans="2:16">
      <c r="B631" s="241"/>
      <c r="C631" s="353"/>
      <c r="D631" s="345"/>
      <c r="E631" s="345"/>
      <c r="F631" s="345"/>
      <c r="G631" s="345"/>
      <c r="H631" s="236" t="s">
        <v>287</v>
      </c>
      <c r="L631" s="345"/>
      <c r="M631" s="345"/>
      <c r="N631" s="345"/>
      <c r="O631" s="346"/>
      <c r="P631" s="266"/>
    </row>
    <row r="632" spans="2:16">
      <c r="B632" s="241"/>
      <c r="C632" s="353"/>
      <c r="D632" s="352"/>
      <c r="E632" s="352"/>
      <c r="K632" s="741"/>
      <c r="L632" s="741"/>
      <c r="M632" s="741"/>
      <c r="N632" s="741"/>
      <c r="O632" s="742"/>
      <c r="P632" s="354"/>
    </row>
    <row r="633" spans="2:16" ht="15" thickBot="1">
      <c r="B633" s="241"/>
      <c r="C633" s="745"/>
      <c r="D633" s="746"/>
      <c r="E633" s="746"/>
      <c r="F633" s="309"/>
      <c r="G633" s="309"/>
      <c r="H633" s="309"/>
      <c r="I633" s="309"/>
      <c r="J633" s="309"/>
      <c r="K633" s="743"/>
      <c r="L633" s="743"/>
      <c r="M633" s="743"/>
      <c r="N633" s="743"/>
      <c r="O633" s="744"/>
      <c r="P633" s="354"/>
    </row>
    <row r="634" spans="2:16" ht="15" thickBot="1">
      <c r="B634" s="355"/>
      <c r="C634" s="356"/>
      <c r="D634" s="356"/>
      <c r="E634" s="356"/>
      <c r="F634" s="356"/>
      <c r="G634" s="356"/>
      <c r="H634" s="356"/>
      <c r="I634" s="356"/>
      <c r="J634" s="356"/>
      <c r="K634" s="356"/>
      <c r="L634" s="356"/>
      <c r="M634" s="356"/>
      <c r="N634" s="356"/>
      <c r="O634" s="356"/>
      <c r="P634" s="357"/>
    </row>
    <row r="635" spans="2:16" ht="15" thickTop="1"/>
    <row r="637" spans="2:16">
      <c r="B637" s="875" t="s">
        <v>0</v>
      </c>
      <c r="C637" s="875"/>
      <c r="D637" s="875"/>
      <c r="E637" s="875"/>
      <c r="F637" s="875"/>
      <c r="G637" s="875"/>
      <c r="H637" s="875"/>
      <c r="I637" s="875"/>
      <c r="J637" s="875"/>
      <c r="K637" s="875"/>
    </row>
    <row r="638" spans="2:16">
      <c r="B638" s="236" t="s">
        <v>1</v>
      </c>
    </row>
    <row r="639" spans="2:16" ht="15" thickBot="1"/>
    <row r="640" spans="2:16" ht="15" thickTop="1">
      <c r="B640" s="237"/>
      <c r="C640" s="238"/>
      <c r="D640" s="238"/>
      <c r="E640" s="238"/>
      <c r="F640" s="238"/>
      <c r="G640" s="238"/>
      <c r="H640" s="238"/>
      <c r="I640" s="238"/>
      <c r="J640" s="238"/>
      <c r="K640" s="238"/>
      <c r="L640" s="238"/>
      <c r="M640" s="238"/>
      <c r="N640" s="238"/>
      <c r="O640" s="238"/>
      <c r="P640" s="239"/>
    </row>
    <row r="641" spans="2:16">
      <c r="B641" s="241"/>
      <c r="C641" s="861" t="s">
        <v>234</v>
      </c>
      <c r="D641" s="861"/>
      <c r="E641" s="861"/>
      <c r="F641" s="861"/>
      <c r="G641" s="861"/>
      <c r="H641" s="861"/>
      <c r="I641" s="861"/>
      <c r="J641" s="861"/>
      <c r="K641" s="861"/>
      <c r="L641" s="861"/>
      <c r="M641" s="861"/>
      <c r="N641" s="861"/>
      <c r="O641" s="861"/>
      <c r="P641" s="242"/>
    </row>
    <row r="642" spans="2:16" ht="15" thickBot="1">
      <c r="B642" s="241"/>
      <c r="P642" s="243"/>
    </row>
    <row r="643" spans="2:16">
      <c r="B643" s="241"/>
      <c r="C643" s="862"/>
      <c r="D643" s="864"/>
      <c r="E643" s="865"/>
      <c r="F643" s="865"/>
      <c r="G643" s="865"/>
      <c r="H643" s="865"/>
      <c r="I643" s="865"/>
      <c r="J643" s="865"/>
      <c r="K643" s="866"/>
      <c r="L643" s="867"/>
      <c r="M643" s="868"/>
      <c r="N643" s="868"/>
      <c r="O643" s="869"/>
      <c r="P643" s="244"/>
    </row>
    <row r="644" spans="2:16">
      <c r="B644" s="241"/>
      <c r="C644" s="863"/>
      <c r="D644" s="852" t="s">
        <v>434</v>
      </c>
      <c r="E644" s="853"/>
      <c r="F644" s="853"/>
      <c r="G644" s="853"/>
      <c r="H644" s="853"/>
      <c r="I644" s="853"/>
      <c r="J644" s="853"/>
      <c r="K644" s="854"/>
      <c r="L644" s="870"/>
      <c r="M644" s="871"/>
      <c r="N644" s="871"/>
      <c r="O644" s="872"/>
      <c r="P644" s="244"/>
    </row>
    <row r="645" spans="2:16">
      <c r="B645" s="241"/>
      <c r="C645" s="863"/>
      <c r="D645" s="852"/>
      <c r="E645" s="853"/>
      <c r="F645" s="853"/>
      <c r="G645" s="853"/>
      <c r="H645" s="853"/>
      <c r="I645" s="853"/>
      <c r="J645" s="853"/>
      <c r="K645" s="854"/>
      <c r="L645" s="844" t="s">
        <v>236</v>
      </c>
      <c r="M645" s="846"/>
      <c r="N645" s="847"/>
      <c r="O645" s="848"/>
      <c r="P645" s="244"/>
    </row>
    <row r="646" spans="2:16">
      <c r="B646" s="241"/>
      <c r="C646" s="863"/>
      <c r="D646" s="852" t="s">
        <v>237</v>
      </c>
      <c r="E646" s="853"/>
      <c r="F646" s="853"/>
      <c r="G646" s="853"/>
      <c r="H646" s="853"/>
      <c r="I646" s="853"/>
      <c r="J646" s="853"/>
      <c r="K646" s="854"/>
      <c r="L646" s="845"/>
      <c r="M646" s="849"/>
      <c r="N646" s="850"/>
      <c r="O646" s="851"/>
      <c r="P646" s="245"/>
    </row>
    <row r="647" spans="2:16">
      <c r="B647" s="241"/>
      <c r="C647" s="863"/>
      <c r="D647" s="855"/>
      <c r="E647" s="856"/>
      <c r="F647" s="856"/>
      <c r="G647" s="856"/>
      <c r="H647" s="856"/>
      <c r="I647" s="856"/>
      <c r="J647" s="856"/>
      <c r="K647" s="857"/>
      <c r="L647" s="844" t="s">
        <v>238</v>
      </c>
      <c r="M647" s="844">
        <v>1</v>
      </c>
      <c r="N647" s="844" t="s">
        <v>239</v>
      </c>
      <c r="O647" s="859">
        <v>1</v>
      </c>
      <c r="P647" s="244"/>
    </row>
    <row r="648" spans="2:16">
      <c r="B648" s="241"/>
      <c r="C648" s="863"/>
      <c r="D648" s="855"/>
      <c r="E648" s="856"/>
      <c r="F648" s="856"/>
      <c r="G648" s="856"/>
      <c r="H648" s="856"/>
      <c r="I648" s="856"/>
      <c r="J648" s="856"/>
      <c r="K648" s="857"/>
      <c r="L648" s="858"/>
      <c r="M648" s="858"/>
      <c r="N648" s="858"/>
      <c r="O648" s="860"/>
      <c r="P648" s="244"/>
    </row>
    <row r="649" spans="2:16">
      <c r="B649" s="241"/>
      <c r="C649" s="863"/>
      <c r="D649" s="852" t="s">
        <v>240</v>
      </c>
      <c r="E649" s="853"/>
      <c r="F649" s="853"/>
      <c r="G649" s="853"/>
      <c r="H649" s="853"/>
      <c r="I649" s="853"/>
      <c r="J649" s="853"/>
      <c r="K649" s="854"/>
      <c r="L649" s="858"/>
      <c r="M649" s="858"/>
      <c r="N649" s="858"/>
      <c r="O649" s="860"/>
      <c r="P649" s="244"/>
    </row>
    <row r="650" spans="2:16" ht="15" thickBot="1">
      <c r="B650" s="241"/>
      <c r="C650" s="246"/>
      <c r="D650" s="247"/>
      <c r="E650" s="247"/>
      <c r="F650" s="247"/>
      <c r="G650" s="247"/>
      <c r="H650" s="247"/>
      <c r="I650" s="247"/>
      <c r="J650" s="247"/>
      <c r="K650" s="247"/>
      <c r="L650" s="247"/>
      <c r="M650" s="248"/>
      <c r="N650" s="248"/>
      <c r="O650" s="249"/>
      <c r="P650" s="250"/>
    </row>
    <row r="651" spans="2:16">
      <c r="B651" s="241"/>
      <c r="C651" s="251"/>
      <c r="D651" s="252"/>
      <c r="E651" s="252"/>
      <c r="F651" s="252"/>
      <c r="G651" s="252"/>
      <c r="H651" s="252"/>
      <c r="I651" s="252"/>
      <c r="J651" s="252"/>
      <c r="K651" s="252"/>
      <c r="L651" s="253" t="s">
        <v>241</v>
      </c>
      <c r="M651" s="254" t="s">
        <v>242</v>
      </c>
      <c r="N651" s="254" t="s">
        <v>243</v>
      </c>
      <c r="O651" s="255" t="s">
        <v>244</v>
      </c>
      <c r="P651" s="245"/>
    </row>
    <row r="652" spans="2:16">
      <c r="B652" s="241"/>
      <c r="C652" s="256"/>
      <c r="D652" s="257"/>
      <c r="E652" s="257"/>
      <c r="F652" s="257"/>
      <c r="G652" s="257"/>
      <c r="H652" s="257"/>
      <c r="I652" s="257"/>
      <c r="J652" s="257"/>
      <c r="K652" s="257"/>
      <c r="L652" s="258"/>
      <c r="M652" s="259"/>
      <c r="N652" s="259"/>
      <c r="O652" s="260"/>
      <c r="P652" s="261"/>
    </row>
    <row r="653" spans="2:16">
      <c r="B653" s="241"/>
      <c r="C653" s="826" t="s">
        <v>245</v>
      </c>
      <c r="D653" s="827"/>
      <c r="E653" s="827"/>
      <c r="F653" s="827"/>
      <c r="G653" s="257"/>
      <c r="H653" s="257"/>
      <c r="I653" s="257" t="s">
        <v>246</v>
      </c>
      <c r="K653" s="257"/>
      <c r="L653" s="258"/>
      <c r="O653" s="262"/>
      <c r="P653" s="261"/>
    </row>
    <row r="654" spans="2:16">
      <c r="B654" s="241"/>
      <c r="C654" s="263"/>
      <c r="D654" s="264"/>
      <c r="E654" s="264"/>
      <c r="F654" s="264"/>
      <c r="G654" s="264"/>
      <c r="H654" s="264"/>
      <c r="I654" s="264"/>
      <c r="J654" s="264"/>
      <c r="K654" s="264"/>
      <c r="L654" s="264"/>
      <c r="M654" s="264"/>
      <c r="N654" s="264"/>
      <c r="O654" s="265"/>
      <c r="P654" s="266"/>
    </row>
    <row r="655" spans="2:16" ht="15" thickBot="1">
      <c r="B655" s="241"/>
      <c r="C655" s="267"/>
      <c r="D655" s="268"/>
      <c r="E655" s="268"/>
      <c r="F655" s="268"/>
      <c r="G655" s="268"/>
      <c r="H655" s="268"/>
      <c r="I655" s="268"/>
      <c r="J655" s="268"/>
      <c r="K655" s="268"/>
      <c r="L655" s="268"/>
      <c r="M655" s="268"/>
      <c r="N655" s="268"/>
      <c r="O655" s="269"/>
      <c r="P655" s="243"/>
    </row>
    <row r="656" spans="2:16" ht="15" thickBot="1">
      <c r="B656" s="241"/>
      <c r="C656" s="270"/>
      <c r="D656" s="271"/>
      <c r="E656" s="271"/>
      <c r="F656" s="271"/>
      <c r="G656" s="271"/>
      <c r="H656" s="271"/>
      <c r="K656" s="271"/>
      <c r="L656" s="271"/>
      <c r="M656" s="271"/>
      <c r="N656" s="271"/>
      <c r="O656" s="272"/>
      <c r="P656" s="243"/>
    </row>
    <row r="657" spans="2:16">
      <c r="B657" s="241"/>
      <c r="C657" s="828" t="s">
        <v>247</v>
      </c>
      <c r="D657" s="829"/>
      <c r="E657" s="829"/>
      <c r="F657" s="829"/>
      <c r="G657" s="829"/>
      <c r="H657" s="829"/>
      <c r="I657" s="829"/>
      <c r="J657" s="829"/>
      <c r="K657" s="829"/>
      <c r="L657" s="829"/>
      <c r="M657" s="829"/>
      <c r="N657" s="829"/>
      <c r="O657" s="830"/>
      <c r="P657" s="273"/>
    </row>
    <row r="658" spans="2:16" ht="15" thickBot="1">
      <c r="B658" s="241"/>
      <c r="C658" s="274"/>
      <c r="O658" s="275"/>
      <c r="P658" s="243"/>
    </row>
    <row r="659" spans="2:16">
      <c r="B659" s="241"/>
      <c r="C659" s="276" t="s">
        <v>248</v>
      </c>
      <c r="D659" s="814" t="s">
        <v>9</v>
      </c>
      <c r="E659" s="815"/>
      <c r="F659" s="815"/>
      <c r="G659" s="815"/>
      <c r="H659" s="815"/>
      <c r="I659" s="815"/>
      <c r="J659" s="815"/>
      <c r="K659" s="815"/>
      <c r="L659" s="816"/>
      <c r="M659" s="817" t="s">
        <v>249</v>
      </c>
      <c r="N659" s="818"/>
      <c r="O659" s="276" t="s">
        <v>11</v>
      </c>
      <c r="P659" s="277"/>
    </row>
    <row r="660" spans="2:16" ht="15" thickBot="1">
      <c r="B660" s="241"/>
      <c r="C660" s="278">
        <v>25</v>
      </c>
      <c r="D660" s="843" t="s">
        <v>87</v>
      </c>
      <c r="E660" s="820"/>
      <c r="F660" s="820"/>
      <c r="G660" s="820"/>
      <c r="H660" s="820"/>
      <c r="I660" s="820"/>
      <c r="J660" s="820"/>
      <c r="K660" s="820"/>
      <c r="L660" s="821"/>
      <c r="M660" s="843" t="s">
        <v>43</v>
      </c>
      <c r="N660" s="821"/>
      <c r="O660" s="279">
        <f>'[117]PRESUPUESTO OFICIAL (Entidad)'!I19</f>
        <v>1</v>
      </c>
      <c r="P660" s="280"/>
    </row>
    <row r="661" spans="2:16">
      <c r="B661" s="241"/>
      <c r="C661" s="760" t="s">
        <v>250</v>
      </c>
      <c r="D661" s="761"/>
      <c r="E661" s="761"/>
      <c r="F661" s="761"/>
      <c r="G661" s="761"/>
      <c r="H661" s="761"/>
      <c r="I661" s="761"/>
      <c r="J661" s="761"/>
      <c r="K661" s="761"/>
      <c r="L661" s="761"/>
      <c r="M661" s="761"/>
      <c r="N661" s="761"/>
      <c r="O661" s="762"/>
      <c r="P661" s="281"/>
    </row>
    <row r="662" spans="2:16">
      <c r="B662" s="241"/>
      <c r="C662" s="763"/>
      <c r="D662" s="764"/>
      <c r="E662" s="764"/>
      <c r="F662" s="764"/>
      <c r="G662" s="764"/>
      <c r="H662" s="764"/>
      <c r="I662" s="764"/>
      <c r="J662" s="764"/>
      <c r="K662" s="764"/>
      <c r="L662" s="764"/>
      <c r="M662" s="764"/>
      <c r="N662" s="764"/>
      <c r="O662" s="765"/>
      <c r="P662" s="281"/>
    </row>
    <row r="663" spans="2:16" ht="15" thickBot="1">
      <c r="B663" s="241"/>
      <c r="C663" s="766"/>
      <c r="D663" s="767"/>
      <c r="E663" s="767"/>
      <c r="F663" s="767"/>
      <c r="G663" s="767"/>
      <c r="H663" s="767"/>
      <c r="I663" s="767"/>
      <c r="J663" s="767"/>
      <c r="K663" s="767"/>
      <c r="L663" s="767"/>
      <c r="M663" s="767"/>
      <c r="N663" s="767"/>
      <c r="O663" s="768"/>
      <c r="P663" s="281"/>
    </row>
    <row r="664" spans="2:16">
      <c r="B664" s="241"/>
      <c r="C664" s="769" t="s">
        <v>9</v>
      </c>
      <c r="D664" s="822"/>
      <c r="E664" s="822"/>
      <c r="F664" s="822"/>
      <c r="G664" s="823"/>
      <c r="H664" s="785" t="s">
        <v>251</v>
      </c>
      <c r="I664" s="822"/>
      <c r="J664" s="824" t="s">
        <v>252</v>
      </c>
      <c r="K664" s="825"/>
      <c r="L664" s="298" t="s">
        <v>436</v>
      </c>
      <c r="M664" s="785" t="s">
        <v>254</v>
      </c>
      <c r="N664" s="786"/>
      <c r="O664" s="283" t="s">
        <v>255</v>
      </c>
      <c r="P664" s="284"/>
    </row>
    <row r="665" spans="2:16">
      <c r="B665" s="241"/>
      <c r="C665" s="773"/>
      <c r="D665" s="774"/>
      <c r="E665" s="774"/>
      <c r="F665" s="774"/>
      <c r="G665" s="810"/>
      <c r="H665" s="811"/>
      <c r="I665" s="810"/>
      <c r="J665" s="812"/>
      <c r="K665" s="776"/>
      <c r="L665" s="463"/>
      <c r="M665" s="812"/>
      <c r="N665" s="776"/>
      <c r="O665" s="286"/>
      <c r="P665" s="287"/>
    </row>
    <row r="666" spans="2:16">
      <c r="B666" s="241"/>
      <c r="C666" s="879"/>
      <c r="D666" s="880"/>
      <c r="E666" s="880"/>
      <c r="F666" s="880"/>
      <c r="G666" s="881"/>
      <c r="H666" s="291"/>
      <c r="I666" s="290"/>
      <c r="J666" s="812"/>
      <c r="K666" s="776"/>
      <c r="L666" s="463"/>
      <c r="M666" s="812"/>
      <c r="N666" s="776"/>
      <c r="O666" s="286"/>
      <c r="P666" s="287"/>
    </row>
    <row r="667" spans="2:16" ht="15" thickBot="1">
      <c r="B667" s="241"/>
      <c r="C667" s="805"/>
      <c r="D667" s="791"/>
      <c r="E667" s="791"/>
      <c r="F667" s="791"/>
      <c r="G667" s="806"/>
      <c r="H667" s="807"/>
      <c r="I667" s="806"/>
      <c r="J667" s="807"/>
      <c r="K667" s="806"/>
      <c r="L667" s="293"/>
      <c r="M667" s="808"/>
      <c r="N667" s="809"/>
      <c r="O667" s="294"/>
      <c r="P667" s="287"/>
    </row>
    <row r="668" spans="2:16" ht="15" thickBot="1">
      <c r="B668" s="241"/>
      <c r="C668" s="751" t="s">
        <v>258</v>
      </c>
      <c r="D668" s="752"/>
      <c r="E668" s="752"/>
      <c r="F668" s="752"/>
      <c r="G668" s="752"/>
      <c r="H668" s="752"/>
      <c r="I668" s="752"/>
      <c r="J668" s="752"/>
      <c r="K668" s="752"/>
      <c r="L668" s="752"/>
      <c r="M668" s="752"/>
      <c r="N668" s="753"/>
      <c r="O668" s="446">
        <f>SUM(O665:O666)</f>
        <v>0</v>
      </c>
      <c r="P668" s="296"/>
    </row>
    <row r="669" spans="2:16">
      <c r="B669" s="241"/>
      <c r="C669" s="760" t="s">
        <v>259</v>
      </c>
      <c r="D669" s="761"/>
      <c r="E669" s="761"/>
      <c r="F669" s="761"/>
      <c r="G669" s="761"/>
      <c r="H669" s="761"/>
      <c r="I669" s="761"/>
      <c r="J669" s="761"/>
      <c r="K669" s="761"/>
      <c r="L669" s="761"/>
      <c r="M669" s="761"/>
      <c r="N669" s="761"/>
      <c r="O669" s="762"/>
      <c r="P669" s="281"/>
    </row>
    <row r="670" spans="2:16">
      <c r="B670" s="241"/>
      <c r="C670" s="763"/>
      <c r="D670" s="764"/>
      <c r="E670" s="764"/>
      <c r="F670" s="764"/>
      <c r="G670" s="764"/>
      <c r="H670" s="764"/>
      <c r="I670" s="764"/>
      <c r="J670" s="764"/>
      <c r="K670" s="764"/>
      <c r="L670" s="764"/>
      <c r="M670" s="764"/>
      <c r="N670" s="764"/>
      <c r="O670" s="765"/>
      <c r="P670" s="281"/>
    </row>
    <row r="671" spans="2:16" ht="15" thickBot="1">
      <c r="B671" s="241"/>
      <c r="C671" s="766"/>
      <c r="D671" s="767"/>
      <c r="E671" s="767"/>
      <c r="F671" s="767"/>
      <c r="G671" s="767"/>
      <c r="H671" s="767"/>
      <c r="I671" s="767"/>
      <c r="J671" s="767"/>
      <c r="K671" s="767"/>
      <c r="L671" s="767"/>
      <c r="M671" s="767"/>
      <c r="N671" s="767"/>
      <c r="O671" s="768"/>
      <c r="P671" s="281"/>
    </row>
    <row r="672" spans="2:16">
      <c r="B672" s="241"/>
      <c r="C672" s="769" t="s">
        <v>9</v>
      </c>
      <c r="D672" s="770"/>
      <c r="E672" s="770"/>
      <c r="F672" s="770"/>
      <c r="G672" s="770"/>
      <c r="H672" s="770"/>
      <c r="I672" s="770"/>
      <c r="J672" s="786"/>
      <c r="K672" s="297" t="s">
        <v>249</v>
      </c>
      <c r="L672" s="298" t="s">
        <v>11</v>
      </c>
      <c r="M672" s="785" t="s">
        <v>260</v>
      </c>
      <c r="N672" s="786"/>
      <c r="O672" s="283" t="s">
        <v>255</v>
      </c>
      <c r="P672" s="284"/>
    </row>
    <row r="673" spans="2:16">
      <c r="B673" s="241"/>
      <c r="C673" s="773" t="s">
        <v>87</v>
      </c>
      <c r="D673" s="774"/>
      <c r="E673" s="774"/>
      <c r="F673" s="774"/>
      <c r="G673" s="774"/>
      <c r="H673" s="774"/>
      <c r="I673" s="774"/>
      <c r="J673" s="810"/>
      <c r="K673" s="447" t="s">
        <v>43</v>
      </c>
      <c r="L673" s="375">
        <v>1</v>
      </c>
      <c r="M673" s="873">
        <v>4200000</v>
      </c>
      <c r="N673" s="874"/>
      <c r="O673" s="286">
        <f>L673*M673</f>
        <v>4200000</v>
      </c>
      <c r="P673" s="287"/>
    </row>
    <row r="674" spans="2:16">
      <c r="B674" s="241"/>
      <c r="C674" s="879"/>
      <c r="D674" s="880"/>
      <c r="E674" s="880"/>
      <c r="F674" s="880"/>
      <c r="G674" s="880"/>
      <c r="H674" s="880"/>
      <c r="I674" s="880"/>
      <c r="J674" s="881"/>
      <c r="K674" s="447"/>
      <c r="L674" s="460"/>
      <c r="M674" s="873"/>
      <c r="N674" s="874"/>
      <c r="O674" s="286"/>
      <c r="P674" s="287"/>
    </row>
    <row r="675" spans="2:16" ht="15" thickBot="1">
      <c r="B675" s="241"/>
      <c r="C675" s="884"/>
      <c r="D675" s="885"/>
      <c r="E675" s="885"/>
      <c r="F675" s="885"/>
      <c r="G675" s="885"/>
      <c r="H675" s="885"/>
      <c r="I675" s="885"/>
      <c r="J675" s="886"/>
      <c r="K675" s="289"/>
      <c r="L675" s="302"/>
      <c r="M675" s="779"/>
      <c r="N675" s="780"/>
      <c r="O675" s="452"/>
      <c r="P675" s="287"/>
    </row>
    <row r="676" spans="2:16" ht="15" thickBot="1">
      <c r="B676" s="241"/>
      <c r="C676" s="751" t="s">
        <v>258</v>
      </c>
      <c r="D676" s="752"/>
      <c r="E676" s="752"/>
      <c r="F676" s="752"/>
      <c r="G676" s="752"/>
      <c r="H676" s="752"/>
      <c r="I676" s="752"/>
      <c r="J676" s="752"/>
      <c r="K676" s="752"/>
      <c r="L676" s="752"/>
      <c r="M676" s="752"/>
      <c r="N676" s="753"/>
      <c r="O676" s="453">
        <f>SUM(O673:O674)</f>
        <v>4200000</v>
      </c>
      <c r="P676" s="287"/>
    </row>
    <row r="677" spans="2:16">
      <c r="B677" s="241"/>
      <c r="C677" s="760" t="s">
        <v>263</v>
      </c>
      <c r="D677" s="761"/>
      <c r="E677" s="761"/>
      <c r="F677" s="761"/>
      <c r="G677" s="761"/>
      <c r="H677" s="761"/>
      <c r="I677" s="761"/>
      <c r="J677" s="761"/>
      <c r="K677" s="761"/>
      <c r="L677" s="761"/>
      <c r="M677" s="761"/>
      <c r="N677" s="761"/>
      <c r="O677" s="762"/>
      <c r="P677" s="281"/>
    </row>
    <row r="678" spans="2:16">
      <c r="B678" s="241"/>
      <c r="C678" s="763"/>
      <c r="D678" s="764"/>
      <c r="E678" s="764"/>
      <c r="F678" s="764"/>
      <c r="G678" s="764"/>
      <c r="H678" s="764"/>
      <c r="I678" s="764"/>
      <c r="J678" s="764"/>
      <c r="K678" s="764"/>
      <c r="L678" s="764"/>
      <c r="M678" s="764"/>
      <c r="N678" s="764"/>
      <c r="O678" s="765"/>
      <c r="P678" s="281"/>
    </row>
    <row r="679" spans="2:16" ht="15" thickBot="1">
      <c r="B679" s="241"/>
      <c r="C679" s="766"/>
      <c r="D679" s="767"/>
      <c r="E679" s="767"/>
      <c r="F679" s="767"/>
      <c r="G679" s="767"/>
      <c r="H679" s="767"/>
      <c r="I679" s="767"/>
      <c r="J679" s="767"/>
      <c r="K679" s="767"/>
      <c r="L679" s="767"/>
      <c r="M679" s="767"/>
      <c r="N679" s="767"/>
      <c r="O679" s="768"/>
      <c r="P679" s="281"/>
    </row>
    <row r="680" spans="2:16" ht="15.75">
      <c r="B680" s="241"/>
      <c r="C680" s="769" t="s">
        <v>264</v>
      </c>
      <c r="D680" s="770"/>
      <c r="E680" s="770"/>
      <c r="F680" s="770"/>
      <c r="G680" s="770"/>
      <c r="H680" s="770"/>
      <c r="I680" s="786"/>
      <c r="J680" s="303" t="s">
        <v>265</v>
      </c>
      <c r="K680" s="304" t="s">
        <v>266</v>
      </c>
      <c r="L680" s="305" t="s">
        <v>267</v>
      </c>
      <c r="M680" s="785" t="s">
        <v>268</v>
      </c>
      <c r="N680" s="786"/>
      <c r="O680" s="283" t="s">
        <v>255</v>
      </c>
      <c r="P680" s="284"/>
    </row>
    <row r="681" spans="2:16">
      <c r="B681" s="241"/>
      <c r="C681" s="456"/>
      <c r="D681" s="348"/>
      <c r="E681" s="348"/>
      <c r="F681" s="348"/>
      <c r="G681" s="348"/>
      <c r="H681" s="348"/>
      <c r="I681" s="447"/>
      <c r="J681" s="375"/>
      <c r="K681" s="307"/>
      <c r="L681" s="306"/>
      <c r="M681" s="873"/>
      <c r="N681" s="874"/>
      <c r="O681" s="294"/>
      <c r="P681" s="287"/>
    </row>
    <row r="682" spans="2:16" ht="15" thickBot="1">
      <c r="B682" s="241"/>
      <c r="C682" s="805"/>
      <c r="D682" s="791"/>
      <c r="E682" s="791"/>
      <c r="F682" s="791"/>
      <c r="G682" s="791"/>
      <c r="H682" s="791"/>
      <c r="I682" s="791"/>
      <c r="J682" s="308"/>
      <c r="K682" s="309"/>
      <c r="L682" s="308"/>
      <c r="M682" s="779"/>
      <c r="N682" s="780"/>
      <c r="O682" s="310"/>
      <c r="P682" s="287"/>
    </row>
    <row r="683" spans="2:16" ht="15" thickBot="1">
      <c r="B683" s="241"/>
      <c r="C683" s="751" t="s">
        <v>258</v>
      </c>
      <c r="D683" s="752"/>
      <c r="E683" s="752"/>
      <c r="F683" s="752"/>
      <c r="G683" s="752"/>
      <c r="H683" s="752"/>
      <c r="I683" s="752"/>
      <c r="J683" s="752"/>
      <c r="K683" s="752"/>
      <c r="L683" s="752"/>
      <c r="M683" s="752"/>
      <c r="N683" s="753"/>
      <c r="O683" s="446">
        <f>SUM(O681)</f>
        <v>0</v>
      </c>
      <c r="P683" s="296"/>
    </row>
    <row r="684" spans="2:16">
      <c r="B684" s="241"/>
      <c r="C684" s="760" t="s">
        <v>269</v>
      </c>
      <c r="D684" s="761"/>
      <c r="E684" s="761"/>
      <c r="F684" s="761"/>
      <c r="G684" s="761"/>
      <c r="H684" s="761"/>
      <c r="I684" s="761"/>
      <c r="J684" s="761"/>
      <c r="K684" s="761"/>
      <c r="L684" s="761"/>
      <c r="M684" s="761"/>
      <c r="N684" s="761"/>
      <c r="O684" s="762"/>
      <c r="P684" s="281"/>
    </row>
    <row r="685" spans="2:16">
      <c r="B685" s="241"/>
      <c r="C685" s="763"/>
      <c r="D685" s="764"/>
      <c r="E685" s="764"/>
      <c r="F685" s="764"/>
      <c r="G685" s="764"/>
      <c r="H685" s="764"/>
      <c r="I685" s="764"/>
      <c r="J685" s="764"/>
      <c r="K685" s="764"/>
      <c r="L685" s="764"/>
      <c r="M685" s="764"/>
      <c r="N685" s="764"/>
      <c r="O685" s="765"/>
      <c r="P685" s="281"/>
    </row>
    <row r="686" spans="2:16" ht="15" thickBot="1">
      <c r="B686" s="241"/>
      <c r="C686" s="766"/>
      <c r="D686" s="767"/>
      <c r="E686" s="767"/>
      <c r="F686" s="767"/>
      <c r="G686" s="767"/>
      <c r="H686" s="767"/>
      <c r="I686" s="767"/>
      <c r="J686" s="767"/>
      <c r="K686" s="767"/>
      <c r="L686" s="767"/>
      <c r="M686" s="767"/>
      <c r="N686" s="767"/>
      <c r="O686" s="768"/>
      <c r="P686" s="281"/>
    </row>
    <row r="687" spans="2:16">
      <c r="B687" s="241"/>
      <c r="C687" s="769" t="s">
        <v>270</v>
      </c>
      <c r="D687" s="770"/>
      <c r="E687" s="770"/>
      <c r="F687" s="770"/>
      <c r="G687" s="770"/>
      <c r="H687" s="770"/>
      <c r="I687" s="464" t="s">
        <v>11</v>
      </c>
      <c r="J687" s="298" t="s">
        <v>271</v>
      </c>
      <c r="K687" s="304" t="s">
        <v>272</v>
      </c>
      <c r="L687" s="303" t="s">
        <v>273</v>
      </c>
      <c r="M687" s="771" t="s">
        <v>254</v>
      </c>
      <c r="N687" s="772"/>
      <c r="O687" s="312" t="s">
        <v>255</v>
      </c>
      <c r="P687" s="313"/>
    </row>
    <row r="688" spans="2:16">
      <c r="B688" s="241"/>
      <c r="C688" s="757"/>
      <c r="D688" s="758"/>
      <c r="E688" s="758"/>
      <c r="F688" s="758"/>
      <c r="G688" s="758"/>
      <c r="H688" s="758"/>
      <c r="I688" s="447"/>
      <c r="J688" s="315"/>
      <c r="K688" s="316"/>
      <c r="L688" s="465"/>
      <c r="M688" s="777"/>
      <c r="N688" s="778"/>
      <c r="O688" s="318"/>
      <c r="P688" s="319"/>
    </row>
    <row r="689" spans="2:16">
      <c r="B689" s="241"/>
      <c r="C689" s="757"/>
      <c r="D689" s="758"/>
      <c r="E689" s="758"/>
      <c r="F689" s="758"/>
      <c r="G689" s="758"/>
      <c r="H689" s="758"/>
      <c r="I689" s="447"/>
      <c r="J689" s="315"/>
      <c r="K689" s="316"/>
      <c r="L689" s="465"/>
      <c r="M689" s="777"/>
      <c r="N689" s="778"/>
      <c r="O689" s="318"/>
      <c r="P689" s="319"/>
    </row>
    <row r="690" spans="2:16">
      <c r="B690" s="241"/>
      <c r="C690" s="320"/>
      <c r="D690" s="321"/>
      <c r="E690" s="321"/>
      <c r="F690" s="321"/>
      <c r="G690" s="321"/>
      <c r="H690" s="321"/>
      <c r="I690" s="321"/>
      <c r="J690" s="323"/>
      <c r="K690" s="324"/>
      <c r="L690" s="317"/>
      <c r="M690" s="839"/>
      <c r="N690" s="840"/>
      <c r="O690" s="325"/>
      <c r="P690" s="319"/>
    </row>
    <row r="691" spans="2:16" ht="15" thickBot="1">
      <c r="B691" s="241"/>
      <c r="C691" s="805"/>
      <c r="D691" s="791"/>
      <c r="E691" s="791"/>
      <c r="F691" s="791"/>
      <c r="G691" s="791"/>
      <c r="H691" s="791"/>
      <c r="I691" s="791"/>
      <c r="J691" s="308"/>
      <c r="K691" s="309"/>
      <c r="L691" s="308"/>
      <c r="M691" s="779"/>
      <c r="N691" s="780"/>
      <c r="O691" s="310"/>
      <c r="P691" s="287"/>
    </row>
    <row r="692" spans="2:16" ht="15" thickBot="1">
      <c r="B692" s="241"/>
      <c r="C692" s="751" t="s">
        <v>258</v>
      </c>
      <c r="D692" s="752"/>
      <c r="E692" s="752"/>
      <c r="F692" s="752"/>
      <c r="G692" s="752"/>
      <c r="H692" s="752"/>
      <c r="I692" s="752"/>
      <c r="J692" s="752"/>
      <c r="K692" s="752"/>
      <c r="L692" s="752"/>
      <c r="M692" s="752"/>
      <c r="N692" s="753"/>
      <c r="O692" s="453">
        <f>SUM(O688:O689)</f>
        <v>0</v>
      </c>
      <c r="P692" s="287"/>
    </row>
    <row r="693" spans="2:16" ht="15" thickBot="1">
      <c r="B693" s="241"/>
      <c r="C693" s="274"/>
      <c r="O693" s="275"/>
      <c r="P693" s="243"/>
    </row>
    <row r="694" spans="2:16" ht="15" thickBot="1">
      <c r="B694" s="241"/>
      <c r="C694" s="754" t="s">
        <v>275</v>
      </c>
      <c r="D694" s="755"/>
      <c r="E694" s="755"/>
      <c r="F694" s="755"/>
      <c r="G694" s="755"/>
      <c r="H694" s="755"/>
      <c r="I694" s="755"/>
      <c r="J694" s="755"/>
      <c r="K694" s="755"/>
      <c r="L694" s="755"/>
      <c r="M694" s="755"/>
      <c r="N694" s="756"/>
      <c r="O694" s="454">
        <f>SUM(O668+O676+O683+O692)</f>
        <v>4200000</v>
      </c>
      <c r="P694" s="328"/>
    </row>
    <row r="695" spans="2:16">
      <c r="B695" s="241"/>
      <c r="C695" s="760" t="s">
        <v>276</v>
      </c>
      <c r="D695" s="761"/>
      <c r="E695" s="761"/>
      <c r="F695" s="761"/>
      <c r="G695" s="761"/>
      <c r="H695" s="761"/>
      <c r="I695" s="761"/>
      <c r="J695" s="761"/>
      <c r="K695" s="761"/>
      <c r="L695" s="761"/>
      <c r="M695" s="761"/>
      <c r="N695" s="761"/>
      <c r="O695" s="762"/>
      <c r="P695" s="281"/>
    </row>
    <row r="696" spans="2:16">
      <c r="B696" s="241"/>
      <c r="C696" s="763"/>
      <c r="D696" s="764"/>
      <c r="E696" s="764"/>
      <c r="F696" s="764"/>
      <c r="G696" s="764"/>
      <c r="H696" s="764"/>
      <c r="I696" s="764"/>
      <c r="J696" s="764"/>
      <c r="K696" s="764"/>
      <c r="L696" s="764"/>
      <c r="M696" s="764"/>
      <c r="N696" s="764"/>
      <c r="O696" s="765"/>
      <c r="P696" s="281"/>
    </row>
    <row r="697" spans="2:16" ht="15" thickBot="1">
      <c r="B697" s="241"/>
      <c r="C697" s="766"/>
      <c r="D697" s="767"/>
      <c r="E697" s="767"/>
      <c r="F697" s="767"/>
      <c r="G697" s="767"/>
      <c r="H697" s="767"/>
      <c r="I697" s="767"/>
      <c r="J697" s="767"/>
      <c r="K697" s="767"/>
      <c r="L697" s="767"/>
      <c r="M697" s="767"/>
      <c r="N697" s="767"/>
      <c r="O697" s="768"/>
      <c r="P697" s="281"/>
    </row>
    <row r="698" spans="2:16">
      <c r="B698" s="241"/>
      <c r="C698" s="769" t="s">
        <v>277</v>
      </c>
      <c r="D698" s="770"/>
      <c r="E698" s="770"/>
      <c r="F698" s="770"/>
      <c r="G698" s="770"/>
      <c r="H698" s="770"/>
      <c r="I698" s="770"/>
      <c r="J698" s="329"/>
      <c r="K698" s="330"/>
      <c r="L698" s="303" t="s">
        <v>278</v>
      </c>
      <c r="M698" s="771" t="s">
        <v>279</v>
      </c>
      <c r="N698" s="772"/>
      <c r="O698" s="331"/>
      <c r="P698" s="313"/>
    </row>
    <row r="699" spans="2:16">
      <c r="B699" s="241"/>
      <c r="C699" s="773" t="s">
        <v>280</v>
      </c>
      <c r="D699" s="774"/>
      <c r="E699" s="774"/>
      <c r="F699" s="774"/>
      <c r="G699" s="774"/>
      <c r="H699" s="774"/>
      <c r="I699" s="774"/>
      <c r="J699" s="332"/>
      <c r="K699" s="333"/>
      <c r="L699" s="334">
        <v>0.22</v>
      </c>
      <c r="M699" s="747"/>
      <c r="N699" s="748"/>
      <c r="O699" s="335">
        <f>O694*L699</f>
        <v>924000</v>
      </c>
      <c r="P699" s="336"/>
    </row>
    <row r="700" spans="2:16">
      <c r="B700" s="241"/>
      <c r="C700" s="338" t="s">
        <v>281</v>
      </c>
      <c r="D700" s="289"/>
      <c r="E700" s="289"/>
      <c r="F700" s="289"/>
      <c r="G700" s="289"/>
      <c r="H700" s="289"/>
      <c r="I700" s="289"/>
      <c r="J700" s="332"/>
      <c r="K700" s="333"/>
      <c r="L700" s="334">
        <v>0.01</v>
      </c>
      <c r="M700" s="747"/>
      <c r="N700" s="748"/>
      <c r="O700" s="335">
        <f>O694*L700</f>
        <v>42000</v>
      </c>
      <c r="P700" s="336"/>
    </row>
    <row r="701" spans="2:16" ht="15" thickBot="1">
      <c r="B701" s="241"/>
      <c r="C701" s="267" t="s">
        <v>282</v>
      </c>
      <c r="D701" s="268"/>
      <c r="E701" s="268"/>
      <c r="F701" s="268"/>
      <c r="G701" s="268"/>
      <c r="H701" s="268"/>
      <c r="I701" s="268"/>
      <c r="J701" s="339"/>
      <c r="K701" s="340"/>
      <c r="L701" s="334">
        <v>0.03</v>
      </c>
      <c r="M701" s="749"/>
      <c r="N701" s="750"/>
      <c r="O701" s="335">
        <f>O694*L701</f>
        <v>126000</v>
      </c>
      <c r="P701" s="336"/>
    </row>
    <row r="702" spans="2:16" ht="15" thickBot="1">
      <c r="B702" s="241"/>
      <c r="C702" s="751" t="s">
        <v>258</v>
      </c>
      <c r="D702" s="752"/>
      <c r="E702" s="752"/>
      <c r="F702" s="752"/>
      <c r="G702" s="752"/>
      <c r="H702" s="752"/>
      <c r="I702" s="752"/>
      <c r="J702" s="752"/>
      <c r="K702" s="752"/>
      <c r="L702" s="752"/>
      <c r="M702" s="752"/>
      <c r="N702" s="753"/>
      <c r="O702" s="341">
        <f>SUM(O699:O701)</f>
        <v>1092000</v>
      </c>
      <c r="P702" s="342"/>
    </row>
    <row r="703" spans="2:16" ht="15" thickBot="1">
      <c r="B703" s="241"/>
      <c r="C703" s="274"/>
      <c r="O703" s="275"/>
      <c r="P703" s="243"/>
    </row>
    <row r="704" spans="2:16" ht="15" thickBot="1">
      <c r="B704" s="241"/>
      <c r="C704" s="754" t="s">
        <v>283</v>
      </c>
      <c r="D704" s="755"/>
      <c r="E704" s="755"/>
      <c r="F704" s="755"/>
      <c r="G704" s="755"/>
      <c r="H704" s="755"/>
      <c r="I704" s="755"/>
      <c r="J704" s="755"/>
      <c r="K704" s="755"/>
      <c r="L704" s="755"/>
      <c r="M704" s="755"/>
      <c r="N704" s="756"/>
      <c r="O704" s="343">
        <f>ROUND(O694+O702,0)</f>
        <v>5292000</v>
      </c>
      <c r="P704" s="342"/>
    </row>
    <row r="705" spans="2:16">
      <c r="B705" s="241"/>
      <c r="C705" s="270"/>
      <c r="D705" s="271"/>
      <c r="E705" s="271"/>
      <c r="F705" s="271"/>
      <c r="G705" s="271"/>
      <c r="H705" s="271"/>
      <c r="I705" s="271"/>
      <c r="J705" s="271"/>
      <c r="K705" s="271"/>
      <c r="L705" s="271"/>
      <c r="M705" s="271"/>
      <c r="N705" s="271"/>
      <c r="O705" s="272"/>
      <c r="P705" s="243"/>
    </row>
    <row r="706" spans="2:16">
      <c r="B706" s="241"/>
      <c r="C706" s="274"/>
      <c r="O706" s="275"/>
      <c r="P706" s="243"/>
    </row>
    <row r="707" spans="2:16">
      <c r="B707" s="241"/>
      <c r="C707" s="274"/>
      <c r="O707" s="275"/>
      <c r="P707" s="243"/>
    </row>
    <row r="708" spans="2:16">
      <c r="B708" s="241"/>
      <c r="C708" s="274"/>
      <c r="H708" s="344" t="s">
        <v>284</v>
      </c>
      <c r="I708" s="344"/>
      <c r="J708" s="344"/>
      <c r="K708" s="344"/>
      <c r="O708" s="275"/>
      <c r="P708" s="243"/>
    </row>
    <row r="709" spans="2:16">
      <c r="B709" s="241"/>
      <c r="C709" s="274"/>
      <c r="H709" s="344" t="s">
        <v>285</v>
      </c>
      <c r="O709" s="275"/>
      <c r="P709" s="243"/>
    </row>
    <row r="710" spans="2:16">
      <c r="B710" s="241"/>
      <c r="C710" s="274"/>
      <c r="H710" s="344" t="s">
        <v>286</v>
      </c>
      <c r="O710" s="275"/>
      <c r="P710" s="243"/>
    </row>
    <row r="711" spans="2:16">
      <c r="B711" s="241"/>
      <c r="C711" s="256"/>
      <c r="D711" s="345"/>
      <c r="E711" s="345"/>
      <c r="F711" s="345"/>
      <c r="G711" s="345"/>
      <c r="H711" s="344" t="s">
        <v>287</v>
      </c>
      <c r="I711" s="345"/>
      <c r="J711" s="345"/>
      <c r="K711" s="345"/>
      <c r="L711" s="345"/>
      <c r="M711" s="345"/>
      <c r="N711" s="345"/>
      <c r="O711" s="346"/>
      <c r="P711" s="266"/>
    </row>
    <row r="712" spans="2:16">
      <c r="B712" s="241"/>
      <c r="C712" s="274"/>
      <c r="H712" s="236" t="s">
        <v>288</v>
      </c>
      <c r="O712" s="275"/>
      <c r="P712" s="243"/>
    </row>
    <row r="713" spans="2:16">
      <c r="B713" s="241"/>
      <c r="C713" s="347" t="s">
        <v>289</v>
      </c>
      <c r="D713" s="348"/>
      <c r="E713" s="348"/>
      <c r="F713" s="348"/>
      <c r="G713" s="348"/>
      <c r="H713" s="348"/>
      <c r="I713" s="348"/>
      <c r="J713" s="348"/>
      <c r="K713" s="348"/>
      <c r="L713" s="348"/>
      <c r="M713" s="348"/>
      <c r="N713" s="348"/>
      <c r="O713" s="349"/>
      <c r="P713" s="243"/>
    </row>
    <row r="714" spans="2:16">
      <c r="B714" s="241"/>
      <c r="C714" s="757"/>
      <c r="D714" s="758"/>
      <c r="E714" s="758"/>
      <c r="F714" s="758"/>
      <c r="G714" s="758"/>
      <c r="H714" s="758"/>
      <c r="I714" s="758"/>
      <c r="J714" s="758"/>
      <c r="K714" s="758"/>
      <c r="L714" s="758"/>
      <c r="M714" s="758"/>
      <c r="N714" s="758"/>
      <c r="O714" s="759"/>
      <c r="P714" s="266"/>
    </row>
    <row r="715" spans="2:16">
      <c r="B715" s="241"/>
      <c r="C715" s="757"/>
      <c r="D715" s="758"/>
      <c r="E715" s="758"/>
      <c r="F715" s="758"/>
      <c r="G715" s="758"/>
      <c r="H715" s="758"/>
      <c r="I715" s="758"/>
      <c r="J715" s="758"/>
      <c r="K715" s="758"/>
      <c r="L715" s="758"/>
      <c r="M715" s="758"/>
      <c r="N715" s="758"/>
      <c r="O715" s="759"/>
      <c r="P715" s="266"/>
    </row>
    <row r="716" spans="2:16">
      <c r="B716" s="241"/>
      <c r="C716" s="256"/>
      <c r="D716" s="345"/>
      <c r="E716" s="345"/>
      <c r="F716" s="345"/>
      <c r="G716" s="345"/>
      <c r="H716" s="345"/>
      <c r="I716" s="345"/>
      <c r="J716" s="345"/>
      <c r="K716" s="345"/>
      <c r="L716" s="345"/>
      <c r="M716" s="345"/>
      <c r="N716" s="345"/>
      <c r="O716" s="346"/>
      <c r="P716" s="266"/>
    </row>
    <row r="717" spans="2:16">
      <c r="B717" s="241"/>
      <c r="C717" s="350" t="s">
        <v>290</v>
      </c>
      <c r="D717" s="345"/>
      <c r="E717" s="345"/>
      <c r="F717" s="345"/>
      <c r="G717" s="345"/>
      <c r="H717" s="345"/>
      <c r="I717" s="345"/>
      <c r="J717" s="345"/>
      <c r="K717" s="345"/>
      <c r="L717" s="345"/>
      <c r="M717" s="345"/>
      <c r="N717" s="345"/>
      <c r="O717" s="346"/>
      <c r="P717" s="266"/>
    </row>
    <row r="718" spans="2:16">
      <c r="B718" s="241"/>
      <c r="C718" s="735" t="s">
        <v>291</v>
      </c>
      <c r="D718" s="736"/>
      <c r="E718" s="736"/>
      <c r="F718" s="736"/>
      <c r="G718" s="736"/>
      <c r="H718" s="736"/>
      <c r="I718" s="736"/>
      <c r="J718" s="736"/>
      <c r="K718" s="736"/>
      <c r="L718" s="736"/>
      <c r="M718" s="736"/>
      <c r="N718" s="736"/>
      <c r="O718" s="737"/>
      <c r="P718" s="351"/>
    </row>
    <row r="719" spans="2:16">
      <c r="B719" s="241"/>
      <c r="C719" s="735"/>
      <c r="D719" s="736"/>
      <c r="E719" s="736"/>
      <c r="F719" s="736"/>
      <c r="G719" s="736"/>
      <c r="H719" s="736"/>
      <c r="I719" s="736"/>
      <c r="J719" s="736"/>
      <c r="K719" s="736"/>
      <c r="L719" s="736"/>
      <c r="M719" s="736"/>
      <c r="N719" s="736"/>
      <c r="O719" s="737"/>
      <c r="P719" s="351"/>
    </row>
    <row r="720" spans="2:16">
      <c r="B720" s="241"/>
      <c r="C720" s="738" t="s">
        <v>292</v>
      </c>
      <c r="D720" s="739"/>
      <c r="E720" s="739"/>
      <c r="F720" s="739"/>
      <c r="G720" s="739"/>
      <c r="H720" s="739"/>
      <c r="I720" s="739"/>
      <c r="J720" s="739"/>
      <c r="K720" s="739"/>
      <c r="L720" s="739"/>
      <c r="M720" s="739"/>
      <c r="N720" s="739"/>
      <c r="O720" s="740"/>
      <c r="P720" s="351"/>
    </row>
    <row r="721" spans="2:16">
      <c r="B721" s="241"/>
      <c r="C721" s="738"/>
      <c r="D721" s="739"/>
      <c r="E721" s="739"/>
      <c r="F721" s="739"/>
      <c r="G721" s="739"/>
      <c r="H721" s="739"/>
      <c r="I721" s="739"/>
      <c r="J721" s="739"/>
      <c r="K721" s="739"/>
      <c r="L721" s="739"/>
      <c r="M721" s="739"/>
      <c r="N721" s="739"/>
      <c r="O721" s="740"/>
      <c r="P721" s="351"/>
    </row>
    <row r="722" spans="2:16">
      <c r="B722" s="241"/>
      <c r="C722" s="256"/>
      <c r="D722" s="345"/>
      <c r="E722" s="345"/>
      <c r="F722" s="345"/>
      <c r="G722" s="345"/>
      <c r="H722" s="345"/>
      <c r="I722" s="345"/>
      <c r="J722" s="345"/>
      <c r="K722" s="345"/>
      <c r="L722" s="345"/>
      <c r="M722" s="345"/>
      <c r="N722" s="345"/>
      <c r="O722" s="346"/>
      <c r="P722" s="266"/>
    </row>
    <row r="723" spans="2:16">
      <c r="B723" s="241"/>
      <c r="C723" s="274"/>
      <c r="H723" s="344" t="s">
        <v>284</v>
      </c>
      <c r="O723" s="275"/>
      <c r="P723" s="243"/>
    </row>
    <row r="724" spans="2:16">
      <c r="B724" s="241"/>
      <c r="C724" s="274"/>
      <c r="H724" s="236" t="s">
        <v>285</v>
      </c>
      <c r="I724" s="289"/>
      <c r="J724" s="289"/>
      <c r="K724" s="289"/>
      <c r="O724" s="275"/>
      <c r="P724" s="243"/>
    </row>
    <row r="725" spans="2:16">
      <c r="B725" s="241"/>
      <c r="C725" s="274"/>
      <c r="H725" s="236" t="s">
        <v>293</v>
      </c>
      <c r="I725" s="352"/>
      <c r="J725" s="352"/>
      <c r="K725" s="352"/>
      <c r="O725" s="275"/>
      <c r="P725" s="243"/>
    </row>
    <row r="726" spans="2:16">
      <c r="B726" s="241"/>
      <c r="C726" s="353"/>
      <c r="D726" s="345"/>
      <c r="E726" s="345"/>
      <c r="F726" s="345"/>
      <c r="G726" s="345"/>
      <c r="H726" s="236" t="s">
        <v>287</v>
      </c>
      <c r="L726" s="345"/>
      <c r="M726" s="345"/>
      <c r="N726" s="345"/>
      <c r="O726" s="346"/>
      <c r="P726" s="266"/>
    </row>
    <row r="727" spans="2:16">
      <c r="B727" s="241"/>
      <c r="C727" s="353"/>
      <c r="D727" s="352"/>
      <c r="E727" s="352"/>
      <c r="K727" s="741"/>
      <c r="L727" s="741"/>
      <c r="M727" s="741"/>
      <c r="N727" s="741"/>
      <c r="O727" s="742"/>
      <c r="P727" s="354"/>
    </row>
    <row r="728" spans="2:16" ht="15" thickBot="1">
      <c r="B728" s="241"/>
      <c r="C728" s="745"/>
      <c r="D728" s="746"/>
      <c r="E728" s="746"/>
      <c r="F728" s="309"/>
      <c r="G728" s="309"/>
      <c r="H728" s="309"/>
      <c r="I728" s="309"/>
      <c r="J728" s="309"/>
      <c r="K728" s="743"/>
      <c r="L728" s="743"/>
      <c r="M728" s="743"/>
      <c r="N728" s="743"/>
      <c r="O728" s="744"/>
      <c r="P728" s="354"/>
    </row>
    <row r="729" spans="2:16" ht="15" thickBot="1">
      <c r="B729" s="355"/>
      <c r="C729" s="356"/>
      <c r="D729" s="356"/>
      <c r="E729" s="356"/>
      <c r="F729" s="356"/>
      <c r="G729" s="356"/>
      <c r="H729" s="356"/>
      <c r="I729" s="356"/>
      <c r="J729" s="356"/>
      <c r="K729" s="356"/>
      <c r="L729" s="356"/>
      <c r="M729" s="356"/>
      <c r="N729" s="356"/>
      <c r="O729" s="356"/>
      <c r="P729" s="357"/>
    </row>
    <row r="730" spans="2:16" ht="15" thickTop="1"/>
    <row r="732" spans="2:16" ht="14.25" customHeight="1">
      <c r="B732" s="875" t="s">
        <v>0</v>
      </c>
      <c r="C732" s="875"/>
      <c r="D732" s="875"/>
      <c r="E732" s="875"/>
      <c r="F732" s="875"/>
      <c r="G732" s="875"/>
      <c r="H732" s="875"/>
      <c r="I732" s="875"/>
      <c r="J732" s="875"/>
      <c r="K732" s="875"/>
    </row>
    <row r="733" spans="2:16">
      <c r="B733" s="236" t="s">
        <v>1</v>
      </c>
    </row>
    <row r="734" spans="2:16" ht="15" thickBot="1"/>
    <row r="735" spans="2:16" ht="15" thickTop="1">
      <c r="B735" s="237"/>
      <c r="C735" s="238"/>
      <c r="D735" s="238"/>
      <c r="E735" s="238"/>
      <c r="F735" s="238"/>
      <c r="G735" s="238"/>
      <c r="H735" s="238"/>
      <c r="I735" s="238"/>
      <c r="J735" s="238"/>
      <c r="K735" s="238"/>
      <c r="L735" s="238"/>
      <c r="M735" s="238"/>
      <c r="N735" s="238"/>
      <c r="O735" s="238"/>
      <c r="P735" s="239"/>
    </row>
    <row r="736" spans="2:16" ht="14.25" customHeight="1">
      <c r="B736" s="241"/>
      <c r="C736" s="894" t="s">
        <v>234</v>
      </c>
      <c r="D736" s="895"/>
      <c r="E736" s="895"/>
      <c r="F736" s="895"/>
      <c r="G736" s="895"/>
      <c r="H736" s="895"/>
      <c r="I736" s="895"/>
      <c r="J736" s="895"/>
      <c r="K736" s="895"/>
      <c r="L736" s="895"/>
      <c r="M736" s="895"/>
      <c r="N736" s="895"/>
      <c r="O736" s="896"/>
      <c r="P736" s="242"/>
    </row>
    <row r="737" spans="2:16" ht="15" thickBot="1">
      <c r="B737" s="241"/>
      <c r="P737" s="243"/>
    </row>
    <row r="738" spans="2:16">
      <c r="B738" s="241"/>
      <c r="C738" s="862"/>
      <c r="D738" s="864"/>
      <c r="E738" s="865"/>
      <c r="F738" s="865"/>
      <c r="G738" s="865"/>
      <c r="H738" s="865"/>
      <c r="I738" s="865"/>
      <c r="J738" s="865"/>
      <c r="K738" s="866"/>
      <c r="L738" s="867"/>
      <c r="M738" s="868"/>
      <c r="N738" s="868"/>
      <c r="O738" s="869"/>
      <c r="P738" s="244"/>
    </row>
    <row r="739" spans="2:16">
      <c r="B739" s="241"/>
      <c r="C739" s="863"/>
      <c r="D739" s="852" t="s">
        <v>434</v>
      </c>
      <c r="E739" s="853"/>
      <c r="F739" s="853"/>
      <c r="G739" s="853"/>
      <c r="H739" s="853"/>
      <c r="I739" s="853"/>
      <c r="J739" s="853"/>
      <c r="K739" s="854"/>
      <c r="L739" s="870"/>
      <c r="M739" s="871"/>
      <c r="N739" s="871"/>
      <c r="O739" s="872"/>
      <c r="P739" s="244"/>
    </row>
    <row r="740" spans="2:16">
      <c r="B740" s="241"/>
      <c r="C740" s="863"/>
      <c r="D740" s="852"/>
      <c r="E740" s="853"/>
      <c r="F740" s="853"/>
      <c r="G740" s="853"/>
      <c r="H740" s="853"/>
      <c r="I740" s="853"/>
      <c r="J740" s="853"/>
      <c r="K740" s="854"/>
      <c r="L740" s="844" t="s">
        <v>236</v>
      </c>
      <c r="M740" s="846"/>
      <c r="N740" s="847"/>
      <c r="O740" s="848"/>
      <c r="P740" s="244"/>
    </row>
    <row r="741" spans="2:16">
      <c r="B741" s="241"/>
      <c r="C741" s="863"/>
      <c r="D741" s="852" t="s">
        <v>237</v>
      </c>
      <c r="E741" s="853"/>
      <c r="F741" s="853"/>
      <c r="G741" s="853"/>
      <c r="H741" s="853"/>
      <c r="I741" s="853"/>
      <c r="J741" s="853"/>
      <c r="K741" s="854"/>
      <c r="L741" s="888"/>
      <c r="M741" s="870"/>
      <c r="N741" s="871"/>
      <c r="O741" s="872"/>
      <c r="P741" s="245"/>
    </row>
    <row r="742" spans="2:16">
      <c r="B742" s="241"/>
      <c r="C742" s="863"/>
      <c r="D742" s="855"/>
      <c r="E742" s="856"/>
      <c r="F742" s="856"/>
      <c r="G742" s="856"/>
      <c r="H742" s="856"/>
      <c r="I742" s="856"/>
      <c r="J742" s="856"/>
      <c r="K742" s="857"/>
      <c r="L742" s="844" t="s">
        <v>238</v>
      </c>
      <c r="M742" s="844">
        <v>1</v>
      </c>
      <c r="N742" s="844" t="s">
        <v>239</v>
      </c>
      <c r="O742" s="859">
        <v>1</v>
      </c>
      <c r="P742" s="244"/>
    </row>
    <row r="743" spans="2:16">
      <c r="B743" s="241"/>
      <c r="C743" s="863"/>
      <c r="D743" s="855"/>
      <c r="E743" s="856"/>
      <c r="F743" s="856"/>
      <c r="G743" s="856"/>
      <c r="H743" s="856"/>
      <c r="I743" s="856"/>
      <c r="J743" s="856"/>
      <c r="K743" s="857"/>
      <c r="L743" s="858"/>
      <c r="M743" s="858"/>
      <c r="N743" s="858"/>
      <c r="O743" s="860"/>
      <c r="P743" s="244"/>
    </row>
    <row r="744" spans="2:16">
      <c r="B744" s="241"/>
      <c r="C744" s="893"/>
      <c r="D744" s="890" t="s">
        <v>240</v>
      </c>
      <c r="E744" s="891"/>
      <c r="F744" s="891"/>
      <c r="G744" s="891"/>
      <c r="H744" s="891"/>
      <c r="I744" s="891"/>
      <c r="J744" s="891"/>
      <c r="K744" s="892"/>
      <c r="L744" s="888"/>
      <c r="M744" s="888"/>
      <c r="N744" s="888"/>
      <c r="O744" s="889"/>
      <c r="P744" s="244"/>
    </row>
    <row r="745" spans="2:16" ht="15" thickBot="1">
      <c r="B745" s="241"/>
      <c r="C745" s="246"/>
      <c r="D745" s="247"/>
      <c r="E745" s="247"/>
      <c r="F745" s="247"/>
      <c r="G745" s="247"/>
      <c r="H745" s="247"/>
      <c r="I745" s="247"/>
      <c r="J745" s="247"/>
      <c r="K745" s="247"/>
      <c r="L745" s="247"/>
      <c r="M745" s="248"/>
      <c r="N745" s="248"/>
      <c r="O745" s="249"/>
      <c r="P745" s="250"/>
    </row>
    <row r="746" spans="2:16">
      <c r="B746" s="241"/>
      <c r="C746" s="251"/>
      <c r="D746" s="252"/>
      <c r="E746" s="252"/>
      <c r="F746" s="252"/>
      <c r="G746" s="252"/>
      <c r="H746" s="252"/>
      <c r="I746" s="252"/>
      <c r="J746" s="252"/>
      <c r="K746" s="252"/>
      <c r="L746" s="253" t="s">
        <v>241</v>
      </c>
      <c r="M746" s="254" t="s">
        <v>242</v>
      </c>
      <c r="N746" s="254" t="s">
        <v>243</v>
      </c>
      <c r="O746" s="255" t="s">
        <v>244</v>
      </c>
      <c r="P746" s="245"/>
    </row>
    <row r="747" spans="2:16">
      <c r="B747" s="241"/>
      <c r="C747" s="256"/>
      <c r="D747" s="257"/>
      <c r="E747" s="257"/>
      <c r="F747" s="257"/>
      <c r="G747" s="257"/>
      <c r="H747" s="257"/>
      <c r="I747" s="257"/>
      <c r="J747" s="257"/>
      <c r="K747" s="257"/>
      <c r="L747" s="258"/>
      <c r="M747" s="259"/>
      <c r="N747" s="259"/>
      <c r="O747" s="260"/>
      <c r="P747" s="261"/>
    </row>
    <row r="748" spans="2:16">
      <c r="B748" s="241"/>
      <c r="C748" s="826" t="s">
        <v>245</v>
      </c>
      <c r="D748" s="827"/>
      <c r="E748" s="827"/>
      <c r="F748" s="827"/>
      <c r="G748" s="257"/>
      <c r="H748" s="257"/>
      <c r="I748" s="257" t="s">
        <v>246</v>
      </c>
      <c r="K748" s="257"/>
      <c r="L748" s="258"/>
      <c r="O748" s="262"/>
      <c r="P748" s="261"/>
    </row>
    <row r="749" spans="2:16">
      <c r="B749" s="241"/>
      <c r="C749" s="263"/>
      <c r="D749" s="264"/>
      <c r="E749" s="264"/>
      <c r="F749" s="264"/>
      <c r="G749" s="264"/>
      <c r="H749" s="264"/>
      <c r="I749" s="264"/>
      <c r="J749" s="264"/>
      <c r="K749" s="264"/>
      <c r="L749" s="264"/>
      <c r="M749" s="264"/>
      <c r="N749" s="264"/>
      <c r="O749" s="265"/>
      <c r="P749" s="266"/>
    </row>
    <row r="750" spans="2:16" ht="15" thickBot="1">
      <c r="B750" s="241"/>
      <c r="C750" s="267"/>
      <c r="D750" s="268"/>
      <c r="E750" s="268"/>
      <c r="F750" s="268"/>
      <c r="G750" s="268"/>
      <c r="H750" s="268"/>
      <c r="I750" s="268"/>
      <c r="J750" s="268"/>
      <c r="K750" s="268"/>
      <c r="L750" s="268"/>
      <c r="M750" s="268"/>
      <c r="N750" s="268"/>
      <c r="O750" s="269"/>
      <c r="P750" s="243"/>
    </row>
    <row r="751" spans="2:16" ht="15" thickBot="1">
      <c r="B751" s="241"/>
      <c r="C751" s="270"/>
      <c r="D751" s="271"/>
      <c r="E751" s="271"/>
      <c r="F751" s="271"/>
      <c r="G751" s="271"/>
      <c r="H751" s="271"/>
      <c r="K751" s="271"/>
      <c r="L751" s="271"/>
      <c r="M751" s="271"/>
      <c r="N751" s="271"/>
      <c r="O751" s="272"/>
      <c r="P751" s="243"/>
    </row>
    <row r="752" spans="2:16">
      <c r="B752" s="241"/>
      <c r="C752" s="828" t="s">
        <v>247</v>
      </c>
      <c r="D752" s="829"/>
      <c r="E752" s="829"/>
      <c r="F752" s="829"/>
      <c r="G752" s="829"/>
      <c r="H752" s="829"/>
      <c r="I752" s="829"/>
      <c r="J752" s="829"/>
      <c r="K752" s="829"/>
      <c r="L752" s="829"/>
      <c r="M752" s="829"/>
      <c r="N752" s="829"/>
      <c r="O752" s="830"/>
      <c r="P752" s="273"/>
    </row>
    <row r="753" spans="2:16" ht="15" thickBot="1">
      <c r="B753" s="241"/>
      <c r="C753" s="274"/>
      <c r="O753" s="275"/>
      <c r="P753" s="243"/>
    </row>
    <row r="754" spans="2:16" ht="14.25" customHeight="1">
      <c r="B754" s="241"/>
      <c r="C754" s="276" t="s">
        <v>248</v>
      </c>
      <c r="D754" s="814" t="s">
        <v>9</v>
      </c>
      <c r="E754" s="815"/>
      <c r="F754" s="815"/>
      <c r="G754" s="815"/>
      <c r="H754" s="815"/>
      <c r="I754" s="815"/>
      <c r="J754" s="815"/>
      <c r="K754" s="815"/>
      <c r="L754" s="816"/>
      <c r="M754" s="817" t="s">
        <v>249</v>
      </c>
      <c r="N754" s="818"/>
      <c r="O754" s="276" t="s">
        <v>11</v>
      </c>
      <c r="P754" s="277"/>
    </row>
    <row r="755" spans="2:16" ht="15" thickBot="1">
      <c r="B755" s="241"/>
      <c r="C755" s="278">
        <v>26</v>
      </c>
      <c r="D755" s="843" t="s">
        <v>88</v>
      </c>
      <c r="E755" s="820"/>
      <c r="F755" s="820"/>
      <c r="G755" s="820"/>
      <c r="H755" s="820"/>
      <c r="I755" s="820"/>
      <c r="J755" s="820"/>
      <c r="K755" s="820"/>
      <c r="L755" s="821"/>
      <c r="M755" s="843" t="s">
        <v>43</v>
      </c>
      <c r="N755" s="821"/>
      <c r="O755" s="279">
        <f>'[117]PRESUPUESTO OFICIAL (Entidad)'!I20</f>
        <v>1</v>
      </c>
      <c r="P755" s="280"/>
    </row>
    <row r="756" spans="2:16">
      <c r="B756" s="241"/>
      <c r="C756" s="760" t="s">
        <v>250</v>
      </c>
      <c r="D756" s="761"/>
      <c r="E756" s="761"/>
      <c r="F756" s="761"/>
      <c r="G756" s="761"/>
      <c r="H756" s="761"/>
      <c r="I756" s="761"/>
      <c r="J756" s="761"/>
      <c r="K756" s="761"/>
      <c r="L756" s="761"/>
      <c r="M756" s="761"/>
      <c r="N756" s="761"/>
      <c r="O756" s="762"/>
      <c r="P756" s="281"/>
    </row>
    <row r="757" spans="2:16">
      <c r="B757" s="241"/>
      <c r="C757" s="763"/>
      <c r="D757" s="764"/>
      <c r="E757" s="764"/>
      <c r="F757" s="764"/>
      <c r="G757" s="764"/>
      <c r="H757" s="764"/>
      <c r="I757" s="764"/>
      <c r="J757" s="764"/>
      <c r="K757" s="764"/>
      <c r="L757" s="764"/>
      <c r="M757" s="764"/>
      <c r="N757" s="764"/>
      <c r="O757" s="765"/>
      <c r="P757" s="281"/>
    </row>
    <row r="758" spans="2:16" ht="15" thickBot="1">
      <c r="B758" s="241"/>
      <c r="C758" s="766"/>
      <c r="D758" s="767"/>
      <c r="E758" s="767"/>
      <c r="F758" s="767"/>
      <c r="G758" s="767"/>
      <c r="H758" s="767"/>
      <c r="I758" s="767"/>
      <c r="J758" s="767"/>
      <c r="K758" s="767"/>
      <c r="L758" s="767"/>
      <c r="M758" s="767"/>
      <c r="N758" s="767"/>
      <c r="O758" s="768"/>
      <c r="P758" s="281"/>
    </row>
    <row r="759" spans="2:16">
      <c r="B759" s="241"/>
      <c r="C759" s="769" t="s">
        <v>9</v>
      </c>
      <c r="D759" s="770"/>
      <c r="E759" s="770"/>
      <c r="F759" s="770"/>
      <c r="G759" s="786"/>
      <c r="H759" s="785" t="s">
        <v>251</v>
      </c>
      <c r="I759" s="786"/>
      <c r="J759" s="785" t="s">
        <v>252</v>
      </c>
      <c r="K759" s="786"/>
      <c r="L759" s="298" t="s">
        <v>436</v>
      </c>
      <c r="M759" s="785" t="s">
        <v>254</v>
      </c>
      <c r="N759" s="786"/>
      <c r="O759" s="283" t="s">
        <v>255</v>
      </c>
      <c r="P759" s="284"/>
    </row>
    <row r="760" spans="2:16">
      <c r="B760" s="241"/>
      <c r="C760" s="773" t="s">
        <v>257</v>
      </c>
      <c r="D760" s="774"/>
      <c r="E760" s="774"/>
      <c r="F760" s="774"/>
      <c r="G760" s="810"/>
      <c r="H760" s="811"/>
      <c r="I760" s="810"/>
      <c r="J760" s="812" t="s">
        <v>20</v>
      </c>
      <c r="K760" s="776"/>
      <c r="L760" s="463">
        <f>O800*0.05</f>
        <v>11248.410093333337</v>
      </c>
      <c r="M760" s="812">
        <v>1</v>
      </c>
      <c r="N760" s="776"/>
      <c r="O760" s="286">
        <f>L760*M760</f>
        <v>11248.410093333337</v>
      </c>
      <c r="P760" s="287"/>
    </row>
    <row r="761" spans="2:16">
      <c r="B761" s="241"/>
      <c r="C761" s="879"/>
      <c r="D761" s="880"/>
      <c r="E761" s="880"/>
      <c r="F761" s="880"/>
      <c r="G761" s="881"/>
      <c r="H761" s="291"/>
      <c r="I761" s="290"/>
      <c r="J761" s="812"/>
      <c r="K761" s="776"/>
      <c r="L761" s="463"/>
      <c r="M761" s="812"/>
      <c r="N761" s="776"/>
      <c r="O761" s="286"/>
      <c r="P761" s="287"/>
    </row>
    <row r="762" spans="2:16" ht="15" thickBot="1">
      <c r="B762" s="241"/>
      <c r="C762" s="805"/>
      <c r="D762" s="791"/>
      <c r="E762" s="791"/>
      <c r="F762" s="791"/>
      <c r="G762" s="806"/>
      <c r="H762" s="807"/>
      <c r="I762" s="806"/>
      <c r="J762" s="807"/>
      <c r="K762" s="806"/>
      <c r="L762" s="293"/>
      <c r="M762" s="808"/>
      <c r="N762" s="809"/>
      <c r="O762" s="294"/>
      <c r="P762" s="287"/>
    </row>
    <row r="763" spans="2:16" ht="15" thickBot="1">
      <c r="B763" s="241"/>
      <c r="C763" s="751" t="s">
        <v>258</v>
      </c>
      <c r="D763" s="752"/>
      <c r="E763" s="752"/>
      <c r="F763" s="752"/>
      <c r="G763" s="752"/>
      <c r="H763" s="752"/>
      <c r="I763" s="752"/>
      <c r="J763" s="752"/>
      <c r="K763" s="752"/>
      <c r="L763" s="752"/>
      <c r="M763" s="752"/>
      <c r="N763" s="753"/>
      <c r="O763" s="446">
        <f>SUM(O760:O761)</f>
        <v>11248.410093333337</v>
      </c>
      <c r="P763" s="296"/>
    </row>
    <row r="764" spans="2:16">
      <c r="B764" s="241"/>
      <c r="C764" s="760" t="s">
        <v>259</v>
      </c>
      <c r="D764" s="761"/>
      <c r="E764" s="761"/>
      <c r="F764" s="761"/>
      <c r="G764" s="761"/>
      <c r="H764" s="761"/>
      <c r="I764" s="761"/>
      <c r="J764" s="761"/>
      <c r="K764" s="761"/>
      <c r="L764" s="761"/>
      <c r="M764" s="761"/>
      <c r="N764" s="761"/>
      <c r="O764" s="762"/>
      <c r="P764" s="281"/>
    </row>
    <row r="765" spans="2:16">
      <c r="B765" s="241"/>
      <c r="C765" s="763"/>
      <c r="D765" s="764"/>
      <c r="E765" s="764"/>
      <c r="F765" s="764"/>
      <c r="G765" s="764"/>
      <c r="H765" s="764"/>
      <c r="I765" s="764"/>
      <c r="J765" s="764"/>
      <c r="K765" s="764"/>
      <c r="L765" s="764"/>
      <c r="M765" s="764"/>
      <c r="N765" s="764"/>
      <c r="O765" s="765"/>
      <c r="P765" s="281"/>
    </row>
    <row r="766" spans="2:16" ht="15" thickBot="1">
      <c r="B766" s="241"/>
      <c r="C766" s="766"/>
      <c r="D766" s="767"/>
      <c r="E766" s="767"/>
      <c r="F766" s="767"/>
      <c r="G766" s="767"/>
      <c r="H766" s="767"/>
      <c r="I766" s="767"/>
      <c r="J766" s="767"/>
      <c r="K766" s="767"/>
      <c r="L766" s="767"/>
      <c r="M766" s="767"/>
      <c r="N766" s="767"/>
      <c r="O766" s="768"/>
      <c r="P766" s="281"/>
    </row>
    <row r="767" spans="2:16">
      <c r="B767" s="241"/>
      <c r="C767" s="769" t="s">
        <v>9</v>
      </c>
      <c r="D767" s="770"/>
      <c r="E767" s="770"/>
      <c r="F767" s="770"/>
      <c r="G767" s="770"/>
      <c r="H767" s="770"/>
      <c r="I767" s="770"/>
      <c r="J767" s="786"/>
      <c r="K767" s="297" t="s">
        <v>249</v>
      </c>
      <c r="L767" s="298" t="s">
        <v>11</v>
      </c>
      <c r="M767" s="785" t="s">
        <v>260</v>
      </c>
      <c r="N767" s="786"/>
      <c r="O767" s="283" t="s">
        <v>255</v>
      </c>
      <c r="P767" s="284"/>
    </row>
    <row r="768" spans="2:16">
      <c r="B768" s="241"/>
      <c r="C768" s="773" t="s">
        <v>486</v>
      </c>
      <c r="D768" s="774"/>
      <c r="E768" s="774"/>
      <c r="F768" s="774"/>
      <c r="G768" s="774"/>
      <c r="H768" s="774"/>
      <c r="I768" s="774"/>
      <c r="J768" s="810"/>
      <c r="K768" s="447" t="s">
        <v>43</v>
      </c>
      <c r="L768" s="375">
        <v>2</v>
      </c>
      <c r="M768" s="873">
        <v>280000</v>
      </c>
      <c r="N768" s="874"/>
      <c r="O768" s="286">
        <f>L768*M768</f>
        <v>560000</v>
      </c>
      <c r="P768" s="287"/>
    </row>
    <row r="769" spans="2:16">
      <c r="B769" s="241"/>
      <c r="C769" s="879" t="s">
        <v>487</v>
      </c>
      <c r="D769" s="880"/>
      <c r="E769" s="880"/>
      <c r="F769" s="880"/>
      <c r="G769" s="880"/>
      <c r="H769" s="880"/>
      <c r="I769" s="880"/>
      <c r="J769" s="881"/>
      <c r="K769" s="447" t="s">
        <v>43</v>
      </c>
      <c r="L769" s="449">
        <v>4</v>
      </c>
      <c r="M769" s="873">
        <v>37900</v>
      </c>
      <c r="N769" s="874"/>
      <c r="O769" s="286">
        <f t="shared" ref="O769:O773" si="6">L769*M769</f>
        <v>151600</v>
      </c>
      <c r="P769" s="287"/>
    </row>
    <row r="770" spans="2:16">
      <c r="B770" s="241"/>
      <c r="C770" s="879" t="s">
        <v>488</v>
      </c>
      <c r="D770" s="880"/>
      <c r="E770" s="880"/>
      <c r="F770" s="880"/>
      <c r="G770" s="880"/>
      <c r="H770" s="880"/>
      <c r="I770" s="880"/>
      <c r="J770" s="881"/>
      <c r="K770" s="447" t="s">
        <v>43</v>
      </c>
      <c r="L770" s="449">
        <v>1</v>
      </c>
      <c r="M770" s="873">
        <v>19800</v>
      </c>
      <c r="N770" s="874"/>
      <c r="O770" s="286">
        <f t="shared" si="6"/>
        <v>19800</v>
      </c>
      <c r="P770" s="287"/>
    </row>
    <row r="771" spans="2:16">
      <c r="B771" s="241"/>
      <c r="C771" s="879" t="s">
        <v>489</v>
      </c>
      <c r="D771" s="880"/>
      <c r="E771" s="880"/>
      <c r="F771" s="880"/>
      <c r="G771" s="880"/>
      <c r="H771" s="880"/>
      <c r="I771" s="880"/>
      <c r="J771" s="881"/>
      <c r="K771" s="447" t="s">
        <v>43</v>
      </c>
      <c r="L771" s="449">
        <v>6</v>
      </c>
      <c r="M771" s="873">
        <v>6700</v>
      </c>
      <c r="N771" s="874"/>
      <c r="O771" s="286">
        <f t="shared" si="6"/>
        <v>40200</v>
      </c>
      <c r="P771" s="287"/>
    </row>
    <row r="772" spans="2:16">
      <c r="B772" s="241"/>
      <c r="C772" s="879" t="s">
        <v>490</v>
      </c>
      <c r="D772" s="880"/>
      <c r="E772" s="880"/>
      <c r="F772" s="880"/>
      <c r="G772" s="880"/>
      <c r="H772" s="880"/>
      <c r="I772" s="880"/>
      <c r="J772" s="881"/>
      <c r="K772" s="447" t="s">
        <v>43</v>
      </c>
      <c r="L772" s="449">
        <v>1</v>
      </c>
      <c r="M772" s="873">
        <v>48900</v>
      </c>
      <c r="N772" s="874"/>
      <c r="O772" s="286">
        <f t="shared" si="6"/>
        <v>48900</v>
      </c>
      <c r="P772" s="287"/>
    </row>
    <row r="773" spans="2:16" ht="14.25" customHeight="1">
      <c r="B773" s="241"/>
      <c r="C773" s="879" t="s">
        <v>491</v>
      </c>
      <c r="D773" s="880"/>
      <c r="E773" s="880"/>
      <c r="F773" s="880"/>
      <c r="G773" s="880"/>
      <c r="H773" s="880"/>
      <c r="I773" s="880"/>
      <c r="J773" s="881"/>
      <c r="K773" s="447" t="s">
        <v>43</v>
      </c>
      <c r="L773" s="449">
        <v>20</v>
      </c>
      <c r="M773" s="873">
        <v>1000</v>
      </c>
      <c r="N773" s="874"/>
      <c r="O773" s="286">
        <f t="shared" si="6"/>
        <v>20000</v>
      </c>
      <c r="P773" s="287"/>
    </row>
    <row r="774" spans="2:16">
      <c r="B774" s="241"/>
      <c r="C774" s="879"/>
      <c r="D774" s="880"/>
      <c r="E774" s="880"/>
      <c r="F774" s="880"/>
      <c r="G774" s="880"/>
      <c r="H774" s="880"/>
      <c r="I774" s="880"/>
      <c r="J774" s="881"/>
      <c r="K774" s="447"/>
      <c r="L774" s="450"/>
      <c r="M774" s="873"/>
      <c r="N774" s="874"/>
      <c r="O774" s="286"/>
      <c r="P774" s="287"/>
    </row>
    <row r="775" spans="2:16">
      <c r="B775" s="241"/>
      <c r="C775" s="879"/>
      <c r="D775" s="880"/>
      <c r="E775" s="880"/>
      <c r="F775" s="880"/>
      <c r="G775" s="880"/>
      <c r="H775" s="880"/>
      <c r="I775" s="880"/>
      <c r="J775" s="881"/>
      <c r="K775" s="447"/>
      <c r="L775" s="450"/>
      <c r="M775" s="873"/>
      <c r="N775" s="874"/>
      <c r="O775" s="286"/>
      <c r="P775" s="287"/>
    </row>
    <row r="776" spans="2:16">
      <c r="B776" s="241"/>
      <c r="C776" s="879"/>
      <c r="D776" s="880"/>
      <c r="E776" s="880"/>
      <c r="F776" s="880"/>
      <c r="G776" s="880"/>
      <c r="H776" s="880"/>
      <c r="I776" s="880"/>
      <c r="J776" s="881"/>
      <c r="K776" s="447"/>
      <c r="L776" s="450"/>
      <c r="M776" s="873"/>
      <c r="N776" s="874"/>
      <c r="O776" s="286"/>
      <c r="P776" s="287"/>
    </row>
    <row r="777" spans="2:16">
      <c r="B777" s="241"/>
      <c r="C777" s="879"/>
      <c r="D777" s="880"/>
      <c r="E777" s="880"/>
      <c r="F777" s="880"/>
      <c r="G777" s="880"/>
      <c r="H777" s="880"/>
      <c r="I777" s="880"/>
      <c r="J777" s="881"/>
      <c r="K777" s="447"/>
      <c r="L777" s="450"/>
      <c r="M777" s="873"/>
      <c r="N777" s="874"/>
      <c r="O777" s="286"/>
      <c r="P777" s="287"/>
    </row>
    <row r="778" spans="2:16">
      <c r="B778" s="241"/>
      <c r="C778" s="879"/>
      <c r="D778" s="880"/>
      <c r="E778" s="880"/>
      <c r="F778" s="880"/>
      <c r="G778" s="880"/>
      <c r="H778" s="880"/>
      <c r="I778" s="880"/>
      <c r="J778" s="881"/>
      <c r="K778" s="447"/>
      <c r="L778" s="450"/>
      <c r="M778" s="873"/>
      <c r="N778" s="874"/>
      <c r="O778" s="286"/>
      <c r="P778" s="287"/>
    </row>
    <row r="779" spans="2:16">
      <c r="B779" s="241"/>
      <c r="C779" s="879"/>
      <c r="D779" s="880"/>
      <c r="E779" s="880"/>
      <c r="F779" s="880"/>
      <c r="G779" s="880"/>
      <c r="H779" s="880"/>
      <c r="I779" s="880"/>
      <c r="J779" s="881"/>
      <c r="K779" s="447"/>
      <c r="L779" s="450"/>
      <c r="M779" s="873"/>
      <c r="N779" s="874"/>
      <c r="O779" s="286"/>
      <c r="P779" s="287"/>
    </row>
    <row r="780" spans="2:16">
      <c r="B780" s="241"/>
      <c r="C780" s="879"/>
      <c r="D780" s="880"/>
      <c r="E780" s="880"/>
      <c r="F780" s="880"/>
      <c r="G780" s="880"/>
      <c r="H780" s="880"/>
      <c r="I780" s="880"/>
      <c r="J780" s="881"/>
      <c r="K780" s="447"/>
      <c r="L780" s="450"/>
      <c r="M780" s="873"/>
      <c r="N780" s="874"/>
      <c r="O780" s="286"/>
      <c r="P780" s="287"/>
    </row>
    <row r="781" spans="2:16">
      <c r="B781" s="241"/>
      <c r="C781" s="879"/>
      <c r="D781" s="880"/>
      <c r="E781" s="880"/>
      <c r="F781" s="880"/>
      <c r="G781" s="880"/>
      <c r="H781" s="880"/>
      <c r="I781" s="880"/>
      <c r="J781" s="881"/>
      <c r="K781" s="447"/>
      <c r="L781" s="450"/>
      <c r="M781" s="873"/>
      <c r="N781" s="874"/>
      <c r="O781" s="286"/>
      <c r="P781" s="287"/>
    </row>
    <row r="782" spans="2:16">
      <c r="B782" s="241"/>
      <c r="C782" s="879"/>
      <c r="D782" s="880"/>
      <c r="E782" s="880"/>
      <c r="F782" s="880"/>
      <c r="G782" s="880"/>
      <c r="H782" s="880"/>
      <c r="I782" s="880"/>
      <c r="J782" s="881"/>
      <c r="K782" s="447"/>
      <c r="L782" s="458"/>
      <c r="M782" s="873"/>
      <c r="N782" s="874"/>
      <c r="O782" s="286"/>
      <c r="P782" s="287"/>
    </row>
    <row r="783" spans="2:16" ht="15" thickBot="1">
      <c r="B783" s="241"/>
      <c r="C783" s="884"/>
      <c r="D783" s="885"/>
      <c r="E783" s="885"/>
      <c r="F783" s="885"/>
      <c r="G783" s="885"/>
      <c r="H783" s="885"/>
      <c r="I783" s="885"/>
      <c r="J783" s="886"/>
      <c r="K783" s="289"/>
      <c r="L783" s="302"/>
      <c r="M783" s="779"/>
      <c r="N783" s="780"/>
      <c r="O783" s="452"/>
      <c r="P783" s="287"/>
    </row>
    <row r="784" spans="2:16" ht="14.25" customHeight="1" thickBot="1">
      <c r="B784" s="241"/>
      <c r="C784" s="751" t="s">
        <v>258</v>
      </c>
      <c r="D784" s="752"/>
      <c r="E784" s="752"/>
      <c r="F784" s="752"/>
      <c r="G784" s="752"/>
      <c r="H784" s="752"/>
      <c r="I784" s="752"/>
      <c r="J784" s="752"/>
      <c r="K784" s="752"/>
      <c r="L784" s="752"/>
      <c r="M784" s="752"/>
      <c r="N784" s="753"/>
      <c r="O784" s="453">
        <f>SUM(O768:O782)</f>
        <v>840500</v>
      </c>
      <c r="P784" s="287"/>
    </row>
    <row r="785" spans="2:16">
      <c r="B785" s="241"/>
      <c r="C785" s="760" t="s">
        <v>263</v>
      </c>
      <c r="D785" s="761"/>
      <c r="E785" s="761"/>
      <c r="F785" s="761"/>
      <c r="G785" s="761"/>
      <c r="H785" s="761"/>
      <c r="I785" s="761"/>
      <c r="J785" s="761"/>
      <c r="K785" s="761"/>
      <c r="L785" s="761"/>
      <c r="M785" s="761"/>
      <c r="N785" s="761"/>
      <c r="O785" s="762"/>
      <c r="P785" s="281"/>
    </row>
    <row r="786" spans="2:16">
      <c r="B786" s="241"/>
      <c r="C786" s="763"/>
      <c r="D786" s="764"/>
      <c r="E786" s="764"/>
      <c r="F786" s="764"/>
      <c r="G786" s="764"/>
      <c r="H786" s="764"/>
      <c r="I786" s="764"/>
      <c r="J786" s="764"/>
      <c r="K786" s="764"/>
      <c r="L786" s="764"/>
      <c r="M786" s="764"/>
      <c r="N786" s="764"/>
      <c r="O786" s="765"/>
      <c r="P786" s="281"/>
    </row>
    <row r="787" spans="2:16" ht="15" thickBot="1">
      <c r="B787" s="241"/>
      <c r="C787" s="766"/>
      <c r="D787" s="767"/>
      <c r="E787" s="767"/>
      <c r="F787" s="767"/>
      <c r="G787" s="767"/>
      <c r="H787" s="767"/>
      <c r="I787" s="767"/>
      <c r="J787" s="767"/>
      <c r="K787" s="767"/>
      <c r="L787" s="767"/>
      <c r="M787" s="767"/>
      <c r="N787" s="767"/>
      <c r="O787" s="768"/>
      <c r="P787" s="281"/>
    </row>
    <row r="788" spans="2:16" ht="15.75">
      <c r="B788" s="241"/>
      <c r="C788" s="769" t="s">
        <v>264</v>
      </c>
      <c r="D788" s="770"/>
      <c r="E788" s="770"/>
      <c r="F788" s="770"/>
      <c r="G788" s="770"/>
      <c r="H788" s="770"/>
      <c r="I788" s="786"/>
      <c r="J788" s="303" t="s">
        <v>265</v>
      </c>
      <c r="K788" s="304" t="s">
        <v>266</v>
      </c>
      <c r="L788" s="305" t="s">
        <v>267</v>
      </c>
      <c r="M788" s="785" t="s">
        <v>268</v>
      </c>
      <c r="N788" s="786"/>
      <c r="O788" s="283" t="s">
        <v>255</v>
      </c>
      <c r="P788" s="284"/>
    </row>
    <row r="789" spans="2:16">
      <c r="B789" s="241"/>
      <c r="C789" s="456"/>
      <c r="D789" s="348"/>
      <c r="E789" s="348"/>
      <c r="F789" s="348"/>
      <c r="G789" s="348"/>
      <c r="H789" s="348"/>
      <c r="I789" s="447"/>
      <c r="J789" s="375"/>
      <c r="K789" s="307"/>
      <c r="L789" s="306"/>
      <c r="M789" s="873"/>
      <c r="N789" s="874"/>
      <c r="O789" s="294"/>
      <c r="P789" s="287"/>
    </row>
    <row r="790" spans="2:16" ht="15" thickBot="1">
      <c r="B790" s="241"/>
      <c r="C790" s="805"/>
      <c r="D790" s="791"/>
      <c r="E790" s="791"/>
      <c r="F790" s="791"/>
      <c r="G790" s="791"/>
      <c r="H790" s="791"/>
      <c r="I790" s="806"/>
      <c r="J790" s="308"/>
      <c r="K790" s="309"/>
      <c r="L790" s="308"/>
      <c r="M790" s="779"/>
      <c r="N790" s="780"/>
      <c r="O790" s="310"/>
      <c r="P790" s="287"/>
    </row>
    <row r="791" spans="2:16" ht="15" thickBot="1">
      <c r="B791" s="241"/>
      <c r="C791" s="751" t="s">
        <v>258</v>
      </c>
      <c r="D791" s="752"/>
      <c r="E791" s="752"/>
      <c r="F791" s="752"/>
      <c r="G791" s="752"/>
      <c r="H791" s="752"/>
      <c r="I791" s="752"/>
      <c r="J791" s="752"/>
      <c r="K791" s="752"/>
      <c r="L791" s="752"/>
      <c r="M791" s="752"/>
      <c r="N791" s="753"/>
      <c r="O791" s="446">
        <f>SUM(O789)</f>
        <v>0</v>
      </c>
      <c r="P791" s="296"/>
    </row>
    <row r="792" spans="2:16">
      <c r="B792" s="241"/>
      <c r="C792" s="760" t="s">
        <v>269</v>
      </c>
      <c r="D792" s="761"/>
      <c r="E792" s="761"/>
      <c r="F792" s="761"/>
      <c r="G792" s="761"/>
      <c r="H792" s="761"/>
      <c r="I792" s="761"/>
      <c r="J792" s="761"/>
      <c r="K792" s="761"/>
      <c r="L792" s="761"/>
      <c r="M792" s="761"/>
      <c r="N792" s="761"/>
      <c r="O792" s="762"/>
      <c r="P792" s="281"/>
    </row>
    <row r="793" spans="2:16">
      <c r="B793" s="241"/>
      <c r="C793" s="763"/>
      <c r="D793" s="764"/>
      <c r="E793" s="764"/>
      <c r="F793" s="764"/>
      <c r="G793" s="764"/>
      <c r="H793" s="764"/>
      <c r="I793" s="764"/>
      <c r="J793" s="764"/>
      <c r="K793" s="764"/>
      <c r="L793" s="764"/>
      <c r="M793" s="764"/>
      <c r="N793" s="764"/>
      <c r="O793" s="765"/>
      <c r="P793" s="281"/>
    </row>
    <row r="794" spans="2:16" ht="15" thickBot="1">
      <c r="B794" s="241"/>
      <c r="C794" s="766"/>
      <c r="D794" s="767"/>
      <c r="E794" s="767"/>
      <c r="F794" s="767"/>
      <c r="G794" s="767"/>
      <c r="H794" s="767"/>
      <c r="I794" s="767"/>
      <c r="J794" s="767"/>
      <c r="K794" s="767"/>
      <c r="L794" s="767"/>
      <c r="M794" s="767"/>
      <c r="N794" s="767"/>
      <c r="O794" s="768"/>
      <c r="P794" s="281"/>
    </row>
    <row r="795" spans="2:16" ht="14.25" customHeight="1">
      <c r="B795" s="241"/>
      <c r="C795" s="769" t="s">
        <v>270</v>
      </c>
      <c r="D795" s="770"/>
      <c r="E795" s="770"/>
      <c r="F795" s="770"/>
      <c r="G795" s="770"/>
      <c r="H795" s="770"/>
      <c r="I795" s="464" t="s">
        <v>11</v>
      </c>
      <c r="J795" s="298" t="s">
        <v>271</v>
      </c>
      <c r="K795" s="304" t="s">
        <v>272</v>
      </c>
      <c r="L795" s="303" t="s">
        <v>273</v>
      </c>
      <c r="M795" s="771" t="s">
        <v>254</v>
      </c>
      <c r="N795" s="772"/>
      <c r="O795" s="312" t="s">
        <v>255</v>
      </c>
      <c r="P795" s="313"/>
    </row>
    <row r="796" spans="2:16">
      <c r="B796" s="241"/>
      <c r="C796" s="757" t="s">
        <v>467</v>
      </c>
      <c r="D796" s="758"/>
      <c r="E796" s="758"/>
      <c r="F796" s="758"/>
      <c r="G796" s="758"/>
      <c r="H796" s="758"/>
      <c r="I796" s="447">
        <v>1</v>
      </c>
      <c r="J796" s="315">
        <v>76666.666666666701</v>
      </c>
      <c r="K796" s="316">
        <f>J796*65.91%</f>
        <v>50531.000000000022</v>
      </c>
      <c r="L796" s="465">
        <f>J796+K796</f>
        <v>127197.66666666672</v>
      </c>
      <c r="M796" s="882">
        <v>1</v>
      </c>
      <c r="N796" s="883"/>
      <c r="O796" s="318">
        <f>I796*L796*M796</f>
        <v>127197.66666666672</v>
      </c>
      <c r="P796" s="319"/>
    </row>
    <row r="797" spans="2:16">
      <c r="B797" s="241"/>
      <c r="C797" s="757" t="s">
        <v>468</v>
      </c>
      <c r="D797" s="758"/>
      <c r="E797" s="758"/>
      <c r="F797" s="758"/>
      <c r="G797" s="758"/>
      <c r="H797" s="758"/>
      <c r="I797" s="447">
        <v>1</v>
      </c>
      <c r="J797" s="315">
        <v>58363.5</v>
      </c>
      <c r="K797" s="316">
        <f>J797*67.52%</f>
        <v>39407.035199999998</v>
      </c>
      <c r="L797" s="465">
        <f>J797+K797</f>
        <v>97770.535199999998</v>
      </c>
      <c r="M797" s="882">
        <v>1</v>
      </c>
      <c r="N797" s="883"/>
      <c r="O797" s="318">
        <f>I797*L797*M797</f>
        <v>97770.535199999998</v>
      </c>
      <c r="P797" s="319"/>
    </row>
    <row r="798" spans="2:16">
      <c r="B798" s="241"/>
      <c r="C798" s="320"/>
      <c r="D798" s="321"/>
      <c r="E798" s="321"/>
      <c r="F798" s="321"/>
      <c r="G798" s="321"/>
      <c r="H798" s="321"/>
      <c r="I798" s="321"/>
      <c r="J798" s="323"/>
      <c r="K798" s="324"/>
      <c r="L798" s="317"/>
      <c r="M798" s="839"/>
      <c r="N798" s="840"/>
      <c r="O798" s="325"/>
      <c r="P798" s="319"/>
    </row>
    <row r="799" spans="2:16" ht="15" thickBot="1">
      <c r="B799" s="241"/>
      <c r="C799" s="805"/>
      <c r="D799" s="791"/>
      <c r="E799" s="791"/>
      <c r="F799" s="791"/>
      <c r="G799" s="791"/>
      <c r="H799" s="791"/>
      <c r="I799" s="806"/>
      <c r="J799" s="308"/>
      <c r="K799" s="309"/>
      <c r="L799" s="308"/>
      <c r="M799" s="779"/>
      <c r="N799" s="780"/>
      <c r="O799" s="310"/>
      <c r="P799" s="287"/>
    </row>
    <row r="800" spans="2:16" ht="15" thickBot="1">
      <c r="B800" s="241"/>
      <c r="C800" s="751" t="s">
        <v>258</v>
      </c>
      <c r="D800" s="752"/>
      <c r="E800" s="752"/>
      <c r="F800" s="752"/>
      <c r="G800" s="752"/>
      <c r="H800" s="752"/>
      <c r="I800" s="752"/>
      <c r="J800" s="752"/>
      <c r="K800" s="752"/>
      <c r="L800" s="752"/>
      <c r="M800" s="752"/>
      <c r="N800" s="753"/>
      <c r="O800" s="453">
        <f>SUM(O796:O797)</f>
        <v>224968.20186666673</v>
      </c>
      <c r="P800" s="287"/>
    </row>
    <row r="801" spans="2:19" ht="15" thickBot="1">
      <c r="B801" s="241"/>
      <c r="C801" s="274"/>
      <c r="O801" s="275"/>
      <c r="P801" s="243"/>
    </row>
    <row r="802" spans="2:19" ht="15" thickBot="1">
      <c r="B802" s="241"/>
      <c r="C802" s="754" t="s">
        <v>275</v>
      </c>
      <c r="D802" s="755"/>
      <c r="E802" s="755"/>
      <c r="F802" s="755"/>
      <c r="G802" s="755"/>
      <c r="H802" s="755"/>
      <c r="I802" s="755"/>
      <c r="J802" s="755"/>
      <c r="K802" s="755"/>
      <c r="L802" s="755"/>
      <c r="M802" s="755"/>
      <c r="N802" s="756"/>
      <c r="O802" s="454">
        <f>SUM(O763+O784+O791+O800)</f>
        <v>1076716.6119600001</v>
      </c>
      <c r="P802" s="328"/>
    </row>
    <row r="803" spans="2:19">
      <c r="B803" s="241"/>
      <c r="C803" s="760" t="s">
        <v>276</v>
      </c>
      <c r="D803" s="761"/>
      <c r="E803" s="761"/>
      <c r="F803" s="761"/>
      <c r="G803" s="761"/>
      <c r="H803" s="761"/>
      <c r="I803" s="761"/>
      <c r="J803" s="761"/>
      <c r="K803" s="761"/>
      <c r="L803" s="761"/>
      <c r="M803" s="761"/>
      <c r="N803" s="761"/>
      <c r="O803" s="762"/>
      <c r="P803" s="281"/>
    </row>
    <row r="804" spans="2:19" ht="14.25" customHeight="1">
      <c r="B804" s="241"/>
      <c r="C804" s="763"/>
      <c r="D804" s="764"/>
      <c r="E804" s="764"/>
      <c r="F804" s="764"/>
      <c r="G804" s="764"/>
      <c r="H804" s="764"/>
      <c r="I804" s="764"/>
      <c r="J804" s="764"/>
      <c r="K804" s="764"/>
      <c r="L804" s="764"/>
      <c r="M804" s="764"/>
      <c r="N804" s="764"/>
      <c r="O804" s="765"/>
      <c r="P804" s="281"/>
    </row>
    <row r="805" spans="2:19" ht="15" thickBot="1">
      <c r="B805" s="241"/>
      <c r="C805" s="766"/>
      <c r="D805" s="767"/>
      <c r="E805" s="767"/>
      <c r="F805" s="767"/>
      <c r="G805" s="767"/>
      <c r="H805" s="767"/>
      <c r="I805" s="767"/>
      <c r="J805" s="767"/>
      <c r="K805" s="767"/>
      <c r="L805" s="767"/>
      <c r="M805" s="767"/>
      <c r="N805" s="767"/>
      <c r="O805" s="768"/>
      <c r="P805" s="281"/>
    </row>
    <row r="806" spans="2:19" ht="14.25" customHeight="1">
      <c r="B806" s="241"/>
      <c r="C806" s="769" t="s">
        <v>277</v>
      </c>
      <c r="D806" s="770"/>
      <c r="E806" s="770"/>
      <c r="F806" s="770"/>
      <c r="G806" s="770"/>
      <c r="H806" s="770"/>
      <c r="I806" s="770"/>
      <c r="J806" s="329"/>
      <c r="K806" s="330"/>
      <c r="L806" s="303" t="s">
        <v>278</v>
      </c>
      <c r="M806" s="771" t="s">
        <v>279</v>
      </c>
      <c r="N806" s="772"/>
      <c r="O806" s="331"/>
      <c r="P806" s="313"/>
    </row>
    <row r="807" spans="2:19">
      <c r="B807" s="241"/>
      <c r="C807" s="773" t="s">
        <v>280</v>
      </c>
      <c r="D807" s="774"/>
      <c r="E807" s="774"/>
      <c r="F807" s="774"/>
      <c r="G807" s="774"/>
      <c r="H807" s="774"/>
      <c r="I807" s="774"/>
      <c r="J807" s="332"/>
      <c r="K807" s="333"/>
      <c r="L807" s="334">
        <v>0.22</v>
      </c>
      <c r="M807" s="747"/>
      <c r="N807" s="748"/>
      <c r="O807" s="335">
        <f>O802*L807</f>
        <v>236877.65463120004</v>
      </c>
      <c r="P807" s="336"/>
    </row>
    <row r="808" spans="2:19">
      <c r="B808" s="241"/>
      <c r="C808" s="338" t="s">
        <v>281</v>
      </c>
      <c r="D808" s="289"/>
      <c r="E808" s="289"/>
      <c r="F808" s="289"/>
      <c r="G808" s="289"/>
      <c r="H808" s="289"/>
      <c r="I808" s="289"/>
      <c r="J808" s="332"/>
      <c r="K808" s="333"/>
      <c r="L808" s="334">
        <v>0.01</v>
      </c>
      <c r="M808" s="747"/>
      <c r="N808" s="748"/>
      <c r="O808" s="335">
        <f>O802*L808</f>
        <v>10767.166119600002</v>
      </c>
      <c r="P808" s="336"/>
      <c r="S808" s="455"/>
    </row>
    <row r="809" spans="2:19" ht="15" thickBot="1">
      <c r="B809" s="241"/>
      <c r="C809" s="267" t="s">
        <v>282</v>
      </c>
      <c r="D809" s="268"/>
      <c r="E809" s="268"/>
      <c r="F809" s="268"/>
      <c r="G809" s="268"/>
      <c r="H809" s="268"/>
      <c r="I809" s="268"/>
      <c r="J809" s="339"/>
      <c r="K809" s="340"/>
      <c r="L809" s="334">
        <v>0.03</v>
      </c>
      <c r="M809" s="749"/>
      <c r="N809" s="750"/>
      <c r="O809" s="335">
        <f>O802*L809</f>
        <v>32301.498358800003</v>
      </c>
      <c r="P809" s="336"/>
      <c r="S809" s="455"/>
    </row>
    <row r="810" spans="2:19" ht="15" thickBot="1">
      <c r="B810" s="241"/>
      <c r="C810" s="751" t="s">
        <v>258</v>
      </c>
      <c r="D810" s="752"/>
      <c r="E810" s="752"/>
      <c r="F810" s="752"/>
      <c r="G810" s="752"/>
      <c r="H810" s="752"/>
      <c r="I810" s="752"/>
      <c r="J810" s="752"/>
      <c r="K810" s="752"/>
      <c r="L810" s="752"/>
      <c r="M810" s="752"/>
      <c r="N810" s="753"/>
      <c r="O810" s="341">
        <f>SUM(O807:O809)</f>
        <v>279946.31910960004</v>
      </c>
      <c r="P810" s="342"/>
    </row>
    <row r="811" spans="2:19" ht="15" thickBot="1">
      <c r="B811" s="241"/>
      <c r="C811" s="274"/>
      <c r="O811" s="275"/>
      <c r="P811" s="243"/>
    </row>
    <row r="812" spans="2:19" ht="15" thickBot="1">
      <c r="B812" s="241"/>
      <c r="C812" s="754" t="s">
        <v>283</v>
      </c>
      <c r="D812" s="755"/>
      <c r="E812" s="755"/>
      <c r="F812" s="755"/>
      <c r="G812" s="755"/>
      <c r="H812" s="755"/>
      <c r="I812" s="755"/>
      <c r="J812" s="755"/>
      <c r="K812" s="755"/>
      <c r="L812" s="755"/>
      <c r="M812" s="755"/>
      <c r="N812" s="756"/>
      <c r="O812" s="343">
        <f>ROUND(O802+O810,0)</f>
        <v>1356663</v>
      </c>
      <c r="P812" s="342"/>
    </row>
    <row r="813" spans="2:19">
      <c r="B813" s="241"/>
      <c r="C813" s="270"/>
      <c r="D813" s="271"/>
      <c r="E813" s="271"/>
      <c r="F813" s="271"/>
      <c r="G813" s="271"/>
      <c r="H813" s="271"/>
      <c r="I813" s="271"/>
      <c r="J813" s="271"/>
      <c r="K813" s="271"/>
      <c r="L813" s="271"/>
      <c r="M813" s="271"/>
      <c r="N813" s="271"/>
      <c r="O813" s="272"/>
      <c r="P813" s="243"/>
    </row>
    <row r="814" spans="2:19">
      <c r="B814" s="241"/>
      <c r="C814" s="274"/>
      <c r="O814" s="275"/>
      <c r="P814" s="243"/>
    </row>
    <row r="815" spans="2:19">
      <c r="B815" s="241"/>
      <c r="C815" s="274"/>
      <c r="O815" s="275"/>
      <c r="P815" s="243"/>
    </row>
    <row r="816" spans="2:19">
      <c r="B816" s="241"/>
      <c r="C816" s="274"/>
      <c r="H816" s="344" t="s">
        <v>284</v>
      </c>
      <c r="I816" s="344"/>
      <c r="J816" s="344"/>
      <c r="K816" s="344"/>
      <c r="O816" s="275"/>
      <c r="P816" s="243"/>
    </row>
    <row r="817" spans="2:16">
      <c r="B817" s="241"/>
      <c r="C817" s="274"/>
      <c r="H817" s="344" t="s">
        <v>285</v>
      </c>
      <c r="O817" s="275"/>
      <c r="P817" s="243"/>
    </row>
    <row r="818" spans="2:16">
      <c r="B818" s="241"/>
      <c r="C818" s="274"/>
      <c r="H818" s="344" t="s">
        <v>286</v>
      </c>
      <c r="O818" s="275"/>
      <c r="P818" s="243"/>
    </row>
    <row r="819" spans="2:16">
      <c r="B819" s="241"/>
      <c r="C819" s="256"/>
      <c r="D819" s="345"/>
      <c r="E819" s="345"/>
      <c r="F819" s="345"/>
      <c r="G819" s="345"/>
      <c r="H819" s="344" t="s">
        <v>287</v>
      </c>
      <c r="I819" s="345"/>
      <c r="J819" s="345"/>
      <c r="K819" s="345"/>
      <c r="L819" s="345"/>
      <c r="M819" s="345"/>
      <c r="N819" s="345"/>
      <c r="O819" s="346"/>
      <c r="P819" s="266"/>
    </row>
    <row r="820" spans="2:16">
      <c r="B820" s="241"/>
      <c r="C820" s="274"/>
      <c r="H820" s="236" t="s">
        <v>288</v>
      </c>
      <c r="O820" s="275"/>
      <c r="P820" s="243"/>
    </row>
    <row r="821" spans="2:16">
      <c r="B821" s="241"/>
      <c r="C821" s="347" t="s">
        <v>289</v>
      </c>
      <c r="D821" s="348"/>
      <c r="E821" s="348"/>
      <c r="F821" s="348"/>
      <c r="G821" s="348"/>
      <c r="H821" s="348"/>
      <c r="I821" s="348"/>
      <c r="J821" s="348"/>
      <c r="K821" s="348"/>
      <c r="L821" s="348"/>
      <c r="M821" s="348"/>
      <c r="N821" s="348"/>
      <c r="O821" s="349"/>
      <c r="P821" s="243"/>
    </row>
    <row r="822" spans="2:16">
      <c r="B822" s="241"/>
      <c r="C822" s="757"/>
      <c r="D822" s="758"/>
      <c r="E822" s="758"/>
      <c r="F822" s="758"/>
      <c r="G822" s="758"/>
      <c r="H822" s="758"/>
      <c r="I822" s="758"/>
      <c r="J822" s="758"/>
      <c r="K822" s="758"/>
      <c r="L822" s="758"/>
      <c r="M822" s="758"/>
      <c r="N822" s="758"/>
      <c r="O822" s="759"/>
      <c r="P822" s="266"/>
    </row>
    <row r="823" spans="2:16">
      <c r="B823" s="241"/>
      <c r="C823" s="757"/>
      <c r="D823" s="758"/>
      <c r="E823" s="758"/>
      <c r="F823" s="758"/>
      <c r="G823" s="758"/>
      <c r="H823" s="758"/>
      <c r="I823" s="758"/>
      <c r="J823" s="758"/>
      <c r="K823" s="758"/>
      <c r="L823" s="758"/>
      <c r="M823" s="758"/>
      <c r="N823" s="758"/>
      <c r="O823" s="759"/>
      <c r="P823" s="266"/>
    </row>
    <row r="824" spans="2:16">
      <c r="B824" s="241"/>
      <c r="C824" s="256"/>
      <c r="D824" s="345"/>
      <c r="E824" s="345"/>
      <c r="F824" s="345"/>
      <c r="G824" s="345"/>
      <c r="H824" s="345"/>
      <c r="I824" s="345"/>
      <c r="J824" s="345"/>
      <c r="K824" s="345"/>
      <c r="L824" s="345"/>
      <c r="M824" s="345"/>
      <c r="N824" s="345"/>
      <c r="O824" s="346"/>
      <c r="P824" s="266"/>
    </row>
    <row r="825" spans="2:16">
      <c r="B825" s="241"/>
      <c r="C825" s="350" t="s">
        <v>290</v>
      </c>
      <c r="D825" s="345"/>
      <c r="E825" s="345"/>
      <c r="F825" s="345"/>
      <c r="G825" s="345"/>
      <c r="H825" s="345"/>
      <c r="I825" s="345"/>
      <c r="J825" s="345"/>
      <c r="K825" s="345"/>
      <c r="L825" s="345"/>
      <c r="M825" s="345"/>
      <c r="N825" s="345"/>
      <c r="O825" s="346"/>
      <c r="P825" s="266"/>
    </row>
    <row r="826" spans="2:16">
      <c r="B826" s="241"/>
      <c r="C826" s="735" t="s">
        <v>291</v>
      </c>
      <c r="D826" s="736"/>
      <c r="E826" s="736"/>
      <c r="F826" s="736"/>
      <c r="G826" s="736"/>
      <c r="H826" s="736"/>
      <c r="I826" s="736"/>
      <c r="J826" s="736"/>
      <c r="K826" s="736"/>
      <c r="L826" s="736"/>
      <c r="M826" s="736"/>
      <c r="N826" s="736"/>
      <c r="O826" s="737"/>
      <c r="P826" s="351"/>
    </row>
    <row r="827" spans="2:16">
      <c r="B827" s="241"/>
      <c r="C827" s="735"/>
      <c r="D827" s="736"/>
      <c r="E827" s="736"/>
      <c r="F827" s="736"/>
      <c r="G827" s="736"/>
      <c r="H827" s="736"/>
      <c r="I827" s="736"/>
      <c r="J827" s="736"/>
      <c r="K827" s="736"/>
      <c r="L827" s="736"/>
      <c r="M827" s="736"/>
      <c r="N827" s="736"/>
      <c r="O827" s="737"/>
      <c r="P827" s="351"/>
    </row>
    <row r="828" spans="2:16">
      <c r="B828" s="241"/>
      <c r="C828" s="738" t="s">
        <v>292</v>
      </c>
      <c r="D828" s="739"/>
      <c r="E828" s="739"/>
      <c r="F828" s="739"/>
      <c r="G828" s="739"/>
      <c r="H828" s="739"/>
      <c r="I828" s="739"/>
      <c r="J828" s="739"/>
      <c r="K828" s="739"/>
      <c r="L828" s="739"/>
      <c r="M828" s="739"/>
      <c r="N828" s="739"/>
      <c r="O828" s="740"/>
      <c r="P828" s="351"/>
    </row>
    <row r="829" spans="2:16">
      <c r="B829" s="241"/>
      <c r="C829" s="738"/>
      <c r="D829" s="739"/>
      <c r="E829" s="739"/>
      <c r="F829" s="739"/>
      <c r="G829" s="739"/>
      <c r="H829" s="739"/>
      <c r="I829" s="739"/>
      <c r="J829" s="739"/>
      <c r="K829" s="739"/>
      <c r="L829" s="739"/>
      <c r="M829" s="739"/>
      <c r="N829" s="739"/>
      <c r="O829" s="740"/>
      <c r="P829" s="351"/>
    </row>
    <row r="830" spans="2:16">
      <c r="B830" s="241"/>
      <c r="C830" s="256"/>
      <c r="D830" s="345"/>
      <c r="E830" s="345"/>
      <c r="F830" s="345"/>
      <c r="G830" s="345"/>
      <c r="H830" s="345"/>
      <c r="I830" s="345"/>
      <c r="J830" s="345"/>
      <c r="K830" s="345"/>
      <c r="L830" s="345"/>
      <c r="M830" s="345"/>
      <c r="N830" s="345"/>
      <c r="O830" s="346"/>
      <c r="P830" s="266"/>
    </row>
    <row r="831" spans="2:16">
      <c r="B831" s="241"/>
      <c r="C831" s="274"/>
      <c r="H831" s="344" t="s">
        <v>284</v>
      </c>
      <c r="O831" s="275"/>
      <c r="P831" s="243"/>
    </row>
    <row r="832" spans="2:16">
      <c r="B832" s="241"/>
      <c r="C832" s="274"/>
      <c r="H832" s="236" t="s">
        <v>285</v>
      </c>
      <c r="I832" s="289"/>
      <c r="J832" s="289"/>
      <c r="K832" s="289"/>
      <c r="O832" s="275"/>
      <c r="P832" s="243"/>
    </row>
    <row r="833" spans="2:16">
      <c r="B833" s="241"/>
      <c r="C833" s="274"/>
      <c r="H833" s="236" t="s">
        <v>293</v>
      </c>
      <c r="I833" s="352"/>
      <c r="J833" s="352"/>
      <c r="K833" s="352"/>
      <c r="O833" s="275"/>
      <c r="P833" s="243"/>
    </row>
    <row r="834" spans="2:16">
      <c r="B834" s="241"/>
      <c r="C834" s="353"/>
      <c r="D834" s="345"/>
      <c r="E834" s="345"/>
      <c r="F834" s="345"/>
      <c r="G834" s="345"/>
      <c r="H834" s="236" t="s">
        <v>287</v>
      </c>
      <c r="L834" s="345"/>
      <c r="M834" s="345"/>
      <c r="N834" s="345"/>
      <c r="O834" s="346"/>
      <c r="P834" s="266"/>
    </row>
    <row r="835" spans="2:16">
      <c r="B835" s="241"/>
      <c r="C835" s="353"/>
      <c r="D835" s="352"/>
      <c r="E835" s="352"/>
      <c r="K835" s="741"/>
      <c r="L835" s="741"/>
      <c r="M835" s="741"/>
      <c r="N835" s="741"/>
      <c r="O835" s="742"/>
      <c r="P835" s="354"/>
    </row>
    <row r="836" spans="2:16" ht="15" thickBot="1">
      <c r="B836" s="241"/>
      <c r="C836" s="745"/>
      <c r="D836" s="746"/>
      <c r="E836" s="746"/>
      <c r="F836" s="309"/>
      <c r="G836" s="309"/>
      <c r="H836" s="309"/>
      <c r="I836" s="309"/>
      <c r="J836" s="309"/>
      <c r="K836" s="743"/>
      <c r="L836" s="743"/>
      <c r="M836" s="743"/>
      <c r="N836" s="743"/>
      <c r="O836" s="744"/>
      <c r="P836" s="354"/>
    </row>
    <row r="837" spans="2:16" ht="15" thickBot="1">
      <c r="B837" s="355"/>
      <c r="C837" s="356"/>
      <c r="D837" s="356"/>
      <c r="E837" s="356"/>
      <c r="F837" s="356"/>
      <c r="G837" s="356"/>
      <c r="H837" s="356"/>
      <c r="I837" s="356"/>
      <c r="J837" s="356"/>
      <c r="K837" s="356"/>
      <c r="L837" s="356"/>
      <c r="M837" s="356"/>
      <c r="N837" s="356"/>
      <c r="O837" s="356"/>
      <c r="P837" s="357"/>
    </row>
    <row r="838" spans="2:16" ht="15" thickTop="1"/>
    <row r="840" spans="2:16">
      <c r="B840" s="875" t="s">
        <v>0</v>
      </c>
      <c r="C840" s="875"/>
      <c r="D840" s="875"/>
      <c r="E840" s="875"/>
      <c r="F840" s="875"/>
      <c r="G840" s="875"/>
      <c r="H840" s="875"/>
      <c r="I840" s="875"/>
      <c r="J840" s="875"/>
      <c r="K840" s="875"/>
    </row>
    <row r="841" spans="2:16">
      <c r="B841" s="236" t="s">
        <v>1</v>
      </c>
    </row>
    <row r="842" spans="2:16" ht="15" thickBot="1"/>
    <row r="843" spans="2:16" ht="15" thickTop="1">
      <c r="B843" s="237"/>
      <c r="C843" s="238"/>
      <c r="D843" s="238"/>
      <c r="E843" s="238"/>
      <c r="F843" s="238"/>
      <c r="G843" s="238"/>
      <c r="H843" s="238"/>
      <c r="I843" s="238"/>
      <c r="J843" s="238"/>
      <c r="K843" s="238"/>
      <c r="L843" s="238"/>
      <c r="M843" s="238"/>
      <c r="N843" s="238"/>
      <c r="O843" s="238"/>
      <c r="P843" s="239"/>
    </row>
    <row r="844" spans="2:16">
      <c r="B844" s="241"/>
      <c r="C844" s="861" t="s">
        <v>234</v>
      </c>
      <c r="D844" s="861"/>
      <c r="E844" s="861"/>
      <c r="F844" s="861"/>
      <c r="G844" s="861"/>
      <c r="H844" s="861"/>
      <c r="I844" s="861"/>
      <c r="J844" s="861"/>
      <c r="K844" s="861"/>
      <c r="L844" s="861"/>
      <c r="M844" s="861"/>
      <c r="N844" s="861"/>
      <c r="O844" s="861"/>
      <c r="P844" s="242"/>
    </row>
    <row r="845" spans="2:16" ht="15" thickBot="1">
      <c r="B845" s="241"/>
      <c r="P845" s="243"/>
    </row>
    <row r="846" spans="2:16">
      <c r="B846" s="241"/>
      <c r="C846" s="862"/>
      <c r="D846" s="864"/>
      <c r="E846" s="865"/>
      <c r="F846" s="865"/>
      <c r="G846" s="865"/>
      <c r="H846" s="865"/>
      <c r="I846" s="865"/>
      <c r="J846" s="865"/>
      <c r="K846" s="866"/>
      <c r="L846" s="867"/>
      <c r="M846" s="868"/>
      <c r="N846" s="868"/>
      <c r="O846" s="869"/>
      <c r="P846" s="244"/>
    </row>
    <row r="847" spans="2:16">
      <c r="B847" s="241"/>
      <c r="C847" s="863"/>
      <c r="D847" s="852" t="s">
        <v>434</v>
      </c>
      <c r="E847" s="853"/>
      <c r="F847" s="853"/>
      <c r="G847" s="853"/>
      <c r="H847" s="853"/>
      <c r="I847" s="853"/>
      <c r="J847" s="853"/>
      <c r="K847" s="854"/>
      <c r="L847" s="870"/>
      <c r="M847" s="871"/>
      <c r="N847" s="871"/>
      <c r="O847" s="872"/>
      <c r="P847" s="244"/>
    </row>
    <row r="848" spans="2:16">
      <c r="B848" s="241"/>
      <c r="C848" s="863"/>
      <c r="D848" s="852"/>
      <c r="E848" s="853"/>
      <c r="F848" s="853"/>
      <c r="G848" s="853"/>
      <c r="H848" s="853"/>
      <c r="I848" s="853"/>
      <c r="J848" s="853"/>
      <c r="K848" s="854"/>
      <c r="L848" s="844" t="s">
        <v>236</v>
      </c>
      <c r="M848" s="846"/>
      <c r="N848" s="847"/>
      <c r="O848" s="848"/>
      <c r="P848" s="244"/>
    </row>
    <row r="849" spans="2:16">
      <c r="B849" s="241"/>
      <c r="C849" s="863"/>
      <c r="D849" s="852" t="s">
        <v>237</v>
      </c>
      <c r="E849" s="853"/>
      <c r="F849" s="853"/>
      <c r="G849" s="853"/>
      <c r="H849" s="853"/>
      <c r="I849" s="853"/>
      <c r="J849" s="853"/>
      <c r="K849" s="854"/>
      <c r="L849" s="845"/>
      <c r="M849" s="849"/>
      <c r="N849" s="850"/>
      <c r="O849" s="851"/>
      <c r="P849" s="245"/>
    </row>
    <row r="850" spans="2:16">
      <c r="B850" s="241"/>
      <c r="C850" s="863"/>
      <c r="D850" s="855"/>
      <c r="E850" s="856"/>
      <c r="F850" s="856"/>
      <c r="G850" s="856"/>
      <c r="H850" s="856"/>
      <c r="I850" s="856"/>
      <c r="J850" s="856"/>
      <c r="K850" s="857"/>
      <c r="L850" s="844" t="s">
        <v>238</v>
      </c>
      <c r="M850" s="844">
        <v>1</v>
      </c>
      <c r="N850" s="844" t="s">
        <v>239</v>
      </c>
      <c r="O850" s="859">
        <v>1</v>
      </c>
      <c r="P850" s="244"/>
    </row>
    <row r="851" spans="2:16">
      <c r="B851" s="241"/>
      <c r="C851" s="863"/>
      <c r="D851" s="855"/>
      <c r="E851" s="856"/>
      <c r="F851" s="856"/>
      <c r="G851" s="856"/>
      <c r="H851" s="856"/>
      <c r="I851" s="856"/>
      <c r="J851" s="856"/>
      <c r="K851" s="857"/>
      <c r="L851" s="858"/>
      <c r="M851" s="858"/>
      <c r="N851" s="858"/>
      <c r="O851" s="860"/>
      <c r="P851" s="244"/>
    </row>
    <row r="852" spans="2:16">
      <c r="B852" s="241"/>
      <c r="C852" s="863"/>
      <c r="D852" s="852" t="s">
        <v>240</v>
      </c>
      <c r="E852" s="853"/>
      <c r="F852" s="853"/>
      <c r="G852" s="853"/>
      <c r="H852" s="853"/>
      <c r="I852" s="853"/>
      <c r="J852" s="853"/>
      <c r="K852" s="854"/>
      <c r="L852" s="858"/>
      <c r="M852" s="858"/>
      <c r="N852" s="858"/>
      <c r="O852" s="860"/>
      <c r="P852" s="244"/>
    </row>
    <row r="853" spans="2:16" ht="15" thickBot="1">
      <c r="B853" s="241"/>
      <c r="C853" s="246"/>
      <c r="D853" s="247"/>
      <c r="E853" s="247"/>
      <c r="F853" s="247"/>
      <c r="G853" s="247"/>
      <c r="H853" s="247"/>
      <c r="I853" s="247"/>
      <c r="J853" s="247"/>
      <c r="K853" s="247"/>
      <c r="L853" s="247"/>
      <c r="M853" s="248"/>
      <c r="N853" s="248"/>
      <c r="O853" s="249"/>
      <c r="P853" s="250"/>
    </row>
    <row r="854" spans="2:16">
      <c r="B854" s="241"/>
      <c r="C854" s="251"/>
      <c r="D854" s="252"/>
      <c r="E854" s="252"/>
      <c r="F854" s="252"/>
      <c r="G854" s="252"/>
      <c r="H854" s="252"/>
      <c r="I854" s="252"/>
      <c r="J854" s="252"/>
      <c r="K854" s="252"/>
      <c r="L854" s="253" t="s">
        <v>241</v>
      </c>
      <c r="M854" s="254" t="s">
        <v>242</v>
      </c>
      <c r="N854" s="254" t="s">
        <v>243</v>
      </c>
      <c r="O854" s="255" t="s">
        <v>244</v>
      </c>
      <c r="P854" s="245"/>
    </row>
    <row r="855" spans="2:16">
      <c r="B855" s="241"/>
      <c r="C855" s="256"/>
      <c r="D855" s="257"/>
      <c r="E855" s="257"/>
      <c r="F855" s="257"/>
      <c r="G855" s="257"/>
      <c r="H855" s="257"/>
      <c r="I855" s="257"/>
      <c r="J855" s="257"/>
      <c r="K855" s="257"/>
      <c r="L855" s="258"/>
      <c r="M855" s="259"/>
      <c r="N855" s="259"/>
      <c r="O855" s="260"/>
      <c r="P855" s="261"/>
    </row>
    <row r="856" spans="2:16">
      <c r="B856" s="241"/>
      <c r="C856" s="826" t="s">
        <v>245</v>
      </c>
      <c r="D856" s="827"/>
      <c r="E856" s="827"/>
      <c r="F856" s="827"/>
      <c r="G856" s="257"/>
      <c r="H856" s="257"/>
      <c r="I856" s="257" t="s">
        <v>246</v>
      </c>
      <c r="K856" s="257"/>
      <c r="L856" s="258"/>
      <c r="O856" s="262"/>
      <c r="P856" s="261"/>
    </row>
    <row r="857" spans="2:16">
      <c r="B857" s="241"/>
      <c r="C857" s="263"/>
      <c r="D857" s="264"/>
      <c r="E857" s="264"/>
      <c r="F857" s="264"/>
      <c r="G857" s="264"/>
      <c r="H857" s="264"/>
      <c r="I857" s="264"/>
      <c r="J857" s="264"/>
      <c r="K857" s="264"/>
      <c r="L857" s="264"/>
      <c r="M857" s="264"/>
      <c r="N857" s="264"/>
      <c r="O857" s="265"/>
      <c r="P857" s="266"/>
    </row>
    <row r="858" spans="2:16" ht="15" thickBot="1">
      <c r="B858" s="241"/>
      <c r="C858" s="267"/>
      <c r="D858" s="268"/>
      <c r="E858" s="268"/>
      <c r="F858" s="268"/>
      <c r="G858" s="268"/>
      <c r="H858" s="268"/>
      <c r="I858" s="268"/>
      <c r="J858" s="268"/>
      <c r="K858" s="268"/>
      <c r="L858" s="268"/>
      <c r="M858" s="268"/>
      <c r="N858" s="268"/>
      <c r="O858" s="269"/>
      <c r="P858" s="243"/>
    </row>
    <row r="859" spans="2:16" ht="15" thickBot="1">
      <c r="B859" s="241"/>
      <c r="C859" s="270"/>
      <c r="D859" s="271"/>
      <c r="E859" s="271"/>
      <c r="F859" s="271"/>
      <c r="G859" s="271"/>
      <c r="H859" s="271"/>
      <c r="K859" s="271"/>
      <c r="L859" s="271"/>
      <c r="M859" s="271"/>
      <c r="N859" s="271"/>
      <c r="O859" s="272"/>
      <c r="P859" s="243"/>
    </row>
    <row r="860" spans="2:16">
      <c r="B860" s="241"/>
      <c r="C860" s="828" t="s">
        <v>247</v>
      </c>
      <c r="D860" s="829"/>
      <c r="E860" s="829"/>
      <c r="F860" s="829"/>
      <c r="G860" s="829"/>
      <c r="H860" s="829"/>
      <c r="I860" s="829"/>
      <c r="J860" s="829"/>
      <c r="K860" s="829"/>
      <c r="L860" s="829"/>
      <c r="M860" s="829"/>
      <c r="N860" s="829"/>
      <c r="O860" s="830"/>
      <c r="P860" s="273"/>
    </row>
    <row r="861" spans="2:16" ht="15" thickBot="1">
      <c r="B861" s="241"/>
      <c r="C861" s="274"/>
      <c r="O861" s="275"/>
      <c r="P861" s="243"/>
    </row>
    <row r="862" spans="2:16">
      <c r="B862" s="241"/>
      <c r="C862" s="276" t="s">
        <v>248</v>
      </c>
      <c r="D862" s="814" t="s">
        <v>9</v>
      </c>
      <c r="E862" s="815"/>
      <c r="F862" s="815"/>
      <c r="G862" s="815"/>
      <c r="H862" s="815"/>
      <c r="I862" s="815"/>
      <c r="J862" s="815"/>
      <c r="K862" s="815"/>
      <c r="L862" s="816"/>
      <c r="M862" s="817" t="s">
        <v>249</v>
      </c>
      <c r="N862" s="818"/>
      <c r="O862" s="276" t="s">
        <v>11</v>
      </c>
      <c r="P862" s="277"/>
    </row>
    <row r="863" spans="2:16" ht="15" thickBot="1">
      <c r="B863" s="241"/>
      <c r="C863" s="278">
        <v>27</v>
      </c>
      <c r="D863" s="843" t="s">
        <v>89</v>
      </c>
      <c r="E863" s="820"/>
      <c r="F863" s="820"/>
      <c r="G863" s="820"/>
      <c r="H863" s="820"/>
      <c r="I863" s="820"/>
      <c r="J863" s="820"/>
      <c r="K863" s="820"/>
      <c r="L863" s="821"/>
      <c r="M863" s="843" t="s">
        <v>43</v>
      </c>
      <c r="N863" s="821"/>
      <c r="O863" s="279">
        <f>'[117]PRESUPUESTO OFICIAL (Entidad)'!I21</f>
        <v>1</v>
      </c>
      <c r="P863" s="280"/>
    </row>
    <row r="864" spans="2:16">
      <c r="B864" s="241"/>
      <c r="C864" s="760" t="s">
        <v>250</v>
      </c>
      <c r="D864" s="761"/>
      <c r="E864" s="761"/>
      <c r="F864" s="761"/>
      <c r="G864" s="761"/>
      <c r="H864" s="761"/>
      <c r="I864" s="761"/>
      <c r="J864" s="761"/>
      <c r="K864" s="761"/>
      <c r="L864" s="761"/>
      <c r="M864" s="761"/>
      <c r="N864" s="761"/>
      <c r="O864" s="762"/>
      <c r="P864" s="281"/>
    </row>
    <row r="865" spans="2:16">
      <c r="B865" s="241"/>
      <c r="C865" s="763"/>
      <c r="D865" s="764"/>
      <c r="E865" s="764"/>
      <c r="F865" s="764"/>
      <c r="G865" s="764"/>
      <c r="H865" s="764"/>
      <c r="I865" s="764"/>
      <c r="J865" s="764"/>
      <c r="K865" s="764"/>
      <c r="L865" s="764"/>
      <c r="M865" s="764"/>
      <c r="N865" s="764"/>
      <c r="O865" s="765"/>
      <c r="P865" s="281"/>
    </row>
    <row r="866" spans="2:16" ht="15" thickBot="1">
      <c r="B866" s="241"/>
      <c r="C866" s="766"/>
      <c r="D866" s="767"/>
      <c r="E866" s="767"/>
      <c r="F866" s="767"/>
      <c r="G866" s="767"/>
      <c r="H866" s="767"/>
      <c r="I866" s="767"/>
      <c r="J866" s="767"/>
      <c r="K866" s="767"/>
      <c r="L866" s="767"/>
      <c r="M866" s="767"/>
      <c r="N866" s="767"/>
      <c r="O866" s="768"/>
      <c r="P866" s="281"/>
    </row>
    <row r="867" spans="2:16">
      <c r="B867" s="241"/>
      <c r="C867" s="769" t="s">
        <v>9</v>
      </c>
      <c r="D867" s="822"/>
      <c r="E867" s="822"/>
      <c r="F867" s="822"/>
      <c r="G867" s="823"/>
      <c r="H867" s="785" t="s">
        <v>251</v>
      </c>
      <c r="I867" s="822"/>
      <c r="J867" s="824" t="s">
        <v>252</v>
      </c>
      <c r="K867" s="825"/>
      <c r="L867" s="298" t="s">
        <v>436</v>
      </c>
      <c r="M867" s="785" t="s">
        <v>254</v>
      </c>
      <c r="N867" s="786"/>
      <c r="O867" s="283" t="s">
        <v>255</v>
      </c>
      <c r="P867" s="284"/>
    </row>
    <row r="868" spans="2:16">
      <c r="B868" s="241"/>
      <c r="C868" s="773" t="s">
        <v>257</v>
      </c>
      <c r="D868" s="774"/>
      <c r="E868" s="774"/>
      <c r="F868" s="774"/>
      <c r="G868" s="810"/>
      <c r="H868" s="811"/>
      <c r="I868" s="810"/>
      <c r="J868" s="812" t="s">
        <v>20</v>
      </c>
      <c r="K868" s="776"/>
      <c r="L868" s="463">
        <f>O908*0.05</f>
        <v>11248.410093333337</v>
      </c>
      <c r="M868" s="812">
        <v>7.0000000000000007E-2</v>
      </c>
      <c r="N868" s="776"/>
      <c r="O868" s="286">
        <f>L868*M868</f>
        <v>787.38870653333367</v>
      </c>
      <c r="P868" s="287"/>
    </row>
    <row r="869" spans="2:16">
      <c r="B869" s="241"/>
      <c r="C869" s="879"/>
      <c r="D869" s="880"/>
      <c r="E869" s="880"/>
      <c r="F869" s="880"/>
      <c r="G869" s="881"/>
      <c r="H869" s="291"/>
      <c r="I869" s="290"/>
      <c r="J869" s="812"/>
      <c r="K869" s="776"/>
      <c r="L869" s="463"/>
      <c r="M869" s="812"/>
      <c r="N869" s="776"/>
      <c r="O869" s="286"/>
      <c r="P869" s="287"/>
    </row>
    <row r="870" spans="2:16" ht="15" thickBot="1">
      <c r="B870" s="241"/>
      <c r="C870" s="805"/>
      <c r="D870" s="791"/>
      <c r="E870" s="791"/>
      <c r="F870" s="791"/>
      <c r="G870" s="806"/>
      <c r="H870" s="807"/>
      <c r="I870" s="806"/>
      <c r="J870" s="807"/>
      <c r="K870" s="806"/>
      <c r="L870" s="293"/>
      <c r="M870" s="808"/>
      <c r="N870" s="809"/>
      <c r="O870" s="294"/>
      <c r="P870" s="287"/>
    </row>
    <row r="871" spans="2:16" ht="15" thickBot="1">
      <c r="B871" s="241"/>
      <c r="C871" s="751" t="s">
        <v>258</v>
      </c>
      <c r="D871" s="752"/>
      <c r="E871" s="752"/>
      <c r="F871" s="752"/>
      <c r="G871" s="752"/>
      <c r="H871" s="752"/>
      <c r="I871" s="752"/>
      <c r="J871" s="752"/>
      <c r="K871" s="752"/>
      <c r="L871" s="752"/>
      <c r="M871" s="752"/>
      <c r="N871" s="753"/>
      <c r="O871" s="446">
        <f>SUM(O868:O869)</f>
        <v>787.38870653333367</v>
      </c>
      <c r="P871" s="296"/>
    </row>
    <row r="872" spans="2:16">
      <c r="B872" s="241"/>
      <c r="C872" s="760" t="s">
        <v>259</v>
      </c>
      <c r="D872" s="761"/>
      <c r="E872" s="761"/>
      <c r="F872" s="761"/>
      <c r="G872" s="761"/>
      <c r="H872" s="761"/>
      <c r="I872" s="761"/>
      <c r="J872" s="761"/>
      <c r="K872" s="761"/>
      <c r="L872" s="761"/>
      <c r="M872" s="761"/>
      <c r="N872" s="761"/>
      <c r="O872" s="762"/>
      <c r="P872" s="281"/>
    </row>
    <row r="873" spans="2:16">
      <c r="B873" s="241"/>
      <c r="C873" s="763"/>
      <c r="D873" s="764"/>
      <c r="E873" s="764"/>
      <c r="F873" s="764"/>
      <c r="G873" s="764"/>
      <c r="H873" s="764"/>
      <c r="I873" s="764"/>
      <c r="J873" s="764"/>
      <c r="K873" s="764"/>
      <c r="L873" s="764"/>
      <c r="M873" s="764"/>
      <c r="N873" s="764"/>
      <c r="O873" s="765"/>
      <c r="P873" s="281"/>
    </row>
    <row r="874" spans="2:16" ht="15" thickBot="1">
      <c r="B874" s="241"/>
      <c r="C874" s="766"/>
      <c r="D874" s="767"/>
      <c r="E874" s="767"/>
      <c r="F874" s="767"/>
      <c r="G874" s="767"/>
      <c r="H874" s="767"/>
      <c r="I874" s="767"/>
      <c r="J874" s="767"/>
      <c r="K874" s="767"/>
      <c r="L874" s="767"/>
      <c r="M874" s="767"/>
      <c r="N874" s="767"/>
      <c r="O874" s="768"/>
      <c r="P874" s="281"/>
    </row>
    <row r="875" spans="2:16">
      <c r="B875" s="241"/>
      <c r="C875" s="769" t="s">
        <v>9</v>
      </c>
      <c r="D875" s="770"/>
      <c r="E875" s="770"/>
      <c r="F875" s="770"/>
      <c r="G875" s="770"/>
      <c r="H875" s="770"/>
      <c r="I875" s="770"/>
      <c r="J875" s="786"/>
      <c r="K875" s="297" t="s">
        <v>249</v>
      </c>
      <c r="L875" s="298" t="s">
        <v>11</v>
      </c>
      <c r="M875" s="785" t="s">
        <v>260</v>
      </c>
      <c r="N875" s="786"/>
      <c r="O875" s="283" t="s">
        <v>255</v>
      </c>
      <c r="P875" s="284"/>
    </row>
    <row r="876" spans="2:16">
      <c r="B876" s="241"/>
      <c r="C876" s="773" t="s">
        <v>492</v>
      </c>
      <c r="D876" s="774"/>
      <c r="E876" s="774"/>
      <c r="F876" s="774"/>
      <c r="G876" s="774"/>
      <c r="H876" s="774"/>
      <c r="I876" s="774"/>
      <c r="J876" s="810"/>
      <c r="K876" s="447" t="s">
        <v>43</v>
      </c>
      <c r="L876" s="375">
        <v>1</v>
      </c>
      <c r="M876" s="873">
        <v>396500</v>
      </c>
      <c r="N876" s="874"/>
      <c r="O876" s="286">
        <f>L876*M876</f>
        <v>396500</v>
      </c>
      <c r="P876" s="287"/>
    </row>
    <row r="877" spans="2:16">
      <c r="B877" s="241"/>
      <c r="C877" s="879" t="s">
        <v>493</v>
      </c>
      <c r="D877" s="880"/>
      <c r="E877" s="880"/>
      <c r="F877" s="880"/>
      <c r="G877" s="880"/>
      <c r="H877" s="880"/>
      <c r="I877" s="880"/>
      <c r="J877" s="881"/>
      <c r="K877" s="447" t="s">
        <v>43</v>
      </c>
      <c r="L877" s="449">
        <v>1</v>
      </c>
      <c r="M877" s="873">
        <v>25400</v>
      </c>
      <c r="N877" s="874"/>
      <c r="O877" s="286">
        <f t="shared" ref="O877:O881" si="7">L877*M877</f>
        <v>25400</v>
      </c>
      <c r="P877" s="287"/>
    </row>
    <row r="878" spans="2:16">
      <c r="B878" s="241"/>
      <c r="C878" s="879" t="s">
        <v>494</v>
      </c>
      <c r="D878" s="880"/>
      <c r="E878" s="880"/>
      <c r="F878" s="880"/>
      <c r="G878" s="880"/>
      <c r="H878" s="880"/>
      <c r="I878" s="880"/>
      <c r="J878" s="881"/>
      <c r="K878" s="447" t="s">
        <v>43</v>
      </c>
      <c r="L878" s="449">
        <v>1</v>
      </c>
      <c r="M878" s="873">
        <v>189000</v>
      </c>
      <c r="N878" s="874"/>
      <c r="O878" s="286">
        <f t="shared" si="7"/>
        <v>189000</v>
      </c>
      <c r="P878" s="287"/>
    </row>
    <row r="879" spans="2:16">
      <c r="B879" s="241"/>
      <c r="C879" s="879" t="s">
        <v>495</v>
      </c>
      <c r="D879" s="880"/>
      <c r="E879" s="880"/>
      <c r="F879" s="880"/>
      <c r="G879" s="880"/>
      <c r="H879" s="880"/>
      <c r="I879" s="880"/>
      <c r="J879" s="881"/>
      <c r="K879" s="447" t="s">
        <v>43</v>
      </c>
      <c r="L879" s="449">
        <v>2</v>
      </c>
      <c r="M879" s="873">
        <v>34200</v>
      </c>
      <c r="N879" s="874"/>
      <c r="O879" s="286">
        <f t="shared" si="7"/>
        <v>68400</v>
      </c>
      <c r="P879" s="287"/>
    </row>
    <row r="880" spans="2:16">
      <c r="B880" s="241"/>
      <c r="C880" s="879" t="s">
        <v>496</v>
      </c>
      <c r="D880" s="880"/>
      <c r="E880" s="880"/>
      <c r="F880" s="880"/>
      <c r="G880" s="880"/>
      <c r="H880" s="880"/>
      <c r="I880" s="880"/>
      <c r="J880" s="881"/>
      <c r="K880" s="447" t="s">
        <v>43</v>
      </c>
      <c r="L880" s="449">
        <v>1</v>
      </c>
      <c r="M880" s="873">
        <v>360000</v>
      </c>
      <c r="N880" s="874"/>
      <c r="O880" s="286">
        <f t="shared" si="7"/>
        <v>360000</v>
      </c>
      <c r="P880" s="287"/>
    </row>
    <row r="881" spans="2:16">
      <c r="B881" s="241"/>
      <c r="C881" s="879" t="s">
        <v>497</v>
      </c>
      <c r="D881" s="880"/>
      <c r="E881" s="880"/>
      <c r="F881" s="880"/>
      <c r="G881" s="880"/>
      <c r="H881" s="880"/>
      <c r="I881" s="880"/>
      <c r="J881" s="881"/>
      <c r="K881" s="447" t="s">
        <v>43</v>
      </c>
      <c r="L881" s="449">
        <v>10</v>
      </c>
      <c r="M881" s="873">
        <v>48000</v>
      </c>
      <c r="N881" s="874"/>
      <c r="O881" s="286">
        <f t="shared" si="7"/>
        <v>480000</v>
      </c>
      <c r="P881" s="287"/>
    </row>
    <row r="882" spans="2:16">
      <c r="B882" s="241"/>
      <c r="C882" s="879"/>
      <c r="D882" s="880"/>
      <c r="E882" s="880"/>
      <c r="F882" s="880"/>
      <c r="G882" s="880"/>
      <c r="H882" s="880"/>
      <c r="I882" s="880"/>
      <c r="J882" s="881"/>
      <c r="K882" s="447"/>
      <c r="L882" s="450"/>
      <c r="M882" s="873"/>
      <c r="N882" s="874"/>
      <c r="O882" s="286"/>
      <c r="P882" s="287"/>
    </row>
    <row r="883" spans="2:16">
      <c r="B883" s="241"/>
      <c r="C883" s="879"/>
      <c r="D883" s="880"/>
      <c r="E883" s="880"/>
      <c r="F883" s="880"/>
      <c r="G883" s="880"/>
      <c r="H883" s="880"/>
      <c r="I883" s="880"/>
      <c r="J883" s="881"/>
      <c r="K883" s="447"/>
      <c r="L883" s="450"/>
      <c r="M883" s="873"/>
      <c r="N883" s="874"/>
      <c r="O883" s="286"/>
      <c r="P883" s="287"/>
    </row>
    <row r="884" spans="2:16">
      <c r="B884" s="241"/>
      <c r="C884" s="879"/>
      <c r="D884" s="880"/>
      <c r="E884" s="880"/>
      <c r="F884" s="880"/>
      <c r="G884" s="880"/>
      <c r="H884" s="880"/>
      <c r="I884" s="880"/>
      <c r="J884" s="881"/>
      <c r="K884" s="447"/>
      <c r="L884" s="450"/>
      <c r="M884" s="873"/>
      <c r="N884" s="874"/>
      <c r="O884" s="286"/>
      <c r="P884" s="287"/>
    </row>
    <row r="885" spans="2:16">
      <c r="B885" s="241"/>
      <c r="C885" s="879"/>
      <c r="D885" s="880"/>
      <c r="E885" s="880"/>
      <c r="F885" s="880"/>
      <c r="G885" s="880"/>
      <c r="H885" s="880"/>
      <c r="I885" s="880"/>
      <c r="J885" s="881"/>
      <c r="K885" s="447"/>
      <c r="L885" s="450"/>
      <c r="M885" s="873"/>
      <c r="N885" s="874"/>
      <c r="O885" s="286"/>
      <c r="P885" s="287"/>
    </row>
    <row r="886" spans="2:16">
      <c r="B886" s="241"/>
      <c r="C886" s="879"/>
      <c r="D886" s="880"/>
      <c r="E886" s="880"/>
      <c r="F886" s="880"/>
      <c r="G886" s="880"/>
      <c r="H886" s="880"/>
      <c r="I886" s="880"/>
      <c r="J886" s="881"/>
      <c r="K886" s="447"/>
      <c r="L886" s="450"/>
      <c r="M886" s="873"/>
      <c r="N886" s="874"/>
      <c r="O886" s="286"/>
      <c r="P886" s="287"/>
    </row>
    <row r="887" spans="2:16">
      <c r="B887" s="241"/>
      <c r="C887" s="879"/>
      <c r="D887" s="880"/>
      <c r="E887" s="880"/>
      <c r="F887" s="880"/>
      <c r="G887" s="880"/>
      <c r="H887" s="880"/>
      <c r="I887" s="880"/>
      <c r="J887" s="881"/>
      <c r="K887" s="447"/>
      <c r="L887" s="450"/>
      <c r="M887" s="873"/>
      <c r="N887" s="874"/>
      <c r="O887" s="286"/>
      <c r="P887" s="287"/>
    </row>
    <row r="888" spans="2:16">
      <c r="B888" s="241"/>
      <c r="C888" s="879"/>
      <c r="D888" s="880"/>
      <c r="E888" s="880"/>
      <c r="F888" s="880"/>
      <c r="G888" s="880"/>
      <c r="H888" s="880"/>
      <c r="I888" s="880"/>
      <c r="J888" s="881"/>
      <c r="K888" s="447"/>
      <c r="L888" s="450"/>
      <c r="M888" s="873"/>
      <c r="N888" s="874"/>
      <c r="O888" s="286"/>
      <c r="P888" s="287"/>
    </row>
    <row r="889" spans="2:16">
      <c r="B889" s="241"/>
      <c r="C889" s="879"/>
      <c r="D889" s="880"/>
      <c r="E889" s="880"/>
      <c r="F889" s="880"/>
      <c r="G889" s="880"/>
      <c r="H889" s="880"/>
      <c r="I889" s="880"/>
      <c r="J889" s="881"/>
      <c r="K889" s="447"/>
      <c r="L889" s="450"/>
      <c r="M889" s="873"/>
      <c r="N889" s="874"/>
      <c r="O889" s="286"/>
      <c r="P889" s="287"/>
    </row>
    <row r="890" spans="2:16">
      <c r="B890" s="241"/>
      <c r="C890" s="879"/>
      <c r="D890" s="880"/>
      <c r="E890" s="880"/>
      <c r="F890" s="880"/>
      <c r="G890" s="880"/>
      <c r="H890" s="880"/>
      <c r="I890" s="880"/>
      <c r="J890" s="881"/>
      <c r="K890" s="447"/>
      <c r="L890" s="458"/>
      <c r="M890" s="873"/>
      <c r="N890" s="874"/>
      <c r="O890" s="286"/>
      <c r="P890" s="287"/>
    </row>
    <row r="891" spans="2:16" ht="15" thickBot="1">
      <c r="B891" s="241"/>
      <c r="C891" s="884"/>
      <c r="D891" s="885"/>
      <c r="E891" s="885"/>
      <c r="F891" s="885"/>
      <c r="G891" s="885"/>
      <c r="H891" s="885"/>
      <c r="I891" s="885"/>
      <c r="J891" s="886"/>
      <c r="K891" s="289"/>
      <c r="L891" s="302"/>
      <c r="M891" s="779"/>
      <c r="N891" s="780"/>
      <c r="O891" s="452"/>
      <c r="P891" s="287"/>
    </row>
    <row r="892" spans="2:16" ht="15" thickBot="1">
      <c r="B892" s="241"/>
      <c r="C892" s="751" t="s">
        <v>258</v>
      </c>
      <c r="D892" s="752"/>
      <c r="E892" s="752"/>
      <c r="F892" s="752"/>
      <c r="G892" s="752"/>
      <c r="H892" s="752"/>
      <c r="I892" s="752"/>
      <c r="J892" s="752"/>
      <c r="K892" s="752"/>
      <c r="L892" s="752"/>
      <c r="M892" s="752"/>
      <c r="N892" s="753"/>
      <c r="O892" s="453">
        <f>SUM(O876:O890)</f>
        <v>1519300</v>
      </c>
      <c r="P892" s="287"/>
    </row>
    <row r="893" spans="2:16">
      <c r="B893" s="241"/>
      <c r="C893" s="760" t="s">
        <v>263</v>
      </c>
      <c r="D893" s="761"/>
      <c r="E893" s="761"/>
      <c r="F893" s="761"/>
      <c r="G893" s="761"/>
      <c r="H893" s="761"/>
      <c r="I893" s="761"/>
      <c r="J893" s="761"/>
      <c r="K893" s="761"/>
      <c r="L893" s="761"/>
      <c r="M893" s="761"/>
      <c r="N893" s="761"/>
      <c r="O893" s="762"/>
      <c r="P893" s="281"/>
    </row>
    <row r="894" spans="2:16">
      <c r="B894" s="241"/>
      <c r="C894" s="763"/>
      <c r="D894" s="764"/>
      <c r="E894" s="764"/>
      <c r="F894" s="764"/>
      <c r="G894" s="764"/>
      <c r="H894" s="764"/>
      <c r="I894" s="764"/>
      <c r="J894" s="764"/>
      <c r="K894" s="764"/>
      <c r="L894" s="764"/>
      <c r="M894" s="764"/>
      <c r="N894" s="764"/>
      <c r="O894" s="765"/>
      <c r="P894" s="281"/>
    </row>
    <row r="895" spans="2:16" ht="15" thickBot="1">
      <c r="B895" s="241"/>
      <c r="C895" s="766"/>
      <c r="D895" s="767"/>
      <c r="E895" s="767"/>
      <c r="F895" s="767"/>
      <c r="G895" s="767"/>
      <c r="H895" s="767"/>
      <c r="I895" s="767"/>
      <c r="J895" s="767"/>
      <c r="K895" s="767"/>
      <c r="L895" s="767"/>
      <c r="M895" s="767"/>
      <c r="N895" s="767"/>
      <c r="O895" s="768"/>
      <c r="P895" s="281"/>
    </row>
    <row r="896" spans="2:16" ht="15.75">
      <c r="B896" s="241"/>
      <c r="C896" s="769" t="s">
        <v>264</v>
      </c>
      <c r="D896" s="770"/>
      <c r="E896" s="770"/>
      <c r="F896" s="770"/>
      <c r="G896" s="770"/>
      <c r="H896" s="770"/>
      <c r="I896" s="786"/>
      <c r="J896" s="303" t="s">
        <v>265</v>
      </c>
      <c r="K896" s="304" t="s">
        <v>266</v>
      </c>
      <c r="L896" s="305" t="s">
        <v>267</v>
      </c>
      <c r="M896" s="785" t="s">
        <v>268</v>
      </c>
      <c r="N896" s="786"/>
      <c r="O896" s="283" t="s">
        <v>255</v>
      </c>
      <c r="P896" s="284"/>
    </row>
    <row r="897" spans="2:19">
      <c r="B897" s="241"/>
      <c r="C897" s="757" t="s">
        <v>466</v>
      </c>
      <c r="D897" s="758"/>
      <c r="E897" s="758"/>
      <c r="F897" s="758"/>
      <c r="G897" s="758"/>
      <c r="H897" s="758"/>
      <c r="I897" s="447"/>
      <c r="J897" s="375">
        <v>1</v>
      </c>
      <c r="K897" s="307">
        <v>1</v>
      </c>
      <c r="L897" s="306">
        <v>1</v>
      </c>
      <c r="M897" s="873">
        <v>100000</v>
      </c>
      <c r="N897" s="874"/>
      <c r="O897" s="467">
        <f>L897*M897</f>
        <v>100000</v>
      </c>
      <c r="P897" s="287"/>
    </row>
    <row r="898" spans="2:19" ht="15" thickBot="1">
      <c r="B898" s="241"/>
      <c r="C898" s="805"/>
      <c r="D898" s="791"/>
      <c r="E898" s="791"/>
      <c r="F898" s="791"/>
      <c r="G898" s="791"/>
      <c r="H898" s="791"/>
      <c r="I898" s="791"/>
      <c r="J898" s="308"/>
      <c r="K898" s="309"/>
      <c r="L898" s="308"/>
      <c r="M898" s="779"/>
      <c r="N898" s="780"/>
      <c r="O898" s="468"/>
      <c r="P898" s="287"/>
    </row>
    <row r="899" spans="2:19" ht="15" thickBot="1">
      <c r="B899" s="241"/>
      <c r="C899" s="751" t="s">
        <v>258</v>
      </c>
      <c r="D899" s="752"/>
      <c r="E899" s="752"/>
      <c r="F899" s="752"/>
      <c r="G899" s="752"/>
      <c r="H899" s="752"/>
      <c r="I899" s="752"/>
      <c r="J899" s="752"/>
      <c r="K899" s="752"/>
      <c r="L899" s="752"/>
      <c r="M899" s="752"/>
      <c r="N899" s="753"/>
      <c r="O899" s="446">
        <f>SUM(O897)</f>
        <v>100000</v>
      </c>
      <c r="P899" s="296"/>
    </row>
    <row r="900" spans="2:19">
      <c r="B900" s="241"/>
      <c r="C900" s="760" t="s">
        <v>269</v>
      </c>
      <c r="D900" s="761"/>
      <c r="E900" s="761"/>
      <c r="F900" s="761"/>
      <c r="G900" s="761"/>
      <c r="H900" s="761"/>
      <c r="I900" s="761"/>
      <c r="J900" s="761"/>
      <c r="K900" s="761"/>
      <c r="L900" s="761"/>
      <c r="M900" s="761"/>
      <c r="N900" s="761"/>
      <c r="O900" s="762"/>
      <c r="P900" s="281"/>
    </row>
    <row r="901" spans="2:19">
      <c r="B901" s="241"/>
      <c r="C901" s="763"/>
      <c r="D901" s="764"/>
      <c r="E901" s="764"/>
      <c r="F901" s="764"/>
      <c r="G901" s="764"/>
      <c r="H901" s="764"/>
      <c r="I901" s="764"/>
      <c r="J901" s="764"/>
      <c r="K901" s="764"/>
      <c r="L901" s="764"/>
      <c r="M901" s="764"/>
      <c r="N901" s="764"/>
      <c r="O901" s="765"/>
      <c r="P901" s="281"/>
    </row>
    <row r="902" spans="2:19" ht="15" thickBot="1">
      <c r="B902" s="241"/>
      <c r="C902" s="766"/>
      <c r="D902" s="767"/>
      <c r="E902" s="767"/>
      <c r="F902" s="767"/>
      <c r="G902" s="767"/>
      <c r="H902" s="767"/>
      <c r="I902" s="767"/>
      <c r="J902" s="767"/>
      <c r="K902" s="767"/>
      <c r="L902" s="767"/>
      <c r="M902" s="767"/>
      <c r="N902" s="767"/>
      <c r="O902" s="768"/>
      <c r="P902" s="281"/>
    </row>
    <row r="903" spans="2:19">
      <c r="B903" s="241"/>
      <c r="C903" s="769" t="s">
        <v>270</v>
      </c>
      <c r="D903" s="770"/>
      <c r="E903" s="770"/>
      <c r="F903" s="770"/>
      <c r="G903" s="770"/>
      <c r="H903" s="770"/>
      <c r="I903" s="464" t="s">
        <v>11</v>
      </c>
      <c r="J903" s="298" t="s">
        <v>271</v>
      </c>
      <c r="K903" s="304" t="s">
        <v>272</v>
      </c>
      <c r="L903" s="303" t="s">
        <v>273</v>
      </c>
      <c r="M903" s="771" t="s">
        <v>254</v>
      </c>
      <c r="N903" s="772"/>
      <c r="O903" s="312" t="s">
        <v>255</v>
      </c>
      <c r="P903" s="313"/>
    </row>
    <row r="904" spans="2:19">
      <c r="B904" s="241"/>
      <c r="C904" s="757" t="s">
        <v>467</v>
      </c>
      <c r="D904" s="758"/>
      <c r="E904" s="758"/>
      <c r="F904" s="758"/>
      <c r="G904" s="758"/>
      <c r="H904" s="758"/>
      <c r="I904" s="447">
        <v>1</v>
      </c>
      <c r="J904" s="315">
        <v>76666.666666666701</v>
      </c>
      <c r="K904" s="316">
        <f>J904*65.91%</f>
        <v>50531.000000000022</v>
      </c>
      <c r="L904" s="465">
        <f>J904+K904</f>
        <v>127197.66666666672</v>
      </c>
      <c r="M904" s="882">
        <v>1</v>
      </c>
      <c r="N904" s="883"/>
      <c r="O904" s="318">
        <f>I904*L904*M904</f>
        <v>127197.66666666672</v>
      </c>
      <c r="P904" s="319"/>
    </row>
    <row r="905" spans="2:19">
      <c r="B905" s="241"/>
      <c r="C905" s="757" t="s">
        <v>468</v>
      </c>
      <c r="D905" s="758"/>
      <c r="E905" s="758"/>
      <c r="F905" s="758"/>
      <c r="G905" s="758"/>
      <c r="H905" s="758"/>
      <c r="I905" s="447">
        <v>1</v>
      </c>
      <c r="J905" s="315">
        <v>58363.5</v>
      </c>
      <c r="K905" s="316">
        <f>J905*67.52%</f>
        <v>39407.035199999998</v>
      </c>
      <c r="L905" s="465">
        <f>J905+K905</f>
        <v>97770.535199999998</v>
      </c>
      <c r="M905" s="882">
        <v>1</v>
      </c>
      <c r="N905" s="883"/>
      <c r="O905" s="318">
        <f>I905*L905*M905</f>
        <v>97770.535199999998</v>
      </c>
      <c r="P905" s="319"/>
    </row>
    <row r="906" spans="2:19">
      <c r="B906" s="241"/>
      <c r="C906" s="320"/>
      <c r="D906" s="321"/>
      <c r="E906" s="321"/>
      <c r="F906" s="321"/>
      <c r="G906" s="321"/>
      <c r="H906" s="321"/>
      <c r="I906" s="321"/>
      <c r="J906" s="323"/>
      <c r="K906" s="324"/>
      <c r="L906" s="317"/>
      <c r="M906" s="839"/>
      <c r="N906" s="840"/>
      <c r="O906" s="325"/>
      <c r="P906" s="319"/>
    </row>
    <row r="907" spans="2:19" ht="15" thickBot="1">
      <c r="B907" s="241"/>
      <c r="C907" s="805"/>
      <c r="D907" s="791"/>
      <c r="E907" s="791"/>
      <c r="F907" s="791"/>
      <c r="G907" s="791"/>
      <c r="H907" s="791"/>
      <c r="I907" s="791"/>
      <c r="J907" s="308"/>
      <c r="K907" s="309"/>
      <c r="L907" s="308"/>
      <c r="M907" s="779"/>
      <c r="N907" s="780"/>
      <c r="O907" s="310"/>
      <c r="P907" s="287"/>
    </row>
    <row r="908" spans="2:19" ht="15" thickBot="1">
      <c r="B908" s="241"/>
      <c r="C908" s="751" t="s">
        <v>258</v>
      </c>
      <c r="D908" s="752"/>
      <c r="E908" s="752"/>
      <c r="F908" s="752"/>
      <c r="G908" s="752"/>
      <c r="H908" s="752"/>
      <c r="I908" s="752"/>
      <c r="J908" s="752"/>
      <c r="K908" s="752"/>
      <c r="L908" s="752"/>
      <c r="M908" s="752"/>
      <c r="N908" s="753"/>
      <c r="O908" s="453">
        <f>SUM(O904:O905)</f>
        <v>224968.20186666673</v>
      </c>
      <c r="P908" s="287"/>
    </row>
    <row r="909" spans="2:19" ht="15" thickBot="1">
      <c r="B909" s="241"/>
      <c r="C909" s="274"/>
      <c r="O909" s="275"/>
      <c r="P909" s="243"/>
    </row>
    <row r="910" spans="2:19" ht="15" thickBot="1">
      <c r="B910" s="241"/>
      <c r="C910" s="754" t="s">
        <v>275</v>
      </c>
      <c r="D910" s="755"/>
      <c r="E910" s="755"/>
      <c r="F910" s="755"/>
      <c r="G910" s="755"/>
      <c r="H910" s="755"/>
      <c r="I910" s="755"/>
      <c r="J910" s="755"/>
      <c r="K910" s="755"/>
      <c r="L910" s="755"/>
      <c r="M910" s="755"/>
      <c r="N910" s="756"/>
      <c r="O910" s="454">
        <f>SUM(O871+O892+O899+O908)</f>
        <v>1845055.5905732</v>
      </c>
      <c r="P910" s="328"/>
    </row>
    <row r="911" spans="2:19">
      <c r="B911" s="241"/>
      <c r="C911" s="760" t="s">
        <v>276</v>
      </c>
      <c r="D911" s="761"/>
      <c r="E911" s="761"/>
      <c r="F911" s="761"/>
      <c r="G911" s="761"/>
      <c r="H911" s="761"/>
      <c r="I911" s="761"/>
      <c r="J911" s="761"/>
      <c r="K911" s="761"/>
      <c r="L911" s="761"/>
      <c r="M911" s="761"/>
      <c r="N911" s="761"/>
      <c r="O911" s="762"/>
      <c r="P911" s="281"/>
    </row>
    <row r="912" spans="2:19">
      <c r="B912" s="241"/>
      <c r="C912" s="763"/>
      <c r="D912" s="764"/>
      <c r="E912" s="764"/>
      <c r="F912" s="764"/>
      <c r="G912" s="764"/>
      <c r="H912" s="764"/>
      <c r="I912" s="764"/>
      <c r="J912" s="764"/>
      <c r="K912" s="764"/>
      <c r="L912" s="764"/>
      <c r="M912" s="764"/>
      <c r="N912" s="764"/>
      <c r="O912" s="765"/>
      <c r="P912" s="281"/>
      <c r="S912" s="455"/>
    </row>
    <row r="913" spans="2:19" ht="15" thickBot="1">
      <c r="B913" s="241"/>
      <c r="C913" s="766"/>
      <c r="D913" s="767"/>
      <c r="E913" s="767"/>
      <c r="F913" s="767"/>
      <c r="G913" s="767"/>
      <c r="H913" s="767"/>
      <c r="I913" s="767"/>
      <c r="J913" s="767"/>
      <c r="K913" s="767"/>
      <c r="L913" s="767"/>
      <c r="M913" s="767"/>
      <c r="N913" s="767"/>
      <c r="O913" s="768"/>
      <c r="P913" s="281"/>
      <c r="S913" s="455"/>
    </row>
    <row r="914" spans="2:19">
      <c r="B914" s="241"/>
      <c r="C914" s="769" t="s">
        <v>277</v>
      </c>
      <c r="D914" s="770"/>
      <c r="E914" s="770"/>
      <c r="F914" s="770"/>
      <c r="G914" s="770"/>
      <c r="H914" s="770"/>
      <c r="I914" s="770"/>
      <c r="J914" s="329"/>
      <c r="K914" s="330"/>
      <c r="L914" s="303" t="s">
        <v>278</v>
      </c>
      <c r="M914" s="771" t="s">
        <v>279</v>
      </c>
      <c r="N914" s="772"/>
      <c r="O914" s="331"/>
      <c r="P914" s="313"/>
    </row>
    <row r="915" spans="2:19">
      <c r="B915" s="241"/>
      <c r="C915" s="773" t="s">
        <v>280</v>
      </c>
      <c r="D915" s="774"/>
      <c r="E915" s="774"/>
      <c r="F915" s="774"/>
      <c r="G915" s="774"/>
      <c r="H915" s="774"/>
      <c r="I915" s="774"/>
      <c r="J915" s="332"/>
      <c r="K915" s="333"/>
      <c r="L915" s="334">
        <v>0.22</v>
      </c>
      <c r="M915" s="747"/>
      <c r="N915" s="748"/>
      <c r="O915" s="335">
        <f>O910*L915</f>
        <v>405912.22992610402</v>
      </c>
      <c r="P915" s="336"/>
    </row>
    <row r="916" spans="2:19">
      <c r="B916" s="241"/>
      <c r="C916" s="338" t="s">
        <v>281</v>
      </c>
      <c r="D916" s="289"/>
      <c r="E916" s="289"/>
      <c r="F916" s="289"/>
      <c r="G916" s="289"/>
      <c r="H916" s="289"/>
      <c r="I916" s="289"/>
      <c r="J916" s="332"/>
      <c r="K916" s="333"/>
      <c r="L916" s="334">
        <v>0.01</v>
      </c>
      <c r="M916" s="747"/>
      <c r="N916" s="748"/>
      <c r="O916" s="335">
        <f>O910*L916</f>
        <v>18450.555905732002</v>
      </c>
      <c r="P916" s="336"/>
    </row>
    <row r="917" spans="2:19" ht="15" thickBot="1">
      <c r="B917" s="241"/>
      <c r="C917" s="267" t="s">
        <v>282</v>
      </c>
      <c r="D917" s="268"/>
      <c r="E917" s="268"/>
      <c r="F917" s="268"/>
      <c r="G917" s="268"/>
      <c r="H917" s="268"/>
      <c r="I917" s="268"/>
      <c r="J917" s="339"/>
      <c r="K917" s="340"/>
      <c r="L917" s="334">
        <v>0.03</v>
      </c>
      <c r="M917" s="749"/>
      <c r="N917" s="750"/>
      <c r="O917" s="335">
        <f>O910*L917</f>
        <v>55351.667717195996</v>
      </c>
      <c r="P917" s="336"/>
    </row>
    <row r="918" spans="2:19" ht="15" thickBot="1">
      <c r="B918" s="241"/>
      <c r="C918" s="751" t="s">
        <v>258</v>
      </c>
      <c r="D918" s="752"/>
      <c r="E918" s="752"/>
      <c r="F918" s="752"/>
      <c r="G918" s="752"/>
      <c r="H918" s="752"/>
      <c r="I918" s="752"/>
      <c r="J918" s="752"/>
      <c r="K918" s="752"/>
      <c r="L918" s="752"/>
      <c r="M918" s="752"/>
      <c r="N918" s="753"/>
      <c r="O918" s="341">
        <f>SUM(O915:O917)</f>
        <v>479714.45354903198</v>
      </c>
      <c r="P918" s="342"/>
    </row>
    <row r="919" spans="2:19" ht="15" thickBot="1">
      <c r="B919" s="241"/>
      <c r="C919" s="274"/>
      <c r="O919" s="275"/>
      <c r="P919" s="243"/>
    </row>
    <row r="920" spans="2:19" ht="15" thickBot="1">
      <c r="B920" s="241"/>
      <c r="C920" s="754" t="s">
        <v>283</v>
      </c>
      <c r="D920" s="755"/>
      <c r="E920" s="755"/>
      <c r="F920" s="755"/>
      <c r="G920" s="755"/>
      <c r="H920" s="755"/>
      <c r="I920" s="755"/>
      <c r="J920" s="755"/>
      <c r="K920" s="755"/>
      <c r="L920" s="755"/>
      <c r="M920" s="755"/>
      <c r="N920" s="756"/>
      <c r="O920" s="343">
        <f>ROUND(O910+O918,0)</f>
        <v>2324770</v>
      </c>
      <c r="P920" s="342"/>
    </row>
    <row r="921" spans="2:19">
      <c r="B921" s="241"/>
      <c r="C921" s="270"/>
      <c r="D921" s="271"/>
      <c r="E921" s="271"/>
      <c r="F921" s="271"/>
      <c r="G921" s="271"/>
      <c r="H921" s="271"/>
      <c r="I921" s="271"/>
      <c r="J921" s="271"/>
      <c r="K921" s="271"/>
      <c r="L921" s="271"/>
      <c r="M921" s="271"/>
      <c r="N921" s="271"/>
      <c r="O921" s="272"/>
      <c r="P921" s="243"/>
    </row>
    <row r="922" spans="2:19">
      <c r="B922" s="241"/>
      <c r="C922" s="274"/>
      <c r="O922" s="275"/>
      <c r="P922" s="243"/>
    </row>
    <row r="923" spans="2:19">
      <c r="B923" s="241"/>
      <c r="C923" s="274"/>
      <c r="O923" s="275"/>
      <c r="P923" s="243"/>
    </row>
    <row r="924" spans="2:19">
      <c r="B924" s="241"/>
      <c r="C924" s="274"/>
      <c r="H924" s="344" t="s">
        <v>284</v>
      </c>
      <c r="I924" s="344"/>
      <c r="J924" s="344"/>
      <c r="K924" s="344"/>
      <c r="O924" s="275"/>
      <c r="P924" s="243"/>
    </row>
    <row r="925" spans="2:19">
      <c r="B925" s="241"/>
      <c r="C925" s="274"/>
      <c r="H925" s="344" t="s">
        <v>285</v>
      </c>
      <c r="O925" s="275"/>
      <c r="P925" s="243"/>
    </row>
    <row r="926" spans="2:19">
      <c r="B926" s="241"/>
      <c r="C926" s="274"/>
      <c r="H926" s="344" t="s">
        <v>286</v>
      </c>
      <c r="O926" s="275"/>
      <c r="P926" s="243"/>
    </row>
    <row r="927" spans="2:19">
      <c r="B927" s="241"/>
      <c r="C927" s="256"/>
      <c r="D927" s="345"/>
      <c r="E927" s="345"/>
      <c r="F927" s="345"/>
      <c r="G927" s="345"/>
      <c r="H927" s="344" t="s">
        <v>287</v>
      </c>
      <c r="I927" s="345"/>
      <c r="J927" s="345"/>
      <c r="K927" s="345"/>
      <c r="L927" s="345"/>
      <c r="M927" s="345"/>
      <c r="N927" s="345"/>
      <c r="O927" s="346"/>
      <c r="P927" s="266"/>
    </row>
    <row r="928" spans="2:19">
      <c r="B928" s="241"/>
      <c r="C928" s="274"/>
      <c r="H928" s="236" t="s">
        <v>288</v>
      </c>
      <c r="O928" s="275"/>
      <c r="P928" s="243"/>
    </row>
    <row r="929" spans="2:16">
      <c r="B929" s="241"/>
      <c r="C929" s="347" t="s">
        <v>289</v>
      </c>
      <c r="D929" s="348"/>
      <c r="E929" s="348"/>
      <c r="F929" s="348"/>
      <c r="G929" s="348"/>
      <c r="H929" s="348"/>
      <c r="I929" s="348"/>
      <c r="J929" s="348"/>
      <c r="K929" s="348"/>
      <c r="L929" s="348"/>
      <c r="M929" s="348"/>
      <c r="N929" s="348"/>
      <c r="O929" s="349"/>
      <c r="P929" s="243"/>
    </row>
    <row r="930" spans="2:16">
      <c r="B930" s="241"/>
      <c r="C930" s="757"/>
      <c r="D930" s="758"/>
      <c r="E930" s="758"/>
      <c r="F930" s="758"/>
      <c r="G930" s="758"/>
      <c r="H930" s="758"/>
      <c r="I930" s="758"/>
      <c r="J930" s="758"/>
      <c r="K930" s="758"/>
      <c r="L930" s="758"/>
      <c r="M930" s="758"/>
      <c r="N930" s="758"/>
      <c r="O930" s="759"/>
      <c r="P930" s="266"/>
    </row>
    <row r="931" spans="2:16">
      <c r="B931" s="241"/>
      <c r="C931" s="757"/>
      <c r="D931" s="758"/>
      <c r="E931" s="758"/>
      <c r="F931" s="758"/>
      <c r="G931" s="758"/>
      <c r="H931" s="758"/>
      <c r="I931" s="758"/>
      <c r="J931" s="758"/>
      <c r="K931" s="758"/>
      <c r="L931" s="758"/>
      <c r="M931" s="758"/>
      <c r="N931" s="758"/>
      <c r="O931" s="759"/>
      <c r="P931" s="266"/>
    </row>
    <row r="932" spans="2:16">
      <c r="B932" s="241"/>
      <c r="C932" s="256"/>
      <c r="D932" s="345"/>
      <c r="E932" s="345"/>
      <c r="F932" s="345"/>
      <c r="G932" s="345"/>
      <c r="H932" s="345"/>
      <c r="I932" s="345"/>
      <c r="J932" s="345"/>
      <c r="K932" s="345"/>
      <c r="L932" s="345"/>
      <c r="M932" s="345"/>
      <c r="N932" s="345"/>
      <c r="O932" s="346"/>
      <c r="P932" s="266"/>
    </row>
    <row r="933" spans="2:16">
      <c r="B933" s="241"/>
      <c r="C933" s="350" t="s">
        <v>290</v>
      </c>
      <c r="D933" s="345"/>
      <c r="E933" s="345"/>
      <c r="F933" s="345"/>
      <c r="G933" s="345"/>
      <c r="H933" s="345"/>
      <c r="I933" s="345"/>
      <c r="J933" s="345"/>
      <c r="K933" s="345"/>
      <c r="L933" s="345"/>
      <c r="M933" s="345"/>
      <c r="N933" s="345"/>
      <c r="O933" s="346"/>
      <c r="P933" s="266"/>
    </row>
    <row r="934" spans="2:16">
      <c r="B934" s="241"/>
      <c r="C934" s="735" t="s">
        <v>291</v>
      </c>
      <c r="D934" s="736"/>
      <c r="E934" s="736"/>
      <c r="F934" s="736"/>
      <c r="G934" s="736"/>
      <c r="H934" s="736"/>
      <c r="I934" s="736"/>
      <c r="J934" s="736"/>
      <c r="K934" s="736"/>
      <c r="L934" s="736"/>
      <c r="M934" s="736"/>
      <c r="N934" s="736"/>
      <c r="O934" s="737"/>
      <c r="P934" s="351"/>
    </row>
    <row r="935" spans="2:16">
      <c r="B935" s="241"/>
      <c r="C935" s="735"/>
      <c r="D935" s="736"/>
      <c r="E935" s="736"/>
      <c r="F935" s="736"/>
      <c r="G935" s="736"/>
      <c r="H935" s="736"/>
      <c r="I935" s="736"/>
      <c r="J935" s="736"/>
      <c r="K935" s="736"/>
      <c r="L935" s="736"/>
      <c r="M935" s="736"/>
      <c r="N935" s="736"/>
      <c r="O935" s="737"/>
      <c r="P935" s="351"/>
    </row>
    <row r="936" spans="2:16">
      <c r="B936" s="241"/>
      <c r="C936" s="738" t="s">
        <v>292</v>
      </c>
      <c r="D936" s="739"/>
      <c r="E936" s="739"/>
      <c r="F936" s="739"/>
      <c r="G936" s="739"/>
      <c r="H936" s="739"/>
      <c r="I936" s="739"/>
      <c r="J936" s="739"/>
      <c r="K936" s="739"/>
      <c r="L936" s="739"/>
      <c r="M936" s="739"/>
      <c r="N936" s="739"/>
      <c r="O936" s="740"/>
      <c r="P936" s="351"/>
    </row>
    <row r="937" spans="2:16">
      <c r="B937" s="241"/>
      <c r="C937" s="738"/>
      <c r="D937" s="739"/>
      <c r="E937" s="739"/>
      <c r="F937" s="739"/>
      <c r="G937" s="739"/>
      <c r="H937" s="739"/>
      <c r="I937" s="739"/>
      <c r="J937" s="739"/>
      <c r="K937" s="739"/>
      <c r="L937" s="739"/>
      <c r="M937" s="739"/>
      <c r="N937" s="739"/>
      <c r="O937" s="740"/>
      <c r="P937" s="351"/>
    </row>
    <row r="938" spans="2:16">
      <c r="B938" s="241"/>
      <c r="C938" s="256"/>
      <c r="D938" s="345"/>
      <c r="E938" s="345"/>
      <c r="F938" s="345"/>
      <c r="G938" s="345"/>
      <c r="H938" s="345"/>
      <c r="I938" s="345"/>
      <c r="J938" s="345"/>
      <c r="K938" s="345"/>
      <c r="L938" s="345"/>
      <c r="M938" s="345"/>
      <c r="N938" s="345"/>
      <c r="O938" s="346"/>
      <c r="P938" s="266"/>
    </row>
    <row r="939" spans="2:16">
      <c r="B939" s="241"/>
      <c r="C939" s="274"/>
      <c r="H939" s="344" t="s">
        <v>284</v>
      </c>
      <c r="O939" s="275"/>
      <c r="P939" s="243"/>
    </row>
    <row r="940" spans="2:16">
      <c r="B940" s="241"/>
      <c r="C940" s="274"/>
      <c r="H940" s="236" t="s">
        <v>285</v>
      </c>
      <c r="I940" s="289"/>
      <c r="J940" s="289"/>
      <c r="K940" s="289"/>
      <c r="O940" s="275"/>
      <c r="P940" s="243"/>
    </row>
    <row r="941" spans="2:16">
      <c r="B941" s="241"/>
      <c r="C941" s="274"/>
      <c r="H941" s="236" t="s">
        <v>293</v>
      </c>
      <c r="I941" s="352"/>
      <c r="J941" s="352"/>
      <c r="K941" s="352"/>
      <c r="O941" s="275"/>
      <c r="P941" s="243"/>
    </row>
    <row r="942" spans="2:16">
      <c r="B942" s="241"/>
      <c r="C942" s="353"/>
      <c r="D942" s="345"/>
      <c r="E942" s="345"/>
      <c r="F942" s="345"/>
      <c r="G942" s="345"/>
      <c r="H942" s="236" t="s">
        <v>287</v>
      </c>
      <c r="L942" s="345"/>
      <c r="M942" s="345"/>
      <c r="N942" s="345"/>
      <c r="O942" s="346"/>
      <c r="P942" s="266"/>
    </row>
    <row r="943" spans="2:16">
      <c r="B943" s="241"/>
      <c r="C943" s="353"/>
      <c r="D943" s="352"/>
      <c r="E943" s="352"/>
      <c r="K943" s="741"/>
      <c r="L943" s="741"/>
      <c r="M943" s="741"/>
      <c r="N943" s="741"/>
      <c r="O943" s="742"/>
      <c r="P943" s="354"/>
    </row>
    <row r="944" spans="2:16" ht="15" thickBot="1">
      <c r="B944" s="241"/>
      <c r="C944" s="745"/>
      <c r="D944" s="746"/>
      <c r="E944" s="746"/>
      <c r="F944" s="309"/>
      <c r="G944" s="309"/>
      <c r="H944" s="309"/>
      <c r="I944" s="309"/>
      <c r="J944" s="309"/>
      <c r="K944" s="743"/>
      <c r="L944" s="743"/>
      <c r="M944" s="743"/>
      <c r="N944" s="743"/>
      <c r="O944" s="744"/>
      <c r="P944" s="354"/>
    </row>
    <row r="945" spans="2:16" ht="15" thickBot="1">
      <c r="B945" s="355"/>
      <c r="C945" s="356"/>
      <c r="D945" s="356"/>
      <c r="E945" s="356"/>
      <c r="F945" s="356"/>
      <c r="G945" s="356"/>
      <c r="H945" s="356"/>
      <c r="I945" s="356"/>
      <c r="J945" s="356"/>
      <c r="K945" s="356"/>
      <c r="L945" s="356"/>
      <c r="M945" s="356"/>
      <c r="N945" s="356"/>
      <c r="O945" s="356"/>
      <c r="P945" s="357"/>
    </row>
    <row r="946" spans="2:16" ht="15" thickTop="1"/>
    <row r="948" spans="2:16">
      <c r="B948" s="875" t="s">
        <v>0</v>
      </c>
      <c r="C948" s="875"/>
      <c r="D948" s="875"/>
      <c r="E948" s="875"/>
      <c r="F948" s="875"/>
      <c r="G948" s="875"/>
      <c r="H948" s="875"/>
      <c r="I948" s="875"/>
      <c r="J948" s="875"/>
      <c r="K948" s="875"/>
    </row>
    <row r="949" spans="2:16">
      <c r="B949" s="236" t="s">
        <v>1</v>
      </c>
    </row>
    <row r="950" spans="2:16" ht="15" thickBot="1"/>
    <row r="951" spans="2:16" ht="15" thickTop="1">
      <c r="B951" s="237"/>
      <c r="C951" s="238"/>
      <c r="D951" s="238"/>
      <c r="E951" s="238"/>
      <c r="F951" s="238"/>
      <c r="G951" s="238"/>
      <c r="H951" s="238"/>
      <c r="I951" s="238"/>
      <c r="J951" s="238"/>
      <c r="K951" s="238"/>
      <c r="L951" s="238"/>
      <c r="M951" s="238"/>
      <c r="N951" s="238"/>
      <c r="O951" s="238"/>
      <c r="P951" s="239"/>
    </row>
    <row r="952" spans="2:16">
      <c r="B952" s="241"/>
      <c r="C952" s="861" t="s">
        <v>234</v>
      </c>
      <c r="D952" s="861"/>
      <c r="E952" s="861"/>
      <c r="F952" s="861"/>
      <c r="G952" s="861"/>
      <c r="H952" s="861"/>
      <c r="I952" s="861"/>
      <c r="J952" s="861"/>
      <c r="K952" s="861"/>
      <c r="L952" s="861"/>
      <c r="M952" s="861"/>
      <c r="N952" s="861"/>
      <c r="O952" s="861"/>
      <c r="P952" s="242"/>
    </row>
    <row r="953" spans="2:16" ht="15" thickBot="1">
      <c r="B953" s="241"/>
      <c r="P953" s="243"/>
    </row>
    <row r="954" spans="2:16">
      <c r="B954" s="241"/>
      <c r="C954" s="862"/>
      <c r="D954" s="864"/>
      <c r="E954" s="865"/>
      <c r="F954" s="865"/>
      <c r="G954" s="865"/>
      <c r="H954" s="865"/>
      <c r="I954" s="865"/>
      <c r="J954" s="865"/>
      <c r="K954" s="866"/>
      <c r="L954" s="867"/>
      <c r="M954" s="868"/>
      <c r="N954" s="868"/>
      <c r="O954" s="869"/>
      <c r="P954" s="244"/>
    </row>
    <row r="955" spans="2:16">
      <c r="B955" s="241"/>
      <c r="C955" s="863"/>
      <c r="D955" s="852" t="s">
        <v>434</v>
      </c>
      <c r="E955" s="853"/>
      <c r="F955" s="853"/>
      <c r="G955" s="853"/>
      <c r="H955" s="853"/>
      <c r="I955" s="853"/>
      <c r="J955" s="853"/>
      <c r="K955" s="854"/>
      <c r="L955" s="870"/>
      <c r="M955" s="871"/>
      <c r="N955" s="871"/>
      <c r="O955" s="872"/>
      <c r="P955" s="244"/>
    </row>
    <row r="956" spans="2:16">
      <c r="B956" s="241"/>
      <c r="C956" s="863"/>
      <c r="D956" s="852"/>
      <c r="E956" s="853"/>
      <c r="F956" s="853"/>
      <c r="G956" s="853"/>
      <c r="H956" s="853"/>
      <c r="I956" s="853"/>
      <c r="J956" s="853"/>
      <c r="K956" s="854"/>
      <c r="L956" s="844" t="s">
        <v>236</v>
      </c>
      <c r="M956" s="846"/>
      <c r="N956" s="847"/>
      <c r="O956" s="848"/>
      <c r="P956" s="244"/>
    </row>
    <row r="957" spans="2:16">
      <c r="B957" s="241"/>
      <c r="C957" s="863"/>
      <c r="D957" s="852" t="s">
        <v>237</v>
      </c>
      <c r="E957" s="853"/>
      <c r="F957" s="853"/>
      <c r="G957" s="853"/>
      <c r="H957" s="853"/>
      <c r="I957" s="853"/>
      <c r="J957" s="853"/>
      <c r="K957" s="854"/>
      <c r="L957" s="845"/>
      <c r="M957" s="849"/>
      <c r="N957" s="850"/>
      <c r="O957" s="851"/>
      <c r="P957" s="245"/>
    </row>
    <row r="958" spans="2:16">
      <c r="B958" s="241"/>
      <c r="C958" s="863"/>
      <c r="D958" s="855"/>
      <c r="E958" s="856"/>
      <c r="F958" s="856"/>
      <c r="G958" s="856"/>
      <c r="H958" s="856"/>
      <c r="I958" s="856"/>
      <c r="J958" s="856"/>
      <c r="K958" s="857"/>
      <c r="L958" s="844" t="s">
        <v>238</v>
      </c>
      <c r="M958" s="844">
        <v>1</v>
      </c>
      <c r="N958" s="844" t="s">
        <v>239</v>
      </c>
      <c r="O958" s="859">
        <v>1</v>
      </c>
      <c r="P958" s="244"/>
    </row>
    <row r="959" spans="2:16">
      <c r="B959" s="241"/>
      <c r="C959" s="863"/>
      <c r="D959" s="855"/>
      <c r="E959" s="856"/>
      <c r="F959" s="856"/>
      <c r="G959" s="856"/>
      <c r="H959" s="856"/>
      <c r="I959" s="856"/>
      <c r="J959" s="856"/>
      <c r="K959" s="857"/>
      <c r="L959" s="858"/>
      <c r="M959" s="858"/>
      <c r="N959" s="858"/>
      <c r="O959" s="860"/>
      <c r="P959" s="244"/>
    </row>
    <row r="960" spans="2:16">
      <c r="B960" s="241"/>
      <c r="C960" s="863"/>
      <c r="D960" s="852" t="s">
        <v>240</v>
      </c>
      <c r="E960" s="853"/>
      <c r="F960" s="853"/>
      <c r="G960" s="853"/>
      <c r="H960" s="853"/>
      <c r="I960" s="853"/>
      <c r="J960" s="853"/>
      <c r="K960" s="854"/>
      <c r="L960" s="858"/>
      <c r="M960" s="858"/>
      <c r="N960" s="858"/>
      <c r="O960" s="860"/>
      <c r="P960" s="244"/>
    </row>
    <row r="961" spans="2:16" ht="15" thickBot="1">
      <c r="B961" s="241"/>
      <c r="C961" s="246"/>
      <c r="D961" s="247"/>
      <c r="E961" s="247"/>
      <c r="F961" s="247"/>
      <c r="G961" s="247"/>
      <c r="H961" s="247"/>
      <c r="I961" s="247"/>
      <c r="J961" s="247"/>
      <c r="K961" s="247"/>
      <c r="L961" s="247"/>
      <c r="M961" s="248"/>
      <c r="N961" s="248"/>
      <c r="O961" s="249"/>
      <c r="P961" s="250"/>
    </row>
    <row r="962" spans="2:16">
      <c r="B962" s="241"/>
      <c r="C962" s="251"/>
      <c r="D962" s="252"/>
      <c r="E962" s="252"/>
      <c r="F962" s="252"/>
      <c r="G962" s="252"/>
      <c r="H962" s="252"/>
      <c r="I962" s="252"/>
      <c r="J962" s="252"/>
      <c r="K962" s="252"/>
      <c r="L962" s="253" t="s">
        <v>241</v>
      </c>
      <c r="M962" s="254" t="s">
        <v>242</v>
      </c>
      <c r="N962" s="254" t="s">
        <v>243</v>
      </c>
      <c r="O962" s="255" t="s">
        <v>244</v>
      </c>
      <c r="P962" s="245"/>
    </row>
    <row r="963" spans="2:16">
      <c r="B963" s="241"/>
      <c r="C963" s="256"/>
      <c r="D963" s="257"/>
      <c r="E963" s="257"/>
      <c r="F963" s="257"/>
      <c r="G963" s="257"/>
      <c r="H963" s="257"/>
      <c r="I963" s="257"/>
      <c r="J963" s="257"/>
      <c r="K963" s="257"/>
      <c r="L963" s="258"/>
      <c r="M963" s="259"/>
      <c r="N963" s="259"/>
      <c r="O963" s="260"/>
      <c r="P963" s="261"/>
    </row>
    <row r="964" spans="2:16">
      <c r="B964" s="241"/>
      <c r="C964" s="826" t="s">
        <v>245</v>
      </c>
      <c r="D964" s="827"/>
      <c r="E964" s="827"/>
      <c r="F964" s="827"/>
      <c r="G964" s="257"/>
      <c r="H964" s="257"/>
      <c r="I964" s="257" t="s">
        <v>246</v>
      </c>
      <c r="K964" s="257"/>
      <c r="L964" s="258"/>
      <c r="O964" s="262"/>
      <c r="P964" s="261"/>
    </row>
    <row r="965" spans="2:16">
      <c r="B965" s="241"/>
      <c r="C965" s="263"/>
      <c r="D965" s="264"/>
      <c r="E965" s="264"/>
      <c r="F965" s="264"/>
      <c r="G965" s="264"/>
      <c r="H965" s="264"/>
      <c r="I965" s="264"/>
      <c r="J965" s="264"/>
      <c r="K965" s="264"/>
      <c r="L965" s="264"/>
      <c r="M965" s="264"/>
      <c r="N965" s="264"/>
      <c r="O965" s="265"/>
      <c r="P965" s="266"/>
    </row>
    <row r="966" spans="2:16" ht="15" thickBot="1">
      <c r="B966" s="241"/>
      <c r="C966" s="267"/>
      <c r="D966" s="268"/>
      <c r="E966" s="268"/>
      <c r="F966" s="268"/>
      <c r="G966" s="268"/>
      <c r="H966" s="268"/>
      <c r="I966" s="268"/>
      <c r="J966" s="268"/>
      <c r="K966" s="268"/>
      <c r="L966" s="268"/>
      <c r="M966" s="268"/>
      <c r="N966" s="268"/>
      <c r="O966" s="269"/>
      <c r="P966" s="243"/>
    </row>
    <row r="967" spans="2:16" ht="15" thickBot="1">
      <c r="B967" s="241"/>
      <c r="C967" s="270"/>
      <c r="D967" s="271"/>
      <c r="E967" s="271"/>
      <c r="F967" s="271"/>
      <c r="G967" s="271"/>
      <c r="H967" s="271"/>
      <c r="K967" s="271"/>
      <c r="L967" s="271"/>
      <c r="M967" s="271"/>
      <c r="N967" s="271"/>
      <c r="O967" s="272"/>
      <c r="P967" s="243"/>
    </row>
    <row r="968" spans="2:16">
      <c r="B968" s="241"/>
      <c r="C968" s="828" t="s">
        <v>247</v>
      </c>
      <c r="D968" s="829"/>
      <c r="E968" s="829"/>
      <c r="F968" s="829"/>
      <c r="G968" s="829"/>
      <c r="H968" s="829"/>
      <c r="I968" s="829"/>
      <c r="J968" s="829"/>
      <c r="K968" s="829"/>
      <c r="L968" s="829"/>
      <c r="M968" s="829"/>
      <c r="N968" s="829"/>
      <c r="O968" s="830"/>
      <c r="P968" s="273"/>
    </row>
    <row r="969" spans="2:16" ht="15" thickBot="1">
      <c r="B969" s="241"/>
      <c r="C969" s="274"/>
      <c r="O969" s="275"/>
      <c r="P969" s="243"/>
    </row>
    <row r="970" spans="2:16">
      <c r="B970" s="241"/>
      <c r="C970" s="276" t="s">
        <v>248</v>
      </c>
      <c r="D970" s="814" t="s">
        <v>9</v>
      </c>
      <c r="E970" s="815"/>
      <c r="F970" s="815"/>
      <c r="G970" s="815"/>
      <c r="H970" s="815"/>
      <c r="I970" s="815"/>
      <c r="J970" s="815"/>
      <c r="K970" s="815"/>
      <c r="L970" s="816"/>
      <c r="M970" s="817" t="s">
        <v>249</v>
      </c>
      <c r="N970" s="818"/>
      <c r="O970" s="276" t="s">
        <v>11</v>
      </c>
      <c r="P970" s="277"/>
    </row>
    <row r="971" spans="2:16" ht="15" thickBot="1">
      <c r="B971" s="241"/>
      <c r="C971" s="278">
        <v>28</v>
      </c>
      <c r="D971" s="843" t="s">
        <v>90</v>
      </c>
      <c r="E971" s="820"/>
      <c r="F971" s="820"/>
      <c r="G971" s="820"/>
      <c r="H971" s="820"/>
      <c r="I971" s="820"/>
      <c r="J971" s="820"/>
      <c r="K971" s="820"/>
      <c r="L971" s="821"/>
      <c r="M971" s="843" t="s">
        <v>43</v>
      </c>
      <c r="N971" s="821"/>
      <c r="O971" s="469">
        <f>'[117]PRESUPUESTO OFICIAL (Entidad)'!I22</f>
        <v>20.832000000000001</v>
      </c>
      <c r="P971" s="280"/>
    </row>
    <row r="972" spans="2:16">
      <c r="B972" s="241"/>
      <c r="C972" s="760" t="s">
        <v>250</v>
      </c>
      <c r="D972" s="761"/>
      <c r="E972" s="761"/>
      <c r="F972" s="761"/>
      <c r="G972" s="761"/>
      <c r="H972" s="761"/>
      <c r="I972" s="761"/>
      <c r="J972" s="761"/>
      <c r="K972" s="761"/>
      <c r="L972" s="761"/>
      <c r="M972" s="761"/>
      <c r="N972" s="761"/>
      <c r="O972" s="762"/>
      <c r="P972" s="281"/>
    </row>
    <row r="973" spans="2:16">
      <c r="B973" s="241"/>
      <c r="C973" s="763"/>
      <c r="D973" s="764"/>
      <c r="E973" s="764"/>
      <c r="F973" s="764"/>
      <c r="G973" s="764"/>
      <c r="H973" s="764"/>
      <c r="I973" s="764"/>
      <c r="J973" s="764"/>
      <c r="K973" s="764"/>
      <c r="L973" s="764"/>
      <c r="M973" s="764"/>
      <c r="N973" s="764"/>
      <c r="O973" s="765"/>
      <c r="P973" s="281"/>
    </row>
    <row r="974" spans="2:16" ht="15" thickBot="1">
      <c r="B974" s="241"/>
      <c r="C974" s="766"/>
      <c r="D974" s="767"/>
      <c r="E974" s="767"/>
      <c r="F974" s="767"/>
      <c r="G974" s="767"/>
      <c r="H974" s="767"/>
      <c r="I974" s="767"/>
      <c r="J974" s="767"/>
      <c r="K974" s="767"/>
      <c r="L974" s="767"/>
      <c r="M974" s="767"/>
      <c r="N974" s="767"/>
      <c r="O974" s="768"/>
      <c r="P974" s="281"/>
    </row>
    <row r="975" spans="2:16">
      <c r="B975" s="241"/>
      <c r="C975" s="769" t="s">
        <v>9</v>
      </c>
      <c r="D975" s="822"/>
      <c r="E975" s="822"/>
      <c r="F975" s="822"/>
      <c r="G975" s="823"/>
      <c r="H975" s="785" t="s">
        <v>251</v>
      </c>
      <c r="I975" s="822"/>
      <c r="J975" s="824" t="s">
        <v>252</v>
      </c>
      <c r="K975" s="825"/>
      <c r="L975" s="298" t="s">
        <v>436</v>
      </c>
      <c r="M975" s="785" t="s">
        <v>254</v>
      </c>
      <c r="N975" s="786"/>
      <c r="O975" s="283" t="s">
        <v>255</v>
      </c>
      <c r="P975" s="284"/>
    </row>
    <row r="976" spans="2:16">
      <c r="B976" s="241"/>
      <c r="C976" s="773" t="s">
        <v>257</v>
      </c>
      <c r="D976" s="774"/>
      <c r="E976" s="774"/>
      <c r="F976" s="774"/>
      <c r="G976" s="810"/>
      <c r="H976" s="811"/>
      <c r="I976" s="810"/>
      <c r="J976" s="812" t="s">
        <v>20</v>
      </c>
      <c r="K976" s="776"/>
      <c r="L976" s="463">
        <f>O1016*0.05</f>
        <v>8.3104954919999994</v>
      </c>
      <c r="M976" s="812">
        <v>7.0000000000000007E-2</v>
      </c>
      <c r="N976" s="776"/>
      <c r="O976" s="286">
        <f>L976*M976</f>
        <v>0.58173468443999998</v>
      </c>
      <c r="P976" s="287"/>
    </row>
    <row r="977" spans="2:22">
      <c r="B977" s="241"/>
      <c r="C977" s="879"/>
      <c r="D977" s="880"/>
      <c r="E977" s="880"/>
      <c r="F977" s="880"/>
      <c r="G977" s="881"/>
      <c r="H977" s="291"/>
      <c r="I977" s="290"/>
      <c r="J977" s="812"/>
      <c r="K977" s="776"/>
      <c r="L977" s="463"/>
      <c r="M977" s="812"/>
      <c r="N977" s="776"/>
      <c r="O977" s="286"/>
      <c r="P977" s="287"/>
    </row>
    <row r="978" spans="2:22" ht="15" thickBot="1">
      <c r="B978" s="241"/>
      <c r="C978" s="805"/>
      <c r="D978" s="791"/>
      <c r="E978" s="791"/>
      <c r="F978" s="791"/>
      <c r="G978" s="806"/>
      <c r="H978" s="807"/>
      <c r="I978" s="806"/>
      <c r="J978" s="807"/>
      <c r="K978" s="806"/>
      <c r="L978" s="293"/>
      <c r="M978" s="808"/>
      <c r="N978" s="809"/>
      <c r="O978" s="294"/>
      <c r="P978" s="287"/>
    </row>
    <row r="979" spans="2:22" ht="15" thickBot="1">
      <c r="B979" s="241"/>
      <c r="C979" s="751" t="s">
        <v>258</v>
      </c>
      <c r="D979" s="752"/>
      <c r="E979" s="752"/>
      <c r="F979" s="752"/>
      <c r="G979" s="752"/>
      <c r="H979" s="752"/>
      <c r="I979" s="752"/>
      <c r="J979" s="752"/>
      <c r="K979" s="752"/>
      <c r="L979" s="752"/>
      <c r="M979" s="752"/>
      <c r="N979" s="753"/>
      <c r="O979" s="446">
        <f>SUM(O976:O977)</f>
        <v>0.58173468443999998</v>
      </c>
      <c r="P979" s="296"/>
    </row>
    <row r="980" spans="2:22">
      <c r="B980" s="241"/>
      <c r="C980" s="760" t="s">
        <v>259</v>
      </c>
      <c r="D980" s="761"/>
      <c r="E980" s="761"/>
      <c r="F980" s="761"/>
      <c r="G980" s="761"/>
      <c r="H980" s="761"/>
      <c r="I980" s="761"/>
      <c r="J980" s="761"/>
      <c r="K980" s="761"/>
      <c r="L980" s="761"/>
      <c r="M980" s="761"/>
      <c r="N980" s="761"/>
      <c r="O980" s="762"/>
      <c r="P980" s="281"/>
    </row>
    <row r="981" spans="2:22">
      <c r="B981" s="241"/>
      <c r="C981" s="763"/>
      <c r="D981" s="764"/>
      <c r="E981" s="764"/>
      <c r="F981" s="764"/>
      <c r="G981" s="764"/>
      <c r="H981" s="764"/>
      <c r="I981" s="764"/>
      <c r="J981" s="764"/>
      <c r="K981" s="764"/>
      <c r="L981" s="764"/>
      <c r="M981" s="764"/>
      <c r="N981" s="764"/>
      <c r="O981" s="765"/>
      <c r="P981" s="281"/>
    </row>
    <row r="982" spans="2:22" ht="15" thickBot="1">
      <c r="B982" s="241"/>
      <c r="C982" s="766"/>
      <c r="D982" s="767"/>
      <c r="E982" s="767"/>
      <c r="F982" s="767"/>
      <c r="G982" s="767"/>
      <c r="H982" s="767"/>
      <c r="I982" s="767"/>
      <c r="J982" s="767"/>
      <c r="K982" s="767"/>
      <c r="L982" s="767"/>
      <c r="M982" s="767"/>
      <c r="N982" s="767"/>
      <c r="O982" s="768"/>
      <c r="P982" s="281"/>
    </row>
    <row r="983" spans="2:22">
      <c r="B983" s="241"/>
      <c r="C983" s="769" t="s">
        <v>9</v>
      </c>
      <c r="D983" s="770"/>
      <c r="E983" s="770"/>
      <c r="F983" s="770"/>
      <c r="G983" s="770"/>
      <c r="H983" s="770"/>
      <c r="I983" s="770"/>
      <c r="J983" s="786"/>
      <c r="K983" s="297" t="s">
        <v>249</v>
      </c>
      <c r="L983" s="298" t="s">
        <v>11</v>
      </c>
      <c r="M983" s="785" t="s">
        <v>260</v>
      </c>
      <c r="N983" s="786"/>
      <c r="O983" s="283" t="s">
        <v>255</v>
      </c>
      <c r="P983" s="284"/>
    </row>
    <row r="984" spans="2:22">
      <c r="B984" s="241"/>
      <c r="C984" s="773" t="s">
        <v>407</v>
      </c>
      <c r="D984" s="774"/>
      <c r="E984" s="774"/>
      <c r="F984" s="774"/>
      <c r="G984" s="774"/>
      <c r="H984" s="774"/>
      <c r="I984" s="774"/>
      <c r="J984" s="810"/>
      <c r="K984" s="447" t="s">
        <v>43</v>
      </c>
      <c r="L984" s="306">
        <f>2/O971</f>
        <v>9.6006144393241163E-2</v>
      </c>
      <c r="M984" s="873">
        <v>8900</v>
      </c>
      <c r="N984" s="874"/>
      <c r="O984" s="286">
        <f>L984*M984</f>
        <v>854.4546850998463</v>
      </c>
      <c r="P984" s="287"/>
    </row>
    <row r="985" spans="2:22">
      <c r="B985" s="241"/>
      <c r="C985" s="879" t="s">
        <v>409</v>
      </c>
      <c r="D985" s="880"/>
      <c r="E985" s="880"/>
      <c r="F985" s="880"/>
      <c r="G985" s="880"/>
      <c r="H985" s="880"/>
      <c r="I985" s="880"/>
      <c r="J985" s="881"/>
      <c r="K985" s="447" t="s">
        <v>43</v>
      </c>
      <c r="L985" s="460">
        <f>2/O971</f>
        <v>9.6006144393241163E-2</v>
      </c>
      <c r="M985" s="873">
        <v>10900</v>
      </c>
      <c r="N985" s="874"/>
      <c r="O985" s="286">
        <f>L985*M985</f>
        <v>1046.4669738863288</v>
      </c>
      <c r="P985" s="287"/>
    </row>
    <row r="986" spans="2:22">
      <c r="B986" s="241"/>
      <c r="C986" s="879"/>
      <c r="D986" s="880"/>
      <c r="E986" s="880"/>
      <c r="F986" s="880"/>
      <c r="G986" s="880"/>
      <c r="H986" s="880"/>
      <c r="I986" s="880"/>
      <c r="J986" s="881"/>
      <c r="K986" s="447"/>
      <c r="L986" s="449"/>
      <c r="M986" s="873"/>
      <c r="N986" s="874"/>
      <c r="O986" s="286"/>
      <c r="P986" s="287"/>
    </row>
    <row r="987" spans="2:22">
      <c r="B987" s="241"/>
      <c r="C987" s="879"/>
      <c r="D987" s="880"/>
      <c r="E987" s="880"/>
      <c r="F987" s="880"/>
      <c r="G987" s="880"/>
      <c r="H987" s="880"/>
      <c r="I987" s="880"/>
      <c r="J987" s="881"/>
      <c r="K987" s="447"/>
      <c r="L987" s="449"/>
      <c r="M987" s="873"/>
      <c r="N987" s="874"/>
      <c r="O987" s="286"/>
      <c r="P987" s="287"/>
    </row>
    <row r="988" spans="2:22">
      <c r="B988" s="241"/>
      <c r="C988" s="879"/>
      <c r="D988" s="880"/>
      <c r="E988" s="880"/>
      <c r="F988" s="880"/>
      <c r="G988" s="880"/>
      <c r="H988" s="880"/>
      <c r="I988" s="880"/>
      <c r="J988" s="881"/>
      <c r="K988" s="447"/>
      <c r="L988" s="449"/>
      <c r="M988" s="873"/>
      <c r="N988" s="874"/>
      <c r="O988" s="286"/>
      <c r="P988" s="287"/>
    </row>
    <row r="989" spans="2:22">
      <c r="B989" s="241"/>
      <c r="C989" s="879"/>
      <c r="D989" s="880"/>
      <c r="E989" s="880"/>
      <c r="F989" s="880"/>
      <c r="G989" s="880"/>
      <c r="H989" s="880"/>
      <c r="I989" s="880"/>
      <c r="J989" s="881"/>
      <c r="K989" s="447"/>
      <c r="L989" s="449"/>
      <c r="M989" s="873"/>
      <c r="N989" s="874"/>
      <c r="O989" s="286"/>
      <c r="P989" s="287"/>
    </row>
    <row r="990" spans="2:22">
      <c r="B990" s="241"/>
      <c r="C990" s="879"/>
      <c r="D990" s="880"/>
      <c r="E990" s="880"/>
      <c r="F990" s="880"/>
      <c r="G990" s="880"/>
      <c r="H990" s="880"/>
      <c r="I990" s="880"/>
      <c r="J990" s="881"/>
      <c r="K990" s="447"/>
      <c r="L990" s="450"/>
      <c r="M990" s="873"/>
      <c r="N990" s="874"/>
      <c r="O990" s="286"/>
      <c r="P990" s="287"/>
      <c r="S990" s="887" t="s">
        <v>498</v>
      </c>
      <c r="T990" s="887"/>
      <c r="U990" s="887"/>
      <c r="V990" s="887"/>
    </row>
    <row r="991" spans="2:22">
      <c r="B991" s="241"/>
      <c r="C991" s="879"/>
      <c r="D991" s="880"/>
      <c r="E991" s="880"/>
      <c r="F991" s="880"/>
      <c r="G991" s="880"/>
      <c r="H991" s="880"/>
      <c r="I991" s="880"/>
      <c r="J991" s="881"/>
      <c r="K991" s="447"/>
      <c r="L991" s="450"/>
      <c r="M991" s="873"/>
      <c r="N991" s="874"/>
      <c r="O991" s="286"/>
      <c r="P991" s="287"/>
      <c r="S991" s="132" t="s">
        <v>499</v>
      </c>
      <c r="T991" s="132"/>
      <c r="U991" s="132"/>
      <c r="V991" s="132"/>
    </row>
    <row r="992" spans="2:22">
      <c r="B992" s="241"/>
      <c r="C992" s="879"/>
      <c r="D992" s="880"/>
      <c r="E992" s="880"/>
      <c r="F992" s="880"/>
      <c r="G992" s="880"/>
      <c r="H992" s="880"/>
      <c r="I992" s="880"/>
      <c r="J992" s="881"/>
      <c r="K992" s="447"/>
      <c r="L992" s="450"/>
      <c r="M992" s="873"/>
      <c r="N992" s="874"/>
      <c r="O992" s="286"/>
      <c r="P992" s="287"/>
      <c r="S992" s="132"/>
      <c r="T992" s="132"/>
      <c r="U992" s="132"/>
      <c r="V992" s="132"/>
    </row>
    <row r="993" spans="2:22">
      <c r="B993" s="241"/>
      <c r="C993" s="879"/>
      <c r="D993" s="880"/>
      <c r="E993" s="880"/>
      <c r="F993" s="880"/>
      <c r="G993" s="880"/>
      <c r="H993" s="880"/>
      <c r="I993" s="880"/>
      <c r="J993" s="881"/>
      <c r="K993" s="447"/>
      <c r="L993" s="450"/>
      <c r="M993" s="873"/>
      <c r="N993" s="874"/>
      <c r="O993" s="286"/>
      <c r="P993" s="287"/>
      <c r="S993" s="132"/>
      <c r="T993" s="400">
        <v>5.6</v>
      </c>
      <c r="U993" s="132"/>
      <c r="V993" s="132"/>
    </row>
    <row r="994" spans="2:22">
      <c r="B994" s="241"/>
      <c r="C994" s="879"/>
      <c r="D994" s="880"/>
      <c r="E994" s="880"/>
      <c r="F994" s="880"/>
      <c r="G994" s="880"/>
      <c r="H994" s="880"/>
      <c r="I994" s="880"/>
      <c r="J994" s="881"/>
      <c r="K994" s="447"/>
      <c r="L994" s="450"/>
      <c r="M994" s="873"/>
      <c r="N994" s="874"/>
      <c r="O994" s="286"/>
      <c r="P994" s="287"/>
      <c r="S994" s="132"/>
      <c r="T994" s="382"/>
      <c r="U994" s="132"/>
      <c r="V994" s="470">
        <f>T993*T995</f>
        <v>20.832000000000001</v>
      </c>
    </row>
    <row r="995" spans="2:22">
      <c r="B995" s="241"/>
      <c r="C995" s="879"/>
      <c r="D995" s="880"/>
      <c r="E995" s="880"/>
      <c r="F995" s="880"/>
      <c r="G995" s="880"/>
      <c r="H995" s="880"/>
      <c r="I995" s="880"/>
      <c r="J995" s="881"/>
      <c r="K995" s="447"/>
      <c r="L995" s="450"/>
      <c r="M995" s="873"/>
      <c r="N995" s="874"/>
      <c r="O995" s="286"/>
      <c r="P995" s="287"/>
      <c r="S995" s="132"/>
      <c r="T995" s="382">
        <v>3.72</v>
      </c>
      <c r="U995" s="132"/>
      <c r="V995" s="132"/>
    </row>
    <row r="996" spans="2:22">
      <c r="B996" s="241"/>
      <c r="C996" s="879"/>
      <c r="D996" s="880"/>
      <c r="E996" s="880"/>
      <c r="F996" s="880"/>
      <c r="G996" s="880"/>
      <c r="H996" s="880"/>
      <c r="I996" s="880"/>
      <c r="J996" s="881"/>
      <c r="K996" s="447"/>
      <c r="L996" s="450"/>
      <c r="M996" s="873"/>
      <c r="N996" s="874"/>
      <c r="O996" s="286"/>
      <c r="P996" s="287"/>
      <c r="S996" s="132"/>
      <c r="T996" s="132"/>
      <c r="U996" s="132"/>
      <c r="V996" s="132"/>
    </row>
    <row r="997" spans="2:22">
      <c r="B997" s="241"/>
      <c r="C997" s="879"/>
      <c r="D997" s="880"/>
      <c r="E997" s="880"/>
      <c r="F997" s="880"/>
      <c r="G997" s="880"/>
      <c r="H997" s="880"/>
      <c r="I997" s="880"/>
      <c r="J997" s="881"/>
      <c r="K997" s="447"/>
      <c r="L997" s="450"/>
      <c r="M997" s="873"/>
      <c r="N997" s="874"/>
      <c r="O997" s="286"/>
      <c r="P997" s="287"/>
      <c r="S997" s="132"/>
      <c r="T997" s="132"/>
      <c r="U997" s="132"/>
      <c r="V997" s="132"/>
    </row>
    <row r="998" spans="2:22">
      <c r="B998" s="241"/>
      <c r="C998" s="879"/>
      <c r="D998" s="880"/>
      <c r="E998" s="880"/>
      <c r="F998" s="880"/>
      <c r="G998" s="880"/>
      <c r="H998" s="880"/>
      <c r="I998" s="880"/>
      <c r="J998" s="881"/>
      <c r="K998" s="447"/>
      <c r="L998" s="458"/>
      <c r="M998" s="873"/>
      <c r="N998" s="874"/>
      <c r="O998" s="286"/>
      <c r="P998" s="287"/>
      <c r="S998" s="132"/>
      <c r="T998" s="132"/>
      <c r="U998" s="132"/>
      <c r="V998" s="132"/>
    </row>
    <row r="999" spans="2:22" ht="15" thickBot="1">
      <c r="B999" s="241"/>
      <c r="C999" s="884"/>
      <c r="D999" s="885"/>
      <c r="E999" s="885"/>
      <c r="F999" s="885"/>
      <c r="G999" s="885"/>
      <c r="H999" s="885"/>
      <c r="I999" s="885"/>
      <c r="J999" s="886"/>
      <c r="K999" s="289"/>
      <c r="L999" s="302"/>
      <c r="M999" s="779"/>
      <c r="N999" s="780"/>
      <c r="O999" s="452"/>
      <c r="P999" s="287"/>
    </row>
    <row r="1000" spans="2:22" ht="15" thickBot="1">
      <c r="B1000" s="241"/>
      <c r="C1000" s="751" t="s">
        <v>258</v>
      </c>
      <c r="D1000" s="752"/>
      <c r="E1000" s="752"/>
      <c r="F1000" s="752"/>
      <c r="G1000" s="752"/>
      <c r="H1000" s="752"/>
      <c r="I1000" s="752"/>
      <c r="J1000" s="752"/>
      <c r="K1000" s="752"/>
      <c r="L1000" s="752"/>
      <c r="M1000" s="752"/>
      <c r="N1000" s="753"/>
      <c r="O1000" s="453">
        <f>SUM(O984:O998)</f>
        <v>1900.9216589861751</v>
      </c>
      <c r="P1000" s="287"/>
    </row>
    <row r="1001" spans="2:22">
      <c r="B1001" s="241"/>
      <c r="C1001" s="760" t="s">
        <v>263</v>
      </c>
      <c r="D1001" s="761"/>
      <c r="E1001" s="761"/>
      <c r="F1001" s="761"/>
      <c r="G1001" s="761"/>
      <c r="H1001" s="761"/>
      <c r="I1001" s="761"/>
      <c r="J1001" s="761"/>
      <c r="K1001" s="761"/>
      <c r="L1001" s="761"/>
      <c r="M1001" s="761"/>
      <c r="N1001" s="761"/>
      <c r="O1001" s="762"/>
      <c r="P1001" s="281"/>
    </row>
    <row r="1002" spans="2:22">
      <c r="B1002" s="241"/>
      <c r="C1002" s="763"/>
      <c r="D1002" s="764"/>
      <c r="E1002" s="764"/>
      <c r="F1002" s="764"/>
      <c r="G1002" s="764"/>
      <c r="H1002" s="764"/>
      <c r="I1002" s="764"/>
      <c r="J1002" s="764"/>
      <c r="K1002" s="764"/>
      <c r="L1002" s="764"/>
      <c r="M1002" s="764"/>
      <c r="N1002" s="764"/>
      <c r="O1002" s="765"/>
      <c r="P1002" s="281"/>
    </row>
    <row r="1003" spans="2:22" ht="15" thickBot="1">
      <c r="B1003" s="241"/>
      <c r="C1003" s="766"/>
      <c r="D1003" s="767"/>
      <c r="E1003" s="767"/>
      <c r="F1003" s="767"/>
      <c r="G1003" s="767"/>
      <c r="H1003" s="767"/>
      <c r="I1003" s="767"/>
      <c r="J1003" s="767"/>
      <c r="K1003" s="767"/>
      <c r="L1003" s="767"/>
      <c r="M1003" s="767"/>
      <c r="N1003" s="767"/>
      <c r="O1003" s="768"/>
      <c r="P1003" s="281"/>
    </row>
    <row r="1004" spans="2:22" ht="15.75">
      <c r="B1004" s="241"/>
      <c r="C1004" s="769" t="s">
        <v>264</v>
      </c>
      <c r="D1004" s="770"/>
      <c r="E1004" s="770"/>
      <c r="F1004" s="770"/>
      <c r="G1004" s="770"/>
      <c r="H1004" s="770"/>
      <c r="I1004" s="786"/>
      <c r="J1004" s="303" t="s">
        <v>265</v>
      </c>
      <c r="K1004" s="304" t="s">
        <v>266</v>
      </c>
      <c r="L1004" s="305" t="s">
        <v>267</v>
      </c>
      <c r="M1004" s="785" t="s">
        <v>268</v>
      </c>
      <c r="N1004" s="786"/>
      <c r="O1004" s="283" t="s">
        <v>255</v>
      </c>
      <c r="P1004" s="284"/>
    </row>
    <row r="1005" spans="2:22">
      <c r="B1005" s="241"/>
      <c r="C1005" s="757"/>
      <c r="D1005" s="758"/>
      <c r="E1005" s="758"/>
      <c r="F1005" s="758"/>
      <c r="G1005" s="758"/>
      <c r="H1005" s="758"/>
      <c r="I1005" s="447"/>
      <c r="J1005" s="375"/>
      <c r="K1005" s="307"/>
      <c r="L1005" s="306"/>
      <c r="M1005" s="873"/>
      <c r="N1005" s="874"/>
      <c r="O1005" s="294"/>
      <c r="P1005" s="287"/>
    </row>
    <row r="1006" spans="2:22" ht="15" thickBot="1">
      <c r="B1006" s="241"/>
      <c r="C1006" s="805"/>
      <c r="D1006" s="791"/>
      <c r="E1006" s="791"/>
      <c r="F1006" s="791"/>
      <c r="G1006" s="791"/>
      <c r="H1006" s="791"/>
      <c r="I1006" s="791"/>
      <c r="J1006" s="308"/>
      <c r="K1006" s="309"/>
      <c r="L1006" s="308"/>
      <c r="M1006" s="779"/>
      <c r="N1006" s="780"/>
      <c r="O1006" s="310"/>
      <c r="P1006" s="287"/>
    </row>
    <row r="1007" spans="2:22" ht="15" thickBot="1">
      <c r="B1007" s="241"/>
      <c r="C1007" s="751" t="s">
        <v>258</v>
      </c>
      <c r="D1007" s="752"/>
      <c r="E1007" s="752"/>
      <c r="F1007" s="752"/>
      <c r="G1007" s="752"/>
      <c r="H1007" s="752"/>
      <c r="I1007" s="752"/>
      <c r="J1007" s="752"/>
      <c r="K1007" s="752"/>
      <c r="L1007" s="752"/>
      <c r="M1007" s="752"/>
      <c r="N1007" s="753"/>
      <c r="O1007" s="446">
        <f>SUM(O1005)</f>
        <v>0</v>
      </c>
      <c r="P1007" s="296"/>
    </row>
    <row r="1008" spans="2:22">
      <c r="B1008" s="241"/>
      <c r="C1008" s="760" t="s">
        <v>269</v>
      </c>
      <c r="D1008" s="761"/>
      <c r="E1008" s="761"/>
      <c r="F1008" s="761"/>
      <c r="G1008" s="761"/>
      <c r="H1008" s="761"/>
      <c r="I1008" s="761"/>
      <c r="J1008" s="761"/>
      <c r="K1008" s="761"/>
      <c r="L1008" s="761"/>
      <c r="M1008" s="761"/>
      <c r="N1008" s="761"/>
      <c r="O1008" s="762"/>
      <c r="P1008" s="281"/>
    </row>
    <row r="1009" spans="2:19">
      <c r="B1009" s="241"/>
      <c r="C1009" s="763"/>
      <c r="D1009" s="764"/>
      <c r="E1009" s="764"/>
      <c r="F1009" s="764"/>
      <c r="G1009" s="764"/>
      <c r="H1009" s="764"/>
      <c r="I1009" s="764"/>
      <c r="J1009" s="764"/>
      <c r="K1009" s="764"/>
      <c r="L1009" s="764"/>
      <c r="M1009" s="764"/>
      <c r="N1009" s="764"/>
      <c r="O1009" s="765"/>
      <c r="P1009" s="281"/>
    </row>
    <row r="1010" spans="2:19" ht="15" thickBot="1">
      <c r="B1010" s="241"/>
      <c r="C1010" s="766"/>
      <c r="D1010" s="767"/>
      <c r="E1010" s="767"/>
      <c r="F1010" s="767"/>
      <c r="G1010" s="767"/>
      <c r="H1010" s="767"/>
      <c r="I1010" s="767"/>
      <c r="J1010" s="767"/>
      <c r="K1010" s="767"/>
      <c r="L1010" s="767"/>
      <c r="M1010" s="767"/>
      <c r="N1010" s="767"/>
      <c r="O1010" s="768"/>
      <c r="P1010" s="281"/>
    </row>
    <row r="1011" spans="2:19">
      <c r="B1011" s="241"/>
      <c r="C1011" s="769" t="s">
        <v>270</v>
      </c>
      <c r="D1011" s="770"/>
      <c r="E1011" s="770"/>
      <c r="F1011" s="770"/>
      <c r="G1011" s="770"/>
      <c r="H1011" s="770"/>
      <c r="I1011" s="464" t="s">
        <v>11</v>
      </c>
      <c r="J1011" s="298" t="s">
        <v>271</v>
      </c>
      <c r="K1011" s="304" t="s">
        <v>272</v>
      </c>
      <c r="L1011" s="303" t="s">
        <v>273</v>
      </c>
      <c r="M1011" s="771" t="s">
        <v>254</v>
      </c>
      <c r="N1011" s="772"/>
      <c r="O1011" s="312" t="s">
        <v>255</v>
      </c>
      <c r="P1011" s="313"/>
    </row>
    <row r="1012" spans="2:19">
      <c r="B1012" s="241"/>
      <c r="C1012" s="757" t="s">
        <v>500</v>
      </c>
      <c r="D1012" s="758"/>
      <c r="E1012" s="758"/>
      <c r="F1012" s="758"/>
      <c r="G1012" s="758"/>
      <c r="H1012" s="758"/>
      <c r="I1012" s="447">
        <v>1</v>
      </c>
      <c r="J1012" s="315">
        <v>58363.5</v>
      </c>
      <c r="K1012" s="316">
        <f>J1012*67.52%</f>
        <v>39407.035199999998</v>
      </c>
      <c r="L1012" s="465">
        <f>J1012+K1012</f>
        <v>97770.535199999998</v>
      </c>
      <c r="M1012" s="783">
        <v>1.6999999999999999E-3</v>
      </c>
      <c r="N1012" s="784"/>
      <c r="O1012" s="318">
        <f>I1012*L1012*M1012</f>
        <v>166.20990983999999</v>
      </c>
      <c r="P1012" s="319"/>
    </row>
    <row r="1013" spans="2:19">
      <c r="B1013" s="241"/>
      <c r="C1013" s="757"/>
      <c r="D1013" s="758"/>
      <c r="E1013" s="758"/>
      <c r="F1013" s="758"/>
      <c r="G1013" s="758"/>
      <c r="H1013" s="758"/>
      <c r="I1013" s="447"/>
      <c r="J1013" s="315"/>
      <c r="K1013" s="316"/>
      <c r="L1013" s="465"/>
      <c r="M1013" s="882"/>
      <c r="N1013" s="883"/>
      <c r="O1013" s="318"/>
      <c r="P1013" s="319"/>
    </row>
    <row r="1014" spans="2:19">
      <c r="B1014" s="241"/>
      <c r="C1014" s="320"/>
      <c r="D1014" s="321"/>
      <c r="E1014" s="321"/>
      <c r="F1014" s="321"/>
      <c r="G1014" s="321"/>
      <c r="H1014" s="321"/>
      <c r="I1014" s="321"/>
      <c r="J1014" s="323"/>
      <c r="K1014" s="324"/>
      <c r="L1014" s="317"/>
      <c r="M1014" s="839"/>
      <c r="N1014" s="840"/>
      <c r="O1014" s="325"/>
      <c r="P1014" s="319"/>
    </row>
    <row r="1015" spans="2:19" ht="15" thickBot="1">
      <c r="B1015" s="241"/>
      <c r="C1015" s="805"/>
      <c r="D1015" s="791"/>
      <c r="E1015" s="791"/>
      <c r="F1015" s="791"/>
      <c r="G1015" s="791"/>
      <c r="H1015" s="791"/>
      <c r="I1015" s="791"/>
      <c r="J1015" s="308"/>
      <c r="K1015" s="309"/>
      <c r="L1015" s="308"/>
      <c r="M1015" s="779"/>
      <c r="N1015" s="780"/>
      <c r="O1015" s="310"/>
      <c r="P1015" s="287"/>
    </row>
    <row r="1016" spans="2:19" ht="15" thickBot="1">
      <c r="B1016" s="241"/>
      <c r="C1016" s="751" t="s">
        <v>258</v>
      </c>
      <c r="D1016" s="752"/>
      <c r="E1016" s="752"/>
      <c r="F1016" s="752"/>
      <c r="G1016" s="752"/>
      <c r="H1016" s="752"/>
      <c r="I1016" s="752"/>
      <c r="J1016" s="752"/>
      <c r="K1016" s="752"/>
      <c r="L1016" s="752"/>
      <c r="M1016" s="752"/>
      <c r="N1016" s="753"/>
      <c r="O1016" s="453">
        <f>SUM(O1012:O1013)</f>
        <v>166.20990983999999</v>
      </c>
      <c r="P1016" s="287"/>
    </row>
    <row r="1017" spans="2:19" ht="15" thickBot="1">
      <c r="B1017" s="241"/>
      <c r="C1017" s="274"/>
      <c r="O1017" s="275"/>
      <c r="P1017" s="243"/>
    </row>
    <row r="1018" spans="2:19" ht="15" thickBot="1">
      <c r="B1018" s="241"/>
      <c r="C1018" s="754" t="s">
        <v>275</v>
      </c>
      <c r="D1018" s="755"/>
      <c r="E1018" s="755"/>
      <c r="F1018" s="755"/>
      <c r="G1018" s="755"/>
      <c r="H1018" s="755"/>
      <c r="I1018" s="755"/>
      <c r="J1018" s="755"/>
      <c r="K1018" s="755"/>
      <c r="L1018" s="755"/>
      <c r="M1018" s="755"/>
      <c r="N1018" s="756"/>
      <c r="O1018" s="454">
        <f>SUM(O979+O1000+O1007+O1016)</f>
        <v>2067.7133035106153</v>
      </c>
      <c r="P1018" s="328"/>
    </row>
    <row r="1019" spans="2:19">
      <c r="B1019" s="241"/>
      <c r="C1019" s="760" t="s">
        <v>276</v>
      </c>
      <c r="D1019" s="761"/>
      <c r="E1019" s="761"/>
      <c r="F1019" s="761"/>
      <c r="G1019" s="761"/>
      <c r="H1019" s="761"/>
      <c r="I1019" s="761"/>
      <c r="J1019" s="761"/>
      <c r="K1019" s="761"/>
      <c r="L1019" s="761"/>
      <c r="M1019" s="761"/>
      <c r="N1019" s="761"/>
      <c r="O1019" s="762"/>
      <c r="P1019" s="281"/>
    </row>
    <row r="1020" spans="2:19">
      <c r="B1020" s="241"/>
      <c r="C1020" s="763"/>
      <c r="D1020" s="764"/>
      <c r="E1020" s="764"/>
      <c r="F1020" s="764"/>
      <c r="G1020" s="764"/>
      <c r="H1020" s="764"/>
      <c r="I1020" s="764"/>
      <c r="J1020" s="764"/>
      <c r="K1020" s="764"/>
      <c r="L1020" s="764"/>
      <c r="M1020" s="764"/>
      <c r="N1020" s="764"/>
      <c r="O1020" s="765"/>
      <c r="P1020" s="281"/>
    </row>
    <row r="1021" spans="2:19" ht="15" thickBot="1">
      <c r="B1021" s="241"/>
      <c r="C1021" s="766"/>
      <c r="D1021" s="767"/>
      <c r="E1021" s="767"/>
      <c r="F1021" s="767"/>
      <c r="G1021" s="767"/>
      <c r="H1021" s="767"/>
      <c r="I1021" s="767"/>
      <c r="J1021" s="767"/>
      <c r="K1021" s="767"/>
      <c r="L1021" s="767"/>
      <c r="M1021" s="767"/>
      <c r="N1021" s="767"/>
      <c r="O1021" s="768"/>
      <c r="P1021" s="281"/>
    </row>
    <row r="1022" spans="2:19">
      <c r="B1022" s="241"/>
      <c r="C1022" s="769" t="s">
        <v>277</v>
      </c>
      <c r="D1022" s="770"/>
      <c r="E1022" s="770"/>
      <c r="F1022" s="770"/>
      <c r="G1022" s="770"/>
      <c r="H1022" s="770"/>
      <c r="I1022" s="770"/>
      <c r="J1022" s="329"/>
      <c r="K1022" s="330"/>
      <c r="L1022" s="303" t="s">
        <v>278</v>
      </c>
      <c r="M1022" s="771" t="s">
        <v>279</v>
      </c>
      <c r="N1022" s="772"/>
      <c r="O1022" s="331"/>
      <c r="P1022" s="313"/>
      <c r="S1022" s="455"/>
    </row>
    <row r="1023" spans="2:19">
      <c r="B1023" s="241"/>
      <c r="C1023" s="773" t="s">
        <v>280</v>
      </c>
      <c r="D1023" s="774"/>
      <c r="E1023" s="774"/>
      <c r="F1023" s="774"/>
      <c r="G1023" s="774"/>
      <c r="H1023" s="774"/>
      <c r="I1023" s="774"/>
      <c r="J1023" s="332"/>
      <c r="K1023" s="333"/>
      <c r="L1023" s="334">
        <v>0.22</v>
      </c>
      <c r="M1023" s="747"/>
      <c r="N1023" s="748"/>
      <c r="O1023" s="335">
        <f>O1018*L1023</f>
        <v>454.89692677233535</v>
      </c>
      <c r="P1023" s="336"/>
      <c r="S1023" s="455"/>
    </row>
    <row r="1024" spans="2:19">
      <c r="B1024" s="241"/>
      <c r="C1024" s="338" t="s">
        <v>281</v>
      </c>
      <c r="D1024" s="289"/>
      <c r="E1024" s="289"/>
      <c r="F1024" s="289"/>
      <c r="G1024" s="289"/>
      <c r="H1024" s="289"/>
      <c r="I1024" s="289"/>
      <c r="J1024" s="332"/>
      <c r="K1024" s="333"/>
      <c r="L1024" s="334">
        <v>0.01</v>
      </c>
      <c r="M1024" s="747"/>
      <c r="N1024" s="748"/>
      <c r="O1024" s="335">
        <f>O1018*L1024</f>
        <v>20.677133035106152</v>
      </c>
      <c r="P1024" s="336"/>
    </row>
    <row r="1025" spans="2:16" ht="15" thickBot="1">
      <c r="B1025" s="241"/>
      <c r="C1025" s="267" t="s">
        <v>282</v>
      </c>
      <c r="D1025" s="268"/>
      <c r="E1025" s="268"/>
      <c r="F1025" s="268"/>
      <c r="G1025" s="268"/>
      <c r="H1025" s="268"/>
      <c r="I1025" s="268"/>
      <c r="J1025" s="339"/>
      <c r="K1025" s="340"/>
      <c r="L1025" s="334">
        <v>0.03</v>
      </c>
      <c r="M1025" s="749"/>
      <c r="N1025" s="750"/>
      <c r="O1025" s="335">
        <f>O1018*L1025</f>
        <v>62.031399105318457</v>
      </c>
      <c r="P1025" s="336"/>
    </row>
    <row r="1026" spans="2:16" ht="15" thickBot="1">
      <c r="B1026" s="241"/>
      <c r="C1026" s="751" t="s">
        <v>258</v>
      </c>
      <c r="D1026" s="752"/>
      <c r="E1026" s="752"/>
      <c r="F1026" s="752"/>
      <c r="G1026" s="752"/>
      <c r="H1026" s="752"/>
      <c r="I1026" s="752"/>
      <c r="J1026" s="752"/>
      <c r="K1026" s="752"/>
      <c r="L1026" s="752"/>
      <c r="M1026" s="752"/>
      <c r="N1026" s="753"/>
      <c r="O1026" s="341">
        <f>SUM(O1023:O1025)</f>
        <v>537.6054589127599</v>
      </c>
      <c r="P1026" s="342"/>
    </row>
    <row r="1027" spans="2:16" ht="15" thickBot="1">
      <c r="B1027" s="241"/>
      <c r="C1027" s="274"/>
      <c r="O1027" s="275"/>
      <c r="P1027" s="243"/>
    </row>
    <row r="1028" spans="2:16" ht="15" thickBot="1">
      <c r="B1028" s="241"/>
      <c r="C1028" s="754" t="s">
        <v>283</v>
      </c>
      <c r="D1028" s="755"/>
      <c r="E1028" s="755"/>
      <c r="F1028" s="755"/>
      <c r="G1028" s="755"/>
      <c r="H1028" s="755"/>
      <c r="I1028" s="755"/>
      <c r="J1028" s="755"/>
      <c r="K1028" s="755"/>
      <c r="L1028" s="755"/>
      <c r="M1028" s="755"/>
      <c r="N1028" s="756"/>
      <c r="O1028" s="343">
        <f>ROUND(O1018+O1026,0)</f>
        <v>2605</v>
      </c>
      <c r="P1028" s="342"/>
    </row>
    <row r="1029" spans="2:16">
      <c r="B1029" s="241"/>
      <c r="C1029" s="270"/>
      <c r="D1029" s="271"/>
      <c r="E1029" s="271"/>
      <c r="F1029" s="271"/>
      <c r="G1029" s="271"/>
      <c r="H1029" s="271"/>
      <c r="I1029" s="271"/>
      <c r="J1029" s="271"/>
      <c r="K1029" s="271"/>
      <c r="L1029" s="271"/>
      <c r="M1029" s="271"/>
      <c r="N1029" s="271"/>
      <c r="O1029" s="272"/>
      <c r="P1029" s="243"/>
    </row>
    <row r="1030" spans="2:16">
      <c r="B1030" s="241"/>
      <c r="C1030" s="274"/>
      <c r="O1030" s="275"/>
      <c r="P1030" s="243"/>
    </row>
    <row r="1031" spans="2:16">
      <c r="B1031" s="241"/>
      <c r="C1031" s="274"/>
      <c r="O1031" s="275"/>
      <c r="P1031" s="243"/>
    </row>
    <row r="1032" spans="2:16">
      <c r="B1032" s="241"/>
      <c r="C1032" s="274"/>
      <c r="H1032" s="344" t="s">
        <v>284</v>
      </c>
      <c r="I1032" s="344"/>
      <c r="J1032" s="344"/>
      <c r="K1032" s="344"/>
      <c r="O1032" s="275"/>
      <c r="P1032" s="243"/>
    </row>
    <row r="1033" spans="2:16">
      <c r="B1033" s="241"/>
      <c r="C1033" s="274"/>
      <c r="H1033" s="344" t="s">
        <v>285</v>
      </c>
      <c r="O1033" s="275"/>
      <c r="P1033" s="243"/>
    </row>
    <row r="1034" spans="2:16">
      <c r="B1034" s="241"/>
      <c r="C1034" s="274"/>
      <c r="H1034" s="344" t="s">
        <v>286</v>
      </c>
      <c r="O1034" s="275"/>
      <c r="P1034" s="243"/>
    </row>
    <row r="1035" spans="2:16">
      <c r="B1035" s="241"/>
      <c r="C1035" s="256"/>
      <c r="D1035" s="345"/>
      <c r="E1035" s="345"/>
      <c r="F1035" s="345"/>
      <c r="G1035" s="345"/>
      <c r="H1035" s="344" t="s">
        <v>287</v>
      </c>
      <c r="I1035" s="345"/>
      <c r="J1035" s="345"/>
      <c r="K1035" s="345"/>
      <c r="L1035" s="345"/>
      <c r="M1035" s="345"/>
      <c r="N1035" s="345"/>
      <c r="O1035" s="346"/>
      <c r="P1035" s="266"/>
    </row>
    <row r="1036" spans="2:16">
      <c r="B1036" s="241"/>
      <c r="C1036" s="274"/>
      <c r="H1036" s="236" t="s">
        <v>288</v>
      </c>
      <c r="O1036" s="275"/>
      <c r="P1036" s="243"/>
    </row>
    <row r="1037" spans="2:16">
      <c r="B1037" s="241"/>
      <c r="C1037" s="347" t="s">
        <v>289</v>
      </c>
      <c r="D1037" s="348"/>
      <c r="E1037" s="348"/>
      <c r="F1037" s="348"/>
      <c r="G1037" s="348"/>
      <c r="H1037" s="348"/>
      <c r="I1037" s="348"/>
      <c r="J1037" s="348"/>
      <c r="K1037" s="348"/>
      <c r="L1037" s="348"/>
      <c r="M1037" s="348"/>
      <c r="N1037" s="348"/>
      <c r="O1037" s="349"/>
      <c r="P1037" s="243"/>
    </row>
    <row r="1038" spans="2:16">
      <c r="B1038" s="241"/>
      <c r="C1038" s="757"/>
      <c r="D1038" s="758"/>
      <c r="E1038" s="758"/>
      <c r="F1038" s="758"/>
      <c r="G1038" s="758"/>
      <c r="H1038" s="758"/>
      <c r="I1038" s="758"/>
      <c r="J1038" s="758"/>
      <c r="K1038" s="758"/>
      <c r="L1038" s="758"/>
      <c r="M1038" s="758"/>
      <c r="N1038" s="758"/>
      <c r="O1038" s="759"/>
      <c r="P1038" s="266"/>
    </row>
    <row r="1039" spans="2:16">
      <c r="B1039" s="241"/>
      <c r="C1039" s="757"/>
      <c r="D1039" s="758"/>
      <c r="E1039" s="758"/>
      <c r="F1039" s="758"/>
      <c r="G1039" s="758"/>
      <c r="H1039" s="758"/>
      <c r="I1039" s="758"/>
      <c r="J1039" s="758"/>
      <c r="K1039" s="758"/>
      <c r="L1039" s="758"/>
      <c r="M1039" s="758"/>
      <c r="N1039" s="758"/>
      <c r="O1039" s="759"/>
      <c r="P1039" s="266"/>
    </row>
    <row r="1040" spans="2:16">
      <c r="B1040" s="241"/>
      <c r="C1040" s="256"/>
      <c r="D1040" s="345"/>
      <c r="E1040" s="345"/>
      <c r="F1040" s="345"/>
      <c r="G1040" s="345"/>
      <c r="H1040" s="345"/>
      <c r="I1040" s="345"/>
      <c r="J1040" s="345"/>
      <c r="K1040" s="345"/>
      <c r="L1040" s="345"/>
      <c r="M1040" s="345"/>
      <c r="N1040" s="345"/>
      <c r="O1040" s="346"/>
      <c r="P1040" s="266"/>
    </row>
    <row r="1041" spans="2:16">
      <c r="B1041" s="241"/>
      <c r="C1041" s="350" t="s">
        <v>290</v>
      </c>
      <c r="D1041" s="345"/>
      <c r="E1041" s="345"/>
      <c r="F1041" s="345"/>
      <c r="G1041" s="345"/>
      <c r="H1041" s="345"/>
      <c r="I1041" s="345"/>
      <c r="J1041" s="345"/>
      <c r="K1041" s="345"/>
      <c r="L1041" s="345"/>
      <c r="M1041" s="345"/>
      <c r="N1041" s="345"/>
      <c r="O1041" s="346"/>
      <c r="P1041" s="266"/>
    </row>
    <row r="1042" spans="2:16">
      <c r="B1042" s="241"/>
      <c r="C1042" s="735" t="s">
        <v>291</v>
      </c>
      <c r="D1042" s="736"/>
      <c r="E1042" s="736"/>
      <c r="F1042" s="736"/>
      <c r="G1042" s="736"/>
      <c r="H1042" s="736"/>
      <c r="I1042" s="736"/>
      <c r="J1042" s="736"/>
      <c r="K1042" s="736"/>
      <c r="L1042" s="736"/>
      <c r="M1042" s="736"/>
      <c r="N1042" s="736"/>
      <c r="O1042" s="737"/>
      <c r="P1042" s="351"/>
    </row>
    <row r="1043" spans="2:16">
      <c r="B1043" s="241"/>
      <c r="C1043" s="735"/>
      <c r="D1043" s="736"/>
      <c r="E1043" s="736"/>
      <c r="F1043" s="736"/>
      <c r="G1043" s="736"/>
      <c r="H1043" s="736"/>
      <c r="I1043" s="736"/>
      <c r="J1043" s="736"/>
      <c r="K1043" s="736"/>
      <c r="L1043" s="736"/>
      <c r="M1043" s="736"/>
      <c r="N1043" s="736"/>
      <c r="O1043" s="737"/>
      <c r="P1043" s="351"/>
    </row>
    <row r="1044" spans="2:16">
      <c r="B1044" s="241"/>
      <c r="C1044" s="738" t="s">
        <v>292</v>
      </c>
      <c r="D1044" s="739"/>
      <c r="E1044" s="739"/>
      <c r="F1044" s="739"/>
      <c r="G1044" s="739"/>
      <c r="H1044" s="739"/>
      <c r="I1044" s="739"/>
      <c r="J1044" s="739"/>
      <c r="K1044" s="739"/>
      <c r="L1044" s="739"/>
      <c r="M1044" s="739"/>
      <c r="N1044" s="739"/>
      <c r="O1044" s="740"/>
      <c r="P1044" s="351"/>
    </row>
    <row r="1045" spans="2:16">
      <c r="B1045" s="241"/>
      <c r="C1045" s="738"/>
      <c r="D1045" s="739"/>
      <c r="E1045" s="739"/>
      <c r="F1045" s="739"/>
      <c r="G1045" s="739"/>
      <c r="H1045" s="739"/>
      <c r="I1045" s="739"/>
      <c r="J1045" s="739"/>
      <c r="K1045" s="739"/>
      <c r="L1045" s="739"/>
      <c r="M1045" s="739"/>
      <c r="N1045" s="739"/>
      <c r="O1045" s="740"/>
      <c r="P1045" s="351"/>
    </row>
    <row r="1046" spans="2:16">
      <c r="B1046" s="241"/>
      <c r="C1046" s="256"/>
      <c r="D1046" s="345"/>
      <c r="E1046" s="345"/>
      <c r="F1046" s="345"/>
      <c r="G1046" s="345"/>
      <c r="H1046" s="345"/>
      <c r="I1046" s="345"/>
      <c r="J1046" s="345"/>
      <c r="K1046" s="345"/>
      <c r="L1046" s="345"/>
      <c r="M1046" s="345"/>
      <c r="N1046" s="345"/>
      <c r="O1046" s="346"/>
      <c r="P1046" s="266"/>
    </row>
    <row r="1047" spans="2:16">
      <c r="B1047" s="241"/>
      <c r="C1047" s="274"/>
      <c r="H1047" s="344" t="s">
        <v>284</v>
      </c>
      <c r="O1047" s="275"/>
      <c r="P1047" s="243"/>
    </row>
    <row r="1048" spans="2:16">
      <c r="B1048" s="241"/>
      <c r="C1048" s="274"/>
      <c r="H1048" s="236" t="s">
        <v>285</v>
      </c>
      <c r="I1048" s="289"/>
      <c r="J1048" s="289"/>
      <c r="K1048" s="289"/>
      <c r="O1048" s="275"/>
      <c r="P1048" s="243"/>
    </row>
    <row r="1049" spans="2:16">
      <c r="B1049" s="241"/>
      <c r="C1049" s="274"/>
      <c r="H1049" s="236" t="s">
        <v>293</v>
      </c>
      <c r="I1049" s="352"/>
      <c r="J1049" s="352"/>
      <c r="K1049" s="352"/>
      <c r="O1049" s="275"/>
      <c r="P1049" s="243"/>
    </row>
    <row r="1050" spans="2:16">
      <c r="B1050" s="241"/>
      <c r="C1050" s="353"/>
      <c r="D1050" s="345"/>
      <c r="E1050" s="345"/>
      <c r="F1050" s="345"/>
      <c r="G1050" s="345"/>
      <c r="H1050" s="236" t="s">
        <v>287</v>
      </c>
      <c r="L1050" s="345"/>
      <c r="M1050" s="345"/>
      <c r="N1050" s="345"/>
      <c r="O1050" s="346"/>
      <c r="P1050" s="266"/>
    </row>
    <row r="1051" spans="2:16">
      <c r="B1051" s="241"/>
      <c r="C1051" s="353"/>
      <c r="D1051" s="352"/>
      <c r="E1051" s="352"/>
      <c r="K1051" s="741"/>
      <c r="L1051" s="741"/>
      <c r="M1051" s="741"/>
      <c r="N1051" s="741"/>
      <c r="O1051" s="742"/>
      <c r="P1051" s="354"/>
    </row>
    <row r="1052" spans="2:16" ht="15" thickBot="1">
      <c r="B1052" s="241"/>
      <c r="C1052" s="745"/>
      <c r="D1052" s="746"/>
      <c r="E1052" s="746"/>
      <c r="F1052" s="309"/>
      <c r="G1052" s="309"/>
      <c r="H1052" s="309"/>
      <c r="I1052" s="309"/>
      <c r="J1052" s="309"/>
      <c r="K1052" s="743"/>
      <c r="L1052" s="743"/>
      <c r="M1052" s="743"/>
      <c r="N1052" s="743"/>
      <c r="O1052" s="744"/>
      <c r="P1052" s="354"/>
    </row>
    <row r="1053" spans="2:16" ht="15" thickBot="1">
      <c r="B1053" s="355"/>
      <c r="C1053" s="356"/>
      <c r="D1053" s="356"/>
      <c r="E1053" s="356"/>
      <c r="F1053" s="356"/>
      <c r="G1053" s="356"/>
      <c r="H1053" s="356"/>
      <c r="I1053" s="356"/>
      <c r="J1053" s="356"/>
      <c r="K1053" s="356"/>
      <c r="L1053" s="356"/>
      <c r="M1053" s="356"/>
      <c r="N1053" s="356"/>
      <c r="O1053" s="356"/>
      <c r="P1053" s="357"/>
    </row>
    <row r="1054" spans="2:16" ht="15" thickTop="1"/>
  </sheetData>
  <mergeCells count="1037">
    <mergeCell ref="D11:K12"/>
    <mergeCell ref="L11:L13"/>
    <mergeCell ref="M11:M13"/>
    <mergeCell ref="N11:N13"/>
    <mergeCell ref="O11:O13"/>
    <mergeCell ref="D13:K13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M30:N30"/>
    <mergeCell ref="C31:G31"/>
    <mergeCell ref="H31:I31"/>
    <mergeCell ref="J31:K31"/>
    <mergeCell ref="M31:N31"/>
    <mergeCell ref="C32:N32"/>
    <mergeCell ref="C25:O27"/>
    <mergeCell ref="C28:G28"/>
    <mergeCell ref="H28:I28"/>
    <mergeCell ref="J28:K28"/>
    <mergeCell ref="M28:N28"/>
    <mergeCell ref="C29:G29"/>
    <mergeCell ref="H29:I29"/>
    <mergeCell ref="J29:K29"/>
    <mergeCell ref="M29:N29"/>
    <mergeCell ref="C17:F17"/>
    <mergeCell ref="C21:O21"/>
    <mergeCell ref="D23:L23"/>
    <mergeCell ref="M23:N23"/>
    <mergeCell ref="D24:L24"/>
    <mergeCell ref="M24:N24"/>
    <mergeCell ref="C42:J42"/>
    <mergeCell ref="M42:N42"/>
    <mergeCell ref="C43:J43"/>
    <mergeCell ref="M43:N43"/>
    <mergeCell ref="C44:J44"/>
    <mergeCell ref="M44:N44"/>
    <mergeCell ref="C39:J39"/>
    <mergeCell ref="M39:N39"/>
    <mergeCell ref="C40:J40"/>
    <mergeCell ref="M40:N40"/>
    <mergeCell ref="C41:J41"/>
    <mergeCell ref="M41:N41"/>
    <mergeCell ref="C33:O35"/>
    <mergeCell ref="C36:J36"/>
    <mergeCell ref="M36:N36"/>
    <mergeCell ref="C37:J37"/>
    <mergeCell ref="M37:N37"/>
    <mergeCell ref="C38:J38"/>
    <mergeCell ref="M38:N38"/>
    <mergeCell ref="C51:J51"/>
    <mergeCell ref="M51:N51"/>
    <mergeCell ref="C52:J52"/>
    <mergeCell ref="M52:N52"/>
    <mergeCell ref="C53:N53"/>
    <mergeCell ref="C54:O56"/>
    <mergeCell ref="C48:J48"/>
    <mergeCell ref="M48:N48"/>
    <mergeCell ref="C49:J49"/>
    <mergeCell ref="M49:N49"/>
    <mergeCell ref="C50:J50"/>
    <mergeCell ref="M50:N50"/>
    <mergeCell ref="C45:J45"/>
    <mergeCell ref="M45:N45"/>
    <mergeCell ref="C46:J46"/>
    <mergeCell ref="M46:N46"/>
    <mergeCell ref="C47:J47"/>
    <mergeCell ref="M47:N47"/>
    <mergeCell ref="C66:H66"/>
    <mergeCell ref="M66:N66"/>
    <mergeCell ref="M67:N67"/>
    <mergeCell ref="C68:I68"/>
    <mergeCell ref="M68:N68"/>
    <mergeCell ref="C69:N69"/>
    <mergeCell ref="C60:N60"/>
    <mergeCell ref="C61:O63"/>
    <mergeCell ref="C64:H64"/>
    <mergeCell ref="M64:N64"/>
    <mergeCell ref="C65:H65"/>
    <mergeCell ref="M65:N65"/>
    <mergeCell ref="C57:I57"/>
    <mergeCell ref="M57:N57"/>
    <mergeCell ref="C58:I58"/>
    <mergeCell ref="M58:N58"/>
    <mergeCell ref="C59:I59"/>
    <mergeCell ref="M59:N59"/>
    <mergeCell ref="C95:O96"/>
    <mergeCell ref="C97:O98"/>
    <mergeCell ref="K104:O105"/>
    <mergeCell ref="C105:E105"/>
    <mergeCell ref="B109:K109"/>
    <mergeCell ref="C113:O113"/>
    <mergeCell ref="M77:N77"/>
    <mergeCell ref="M78:N78"/>
    <mergeCell ref="C79:N79"/>
    <mergeCell ref="C81:N81"/>
    <mergeCell ref="C91:O91"/>
    <mergeCell ref="C92:O92"/>
    <mergeCell ref="C71:N71"/>
    <mergeCell ref="C72:O74"/>
    <mergeCell ref="C75:I75"/>
    <mergeCell ref="M75:N75"/>
    <mergeCell ref="C76:I76"/>
    <mergeCell ref="M76:N76"/>
    <mergeCell ref="D131:L131"/>
    <mergeCell ref="M131:N131"/>
    <mergeCell ref="D132:L132"/>
    <mergeCell ref="M132:N132"/>
    <mergeCell ref="C133:O135"/>
    <mergeCell ref="C136:G136"/>
    <mergeCell ref="H136:I136"/>
    <mergeCell ref="J136:K136"/>
    <mergeCell ref="M136:N136"/>
    <mergeCell ref="M119:M121"/>
    <mergeCell ref="N119:N121"/>
    <mergeCell ref="O119:O121"/>
    <mergeCell ref="D121:K121"/>
    <mergeCell ref="C125:F125"/>
    <mergeCell ref="C129:O129"/>
    <mergeCell ref="C115:C121"/>
    <mergeCell ref="D115:K115"/>
    <mergeCell ref="L115:O116"/>
    <mergeCell ref="D116:K116"/>
    <mergeCell ref="D117:K117"/>
    <mergeCell ref="L117:L118"/>
    <mergeCell ref="M117:O118"/>
    <mergeCell ref="D118:K118"/>
    <mergeCell ref="D119:K120"/>
    <mergeCell ref="L119:L121"/>
    <mergeCell ref="C146:J146"/>
    <mergeCell ref="M146:N146"/>
    <mergeCell ref="C147:J147"/>
    <mergeCell ref="M147:N147"/>
    <mergeCell ref="C148:J148"/>
    <mergeCell ref="M148:N148"/>
    <mergeCell ref="C140:N140"/>
    <mergeCell ref="C141:O143"/>
    <mergeCell ref="C144:J144"/>
    <mergeCell ref="M144:N144"/>
    <mergeCell ref="C145:J145"/>
    <mergeCell ref="M145:N145"/>
    <mergeCell ref="C137:G137"/>
    <mergeCell ref="H137:I137"/>
    <mergeCell ref="J137:K137"/>
    <mergeCell ref="M137:N137"/>
    <mergeCell ref="M138:N138"/>
    <mergeCell ref="C139:G139"/>
    <mergeCell ref="H139:I139"/>
    <mergeCell ref="J139:K139"/>
    <mergeCell ref="M139:N139"/>
    <mergeCell ref="C155:J155"/>
    <mergeCell ref="M155:N155"/>
    <mergeCell ref="C156:J156"/>
    <mergeCell ref="M156:N156"/>
    <mergeCell ref="C157:J157"/>
    <mergeCell ref="M157:N157"/>
    <mergeCell ref="C152:J152"/>
    <mergeCell ref="M152:N152"/>
    <mergeCell ref="C153:J153"/>
    <mergeCell ref="M153:N153"/>
    <mergeCell ref="C154:J154"/>
    <mergeCell ref="M154:N154"/>
    <mergeCell ref="C149:J149"/>
    <mergeCell ref="M149:N149"/>
    <mergeCell ref="C150:J150"/>
    <mergeCell ref="M150:N150"/>
    <mergeCell ref="C151:J151"/>
    <mergeCell ref="M151:N151"/>
    <mergeCell ref="C167:I167"/>
    <mergeCell ref="M167:N167"/>
    <mergeCell ref="C168:N168"/>
    <mergeCell ref="C169:O171"/>
    <mergeCell ref="C172:H172"/>
    <mergeCell ref="M172:N172"/>
    <mergeCell ref="C161:N161"/>
    <mergeCell ref="C162:O164"/>
    <mergeCell ref="C165:I165"/>
    <mergeCell ref="M165:N165"/>
    <mergeCell ref="C166:I166"/>
    <mergeCell ref="M166:N166"/>
    <mergeCell ref="C158:J158"/>
    <mergeCell ref="M158:N158"/>
    <mergeCell ref="C159:J159"/>
    <mergeCell ref="M159:N159"/>
    <mergeCell ref="C160:J160"/>
    <mergeCell ref="M160:N160"/>
    <mergeCell ref="M185:N185"/>
    <mergeCell ref="M186:N186"/>
    <mergeCell ref="C187:N187"/>
    <mergeCell ref="C189:N189"/>
    <mergeCell ref="C199:O199"/>
    <mergeCell ref="C200:O200"/>
    <mergeCell ref="C177:N177"/>
    <mergeCell ref="C179:N179"/>
    <mergeCell ref="C180:O182"/>
    <mergeCell ref="C183:I183"/>
    <mergeCell ref="M183:N183"/>
    <mergeCell ref="C184:I184"/>
    <mergeCell ref="M184:N184"/>
    <mergeCell ref="C173:H173"/>
    <mergeCell ref="M173:N173"/>
    <mergeCell ref="C174:H174"/>
    <mergeCell ref="M174:N174"/>
    <mergeCell ref="M175:N175"/>
    <mergeCell ref="C176:I176"/>
    <mergeCell ref="M176:N176"/>
    <mergeCell ref="M227:M229"/>
    <mergeCell ref="N227:N229"/>
    <mergeCell ref="O227:O229"/>
    <mergeCell ref="D229:K229"/>
    <mergeCell ref="C233:F233"/>
    <mergeCell ref="C237:O237"/>
    <mergeCell ref="C223:C229"/>
    <mergeCell ref="D223:K223"/>
    <mergeCell ref="L223:O224"/>
    <mergeCell ref="D224:K224"/>
    <mergeCell ref="D225:K225"/>
    <mergeCell ref="L225:L226"/>
    <mergeCell ref="M225:O226"/>
    <mergeCell ref="D226:K226"/>
    <mergeCell ref="D227:K228"/>
    <mergeCell ref="L227:L229"/>
    <mergeCell ref="C203:O204"/>
    <mergeCell ref="C205:O206"/>
    <mergeCell ref="K212:O213"/>
    <mergeCell ref="C213:E213"/>
    <mergeCell ref="B217:K217"/>
    <mergeCell ref="C221:O221"/>
    <mergeCell ref="C245:G245"/>
    <mergeCell ref="H245:I245"/>
    <mergeCell ref="J245:K245"/>
    <mergeCell ref="M245:N245"/>
    <mergeCell ref="M246:N246"/>
    <mergeCell ref="C247:G247"/>
    <mergeCell ref="H247:I247"/>
    <mergeCell ref="J247:K247"/>
    <mergeCell ref="M247:N247"/>
    <mergeCell ref="D239:L239"/>
    <mergeCell ref="M239:N239"/>
    <mergeCell ref="D240:L240"/>
    <mergeCell ref="M240:N240"/>
    <mergeCell ref="C241:O243"/>
    <mergeCell ref="C244:G244"/>
    <mergeCell ref="H244:I244"/>
    <mergeCell ref="J244:K244"/>
    <mergeCell ref="M244:N244"/>
    <mergeCell ref="C257:J257"/>
    <mergeCell ref="M257:N257"/>
    <mergeCell ref="C258:J258"/>
    <mergeCell ref="M258:N258"/>
    <mergeCell ref="C259:J259"/>
    <mergeCell ref="M259:N259"/>
    <mergeCell ref="C254:J254"/>
    <mergeCell ref="M254:N254"/>
    <mergeCell ref="C255:J255"/>
    <mergeCell ref="M255:N255"/>
    <mergeCell ref="C256:J256"/>
    <mergeCell ref="M256:N256"/>
    <mergeCell ref="C248:N248"/>
    <mergeCell ref="C249:O251"/>
    <mergeCell ref="C252:J252"/>
    <mergeCell ref="M252:N252"/>
    <mergeCell ref="C253:J253"/>
    <mergeCell ref="M253:N253"/>
    <mergeCell ref="C266:J266"/>
    <mergeCell ref="M266:N266"/>
    <mergeCell ref="C267:J267"/>
    <mergeCell ref="M267:N267"/>
    <mergeCell ref="C268:J268"/>
    <mergeCell ref="M268:N268"/>
    <mergeCell ref="C263:J263"/>
    <mergeCell ref="M263:N263"/>
    <mergeCell ref="C264:J264"/>
    <mergeCell ref="M264:N264"/>
    <mergeCell ref="C265:J265"/>
    <mergeCell ref="M265:N265"/>
    <mergeCell ref="C260:J260"/>
    <mergeCell ref="M260:N260"/>
    <mergeCell ref="C261:J261"/>
    <mergeCell ref="M261:N261"/>
    <mergeCell ref="C262:J262"/>
    <mergeCell ref="M262:N262"/>
    <mergeCell ref="C282:H282"/>
    <mergeCell ref="M282:N282"/>
    <mergeCell ref="M283:N283"/>
    <mergeCell ref="C284:I284"/>
    <mergeCell ref="M284:N284"/>
    <mergeCell ref="C285:N285"/>
    <mergeCell ref="C276:N276"/>
    <mergeCell ref="C277:O279"/>
    <mergeCell ref="C280:H280"/>
    <mergeCell ref="M280:N280"/>
    <mergeCell ref="C281:H281"/>
    <mergeCell ref="M281:N281"/>
    <mergeCell ref="C269:N269"/>
    <mergeCell ref="C270:O272"/>
    <mergeCell ref="C273:I273"/>
    <mergeCell ref="M273:N273"/>
    <mergeCell ref="M274:N274"/>
    <mergeCell ref="C275:I275"/>
    <mergeCell ref="M275:N275"/>
    <mergeCell ref="C311:O312"/>
    <mergeCell ref="C313:O314"/>
    <mergeCell ref="K320:O321"/>
    <mergeCell ref="C321:E321"/>
    <mergeCell ref="B325:K325"/>
    <mergeCell ref="C329:O329"/>
    <mergeCell ref="M293:N293"/>
    <mergeCell ref="M294:N294"/>
    <mergeCell ref="C295:N295"/>
    <mergeCell ref="C297:N297"/>
    <mergeCell ref="C307:O307"/>
    <mergeCell ref="C308:O308"/>
    <mergeCell ref="C287:N287"/>
    <mergeCell ref="C288:O290"/>
    <mergeCell ref="C291:I291"/>
    <mergeCell ref="M291:N291"/>
    <mergeCell ref="C292:I292"/>
    <mergeCell ref="M292:N292"/>
    <mergeCell ref="D347:L347"/>
    <mergeCell ref="M347:N347"/>
    <mergeCell ref="D348:L348"/>
    <mergeCell ref="M348:N348"/>
    <mergeCell ref="C349:O351"/>
    <mergeCell ref="C352:G352"/>
    <mergeCell ref="H352:I352"/>
    <mergeCell ref="J352:K352"/>
    <mergeCell ref="M352:N352"/>
    <mergeCell ref="M335:M337"/>
    <mergeCell ref="N335:N337"/>
    <mergeCell ref="O335:O337"/>
    <mergeCell ref="D337:K337"/>
    <mergeCell ref="C341:F341"/>
    <mergeCell ref="C345:O345"/>
    <mergeCell ref="C331:C337"/>
    <mergeCell ref="D331:K331"/>
    <mergeCell ref="L331:O332"/>
    <mergeCell ref="D332:K332"/>
    <mergeCell ref="D333:K333"/>
    <mergeCell ref="L333:L334"/>
    <mergeCell ref="M333:O334"/>
    <mergeCell ref="D334:K334"/>
    <mergeCell ref="D335:K336"/>
    <mergeCell ref="L335:L337"/>
    <mergeCell ref="C362:J362"/>
    <mergeCell ref="M362:N362"/>
    <mergeCell ref="C363:J363"/>
    <mergeCell ref="M363:N363"/>
    <mergeCell ref="C364:J364"/>
    <mergeCell ref="M364:N364"/>
    <mergeCell ref="C356:N356"/>
    <mergeCell ref="C357:O359"/>
    <mergeCell ref="C360:J360"/>
    <mergeCell ref="M360:N360"/>
    <mergeCell ref="C361:J361"/>
    <mergeCell ref="M361:N361"/>
    <mergeCell ref="C353:G353"/>
    <mergeCell ref="H353:I353"/>
    <mergeCell ref="J353:K353"/>
    <mergeCell ref="M353:N353"/>
    <mergeCell ref="M354:N354"/>
    <mergeCell ref="C355:G355"/>
    <mergeCell ref="H355:I355"/>
    <mergeCell ref="J355:K355"/>
    <mergeCell ref="M355:N355"/>
    <mergeCell ref="C371:J371"/>
    <mergeCell ref="M371:N371"/>
    <mergeCell ref="C372:J372"/>
    <mergeCell ref="M372:N372"/>
    <mergeCell ref="C373:J373"/>
    <mergeCell ref="M373:N373"/>
    <mergeCell ref="C368:J368"/>
    <mergeCell ref="M368:N368"/>
    <mergeCell ref="C369:J369"/>
    <mergeCell ref="M369:N369"/>
    <mergeCell ref="C370:J370"/>
    <mergeCell ref="M370:N370"/>
    <mergeCell ref="C365:J365"/>
    <mergeCell ref="M365:N365"/>
    <mergeCell ref="C366:J366"/>
    <mergeCell ref="M366:N366"/>
    <mergeCell ref="C367:J367"/>
    <mergeCell ref="M367:N367"/>
    <mergeCell ref="C384:N384"/>
    <mergeCell ref="C385:O387"/>
    <mergeCell ref="C388:H388"/>
    <mergeCell ref="M388:N388"/>
    <mergeCell ref="C389:H389"/>
    <mergeCell ref="M389:N389"/>
    <mergeCell ref="C377:N377"/>
    <mergeCell ref="C378:O380"/>
    <mergeCell ref="C381:I381"/>
    <mergeCell ref="M381:N381"/>
    <mergeCell ref="M382:N382"/>
    <mergeCell ref="C383:I383"/>
    <mergeCell ref="M383:N383"/>
    <mergeCell ref="C374:J374"/>
    <mergeCell ref="M374:N374"/>
    <mergeCell ref="C375:J375"/>
    <mergeCell ref="M375:N375"/>
    <mergeCell ref="C376:J376"/>
    <mergeCell ref="M376:N376"/>
    <mergeCell ref="M401:N401"/>
    <mergeCell ref="M402:N402"/>
    <mergeCell ref="C403:N403"/>
    <mergeCell ref="C405:N405"/>
    <mergeCell ref="C415:O415"/>
    <mergeCell ref="C416:O416"/>
    <mergeCell ref="C395:N395"/>
    <mergeCell ref="C396:O398"/>
    <mergeCell ref="C399:I399"/>
    <mergeCell ref="M399:N399"/>
    <mergeCell ref="C400:I400"/>
    <mergeCell ref="M400:N400"/>
    <mergeCell ref="C390:H390"/>
    <mergeCell ref="M390:N390"/>
    <mergeCell ref="M391:N391"/>
    <mergeCell ref="C392:I392"/>
    <mergeCell ref="M392:N392"/>
    <mergeCell ref="C393:N393"/>
    <mergeCell ref="M443:M445"/>
    <mergeCell ref="N443:N445"/>
    <mergeCell ref="O443:O445"/>
    <mergeCell ref="D445:K445"/>
    <mergeCell ref="C449:F449"/>
    <mergeCell ref="C453:O453"/>
    <mergeCell ref="C439:C445"/>
    <mergeCell ref="D439:K439"/>
    <mergeCell ref="L439:O440"/>
    <mergeCell ref="D440:K440"/>
    <mergeCell ref="D441:K441"/>
    <mergeCell ref="L441:L442"/>
    <mergeCell ref="M441:O442"/>
    <mergeCell ref="D442:K442"/>
    <mergeCell ref="D443:K444"/>
    <mergeCell ref="L443:L445"/>
    <mergeCell ref="C419:O420"/>
    <mergeCell ref="C421:O422"/>
    <mergeCell ref="K428:O429"/>
    <mergeCell ref="C429:E429"/>
    <mergeCell ref="B433:K433"/>
    <mergeCell ref="C437:O437"/>
    <mergeCell ref="C463:G463"/>
    <mergeCell ref="H463:I463"/>
    <mergeCell ref="J463:K463"/>
    <mergeCell ref="M463:N463"/>
    <mergeCell ref="C464:N464"/>
    <mergeCell ref="C465:O467"/>
    <mergeCell ref="C461:G461"/>
    <mergeCell ref="H461:I461"/>
    <mergeCell ref="J461:K461"/>
    <mergeCell ref="M461:N461"/>
    <mergeCell ref="C462:G462"/>
    <mergeCell ref="J462:K462"/>
    <mergeCell ref="M462:N462"/>
    <mergeCell ref="D455:L455"/>
    <mergeCell ref="M455:N455"/>
    <mergeCell ref="D456:L456"/>
    <mergeCell ref="M456:N456"/>
    <mergeCell ref="C457:O459"/>
    <mergeCell ref="C460:G460"/>
    <mergeCell ref="H460:I460"/>
    <mergeCell ref="J460:K460"/>
    <mergeCell ref="M460:N460"/>
    <mergeCell ref="C474:J474"/>
    <mergeCell ref="M474:N474"/>
    <mergeCell ref="C475:J475"/>
    <mergeCell ref="M475:N475"/>
    <mergeCell ref="C476:J476"/>
    <mergeCell ref="M476:N476"/>
    <mergeCell ref="C471:J471"/>
    <mergeCell ref="M471:N471"/>
    <mergeCell ref="C472:J472"/>
    <mergeCell ref="M472:N472"/>
    <mergeCell ref="C473:J473"/>
    <mergeCell ref="M473:N473"/>
    <mergeCell ref="C468:J468"/>
    <mergeCell ref="M468:N468"/>
    <mergeCell ref="C469:J469"/>
    <mergeCell ref="M469:N469"/>
    <mergeCell ref="C470:J470"/>
    <mergeCell ref="M470:N470"/>
    <mergeCell ref="C483:J483"/>
    <mergeCell ref="M483:N483"/>
    <mergeCell ref="C484:J484"/>
    <mergeCell ref="M484:N484"/>
    <mergeCell ref="C485:N485"/>
    <mergeCell ref="C486:O488"/>
    <mergeCell ref="C480:J480"/>
    <mergeCell ref="M480:N480"/>
    <mergeCell ref="C481:J481"/>
    <mergeCell ref="M481:N481"/>
    <mergeCell ref="C482:J482"/>
    <mergeCell ref="M482:N482"/>
    <mergeCell ref="C477:J477"/>
    <mergeCell ref="M477:N477"/>
    <mergeCell ref="C478:J478"/>
    <mergeCell ref="M478:N478"/>
    <mergeCell ref="C479:J479"/>
    <mergeCell ref="M479:N479"/>
    <mergeCell ref="M499:N499"/>
    <mergeCell ref="C500:I500"/>
    <mergeCell ref="M500:N500"/>
    <mergeCell ref="C501:N501"/>
    <mergeCell ref="C503:N503"/>
    <mergeCell ref="C504:O506"/>
    <mergeCell ref="C493:O495"/>
    <mergeCell ref="C496:H496"/>
    <mergeCell ref="M496:N496"/>
    <mergeCell ref="C497:H497"/>
    <mergeCell ref="M497:N497"/>
    <mergeCell ref="C498:H498"/>
    <mergeCell ref="M498:N498"/>
    <mergeCell ref="C489:I489"/>
    <mergeCell ref="M489:N489"/>
    <mergeCell ref="M490:N490"/>
    <mergeCell ref="C491:I491"/>
    <mergeCell ref="M491:N491"/>
    <mergeCell ref="C492:N492"/>
    <mergeCell ref="K536:O537"/>
    <mergeCell ref="C537:E537"/>
    <mergeCell ref="B541:K541"/>
    <mergeCell ref="C545:O545"/>
    <mergeCell ref="C547:C553"/>
    <mergeCell ref="D547:K547"/>
    <mergeCell ref="L547:O548"/>
    <mergeCell ref="D548:K548"/>
    <mergeCell ref="D549:K549"/>
    <mergeCell ref="L549:L550"/>
    <mergeCell ref="C511:N511"/>
    <mergeCell ref="C513:N513"/>
    <mergeCell ref="C523:O523"/>
    <mergeCell ref="C524:O524"/>
    <mergeCell ref="C527:O528"/>
    <mergeCell ref="C529:O530"/>
    <mergeCell ref="C507:I507"/>
    <mergeCell ref="M507:N507"/>
    <mergeCell ref="C508:I508"/>
    <mergeCell ref="M508:N508"/>
    <mergeCell ref="M509:N509"/>
    <mergeCell ref="M510:N510"/>
    <mergeCell ref="C565:O567"/>
    <mergeCell ref="C568:G568"/>
    <mergeCell ref="H568:I568"/>
    <mergeCell ref="J568:K568"/>
    <mergeCell ref="M568:N568"/>
    <mergeCell ref="C569:G569"/>
    <mergeCell ref="H569:I569"/>
    <mergeCell ref="J569:K569"/>
    <mergeCell ref="M569:N569"/>
    <mergeCell ref="C557:F557"/>
    <mergeCell ref="C561:O561"/>
    <mergeCell ref="D563:L563"/>
    <mergeCell ref="M563:N563"/>
    <mergeCell ref="D564:L564"/>
    <mergeCell ref="M564:N564"/>
    <mergeCell ref="M549:O550"/>
    <mergeCell ref="D550:K550"/>
    <mergeCell ref="D551:K552"/>
    <mergeCell ref="L551:L553"/>
    <mergeCell ref="M551:M553"/>
    <mergeCell ref="N551:N553"/>
    <mergeCell ref="O551:O553"/>
    <mergeCell ref="D553:K553"/>
    <mergeCell ref="C578:J578"/>
    <mergeCell ref="M578:N578"/>
    <mergeCell ref="C579:J579"/>
    <mergeCell ref="M579:N579"/>
    <mergeCell ref="C580:J580"/>
    <mergeCell ref="M580:N580"/>
    <mergeCell ref="C572:N572"/>
    <mergeCell ref="C573:O575"/>
    <mergeCell ref="C576:J576"/>
    <mergeCell ref="M576:N576"/>
    <mergeCell ref="C577:J577"/>
    <mergeCell ref="M577:N577"/>
    <mergeCell ref="C570:G570"/>
    <mergeCell ref="J570:K570"/>
    <mergeCell ref="M570:N570"/>
    <mergeCell ref="C571:G571"/>
    <mergeCell ref="H571:I571"/>
    <mergeCell ref="J571:K571"/>
    <mergeCell ref="M571:N571"/>
    <mergeCell ref="C594:H594"/>
    <mergeCell ref="M594:N594"/>
    <mergeCell ref="M595:N595"/>
    <mergeCell ref="C596:I596"/>
    <mergeCell ref="M596:N596"/>
    <mergeCell ref="C597:N597"/>
    <mergeCell ref="C588:N588"/>
    <mergeCell ref="C589:O591"/>
    <mergeCell ref="C592:H592"/>
    <mergeCell ref="M592:N592"/>
    <mergeCell ref="C593:H593"/>
    <mergeCell ref="M593:N593"/>
    <mergeCell ref="C581:N581"/>
    <mergeCell ref="C582:O584"/>
    <mergeCell ref="C585:I585"/>
    <mergeCell ref="M585:N585"/>
    <mergeCell ref="M586:N586"/>
    <mergeCell ref="C587:I587"/>
    <mergeCell ref="M587:N587"/>
    <mergeCell ref="C623:O624"/>
    <mergeCell ref="C625:O626"/>
    <mergeCell ref="K632:O633"/>
    <mergeCell ref="C633:E633"/>
    <mergeCell ref="B637:K637"/>
    <mergeCell ref="C641:O641"/>
    <mergeCell ref="M605:N605"/>
    <mergeCell ref="M606:N606"/>
    <mergeCell ref="C607:N607"/>
    <mergeCell ref="C609:N609"/>
    <mergeCell ref="C619:O619"/>
    <mergeCell ref="C620:O620"/>
    <mergeCell ref="C599:N599"/>
    <mergeCell ref="C600:O602"/>
    <mergeCell ref="C603:I603"/>
    <mergeCell ref="M603:N603"/>
    <mergeCell ref="C604:I604"/>
    <mergeCell ref="M604:N604"/>
    <mergeCell ref="D659:L659"/>
    <mergeCell ref="M659:N659"/>
    <mergeCell ref="D660:L660"/>
    <mergeCell ref="M660:N660"/>
    <mergeCell ref="C661:O663"/>
    <mergeCell ref="C664:G664"/>
    <mergeCell ref="H664:I664"/>
    <mergeCell ref="J664:K664"/>
    <mergeCell ref="M664:N664"/>
    <mergeCell ref="M647:M649"/>
    <mergeCell ref="N647:N649"/>
    <mergeCell ref="O647:O649"/>
    <mergeCell ref="D649:K649"/>
    <mergeCell ref="C653:F653"/>
    <mergeCell ref="C657:O657"/>
    <mergeCell ref="C643:C649"/>
    <mergeCell ref="D643:K643"/>
    <mergeCell ref="L643:O644"/>
    <mergeCell ref="D644:K644"/>
    <mergeCell ref="D645:K645"/>
    <mergeCell ref="L645:L646"/>
    <mergeCell ref="M645:O646"/>
    <mergeCell ref="D646:K646"/>
    <mergeCell ref="D647:K648"/>
    <mergeCell ref="L647:L649"/>
    <mergeCell ref="C672:J672"/>
    <mergeCell ref="M672:N672"/>
    <mergeCell ref="C673:J673"/>
    <mergeCell ref="M673:N673"/>
    <mergeCell ref="C674:J674"/>
    <mergeCell ref="M674:N674"/>
    <mergeCell ref="C667:G667"/>
    <mergeCell ref="H667:I667"/>
    <mergeCell ref="J667:K667"/>
    <mergeCell ref="M667:N667"/>
    <mergeCell ref="C668:N668"/>
    <mergeCell ref="C669:O671"/>
    <mergeCell ref="C665:G665"/>
    <mergeCell ref="H665:I665"/>
    <mergeCell ref="J665:K665"/>
    <mergeCell ref="M665:N665"/>
    <mergeCell ref="C666:G666"/>
    <mergeCell ref="J666:K666"/>
    <mergeCell ref="M666:N666"/>
    <mergeCell ref="C688:H688"/>
    <mergeCell ref="M688:N688"/>
    <mergeCell ref="C689:H689"/>
    <mergeCell ref="M689:N689"/>
    <mergeCell ref="M690:N690"/>
    <mergeCell ref="C691:I691"/>
    <mergeCell ref="M691:N691"/>
    <mergeCell ref="M681:N681"/>
    <mergeCell ref="C682:I682"/>
    <mergeCell ref="M682:N682"/>
    <mergeCell ref="C683:N683"/>
    <mergeCell ref="C684:O686"/>
    <mergeCell ref="C687:H687"/>
    <mergeCell ref="M687:N687"/>
    <mergeCell ref="C675:J675"/>
    <mergeCell ref="M675:N675"/>
    <mergeCell ref="C676:N676"/>
    <mergeCell ref="C677:O679"/>
    <mergeCell ref="C680:I680"/>
    <mergeCell ref="M680:N680"/>
    <mergeCell ref="C718:O719"/>
    <mergeCell ref="C720:O721"/>
    <mergeCell ref="K727:O728"/>
    <mergeCell ref="C728:E728"/>
    <mergeCell ref="B732:K732"/>
    <mergeCell ref="C736:O736"/>
    <mergeCell ref="M700:N700"/>
    <mergeCell ref="M701:N701"/>
    <mergeCell ref="C702:N702"/>
    <mergeCell ref="C704:N704"/>
    <mergeCell ref="C714:O714"/>
    <mergeCell ref="C715:O715"/>
    <mergeCell ref="C692:N692"/>
    <mergeCell ref="C694:N694"/>
    <mergeCell ref="C695:O697"/>
    <mergeCell ref="C698:I698"/>
    <mergeCell ref="M698:N698"/>
    <mergeCell ref="C699:I699"/>
    <mergeCell ref="M699:N699"/>
    <mergeCell ref="C760:G760"/>
    <mergeCell ref="H760:I760"/>
    <mergeCell ref="J760:K760"/>
    <mergeCell ref="M760:N760"/>
    <mergeCell ref="C761:G761"/>
    <mergeCell ref="J761:K761"/>
    <mergeCell ref="M761:N761"/>
    <mergeCell ref="D754:L754"/>
    <mergeCell ref="M754:N754"/>
    <mergeCell ref="D755:L755"/>
    <mergeCell ref="M755:N755"/>
    <mergeCell ref="C756:O758"/>
    <mergeCell ref="C759:G759"/>
    <mergeCell ref="H759:I759"/>
    <mergeCell ref="J759:K759"/>
    <mergeCell ref="M759:N759"/>
    <mergeCell ref="M742:M744"/>
    <mergeCell ref="N742:N744"/>
    <mergeCell ref="O742:O744"/>
    <mergeCell ref="D744:K744"/>
    <mergeCell ref="C748:F748"/>
    <mergeCell ref="C752:O752"/>
    <mergeCell ref="C738:C744"/>
    <mergeCell ref="D738:K738"/>
    <mergeCell ref="L738:O739"/>
    <mergeCell ref="D739:K739"/>
    <mergeCell ref="D740:K740"/>
    <mergeCell ref="L740:L741"/>
    <mergeCell ref="M740:O741"/>
    <mergeCell ref="D741:K741"/>
    <mergeCell ref="D742:K743"/>
    <mergeCell ref="L742:L744"/>
    <mergeCell ref="C770:J770"/>
    <mergeCell ref="M770:N770"/>
    <mergeCell ref="C771:J771"/>
    <mergeCell ref="M771:N771"/>
    <mergeCell ref="C772:J772"/>
    <mergeCell ref="M772:N772"/>
    <mergeCell ref="C767:J767"/>
    <mergeCell ref="M767:N767"/>
    <mergeCell ref="C768:J768"/>
    <mergeCell ref="M768:N768"/>
    <mergeCell ref="C769:J769"/>
    <mergeCell ref="M769:N769"/>
    <mergeCell ref="C762:G762"/>
    <mergeCell ref="H762:I762"/>
    <mergeCell ref="J762:K762"/>
    <mergeCell ref="M762:N762"/>
    <mergeCell ref="C763:N763"/>
    <mergeCell ref="C764:O766"/>
    <mergeCell ref="C779:J779"/>
    <mergeCell ref="M779:N779"/>
    <mergeCell ref="C780:J780"/>
    <mergeCell ref="M780:N780"/>
    <mergeCell ref="C781:J781"/>
    <mergeCell ref="M781:N781"/>
    <mergeCell ref="C776:J776"/>
    <mergeCell ref="M776:N776"/>
    <mergeCell ref="C777:J777"/>
    <mergeCell ref="M777:N777"/>
    <mergeCell ref="C778:J778"/>
    <mergeCell ref="M778:N778"/>
    <mergeCell ref="C773:J773"/>
    <mergeCell ref="M773:N773"/>
    <mergeCell ref="C774:J774"/>
    <mergeCell ref="M774:N774"/>
    <mergeCell ref="C775:J775"/>
    <mergeCell ref="M775:N775"/>
    <mergeCell ref="C792:O794"/>
    <mergeCell ref="C795:H795"/>
    <mergeCell ref="M795:N795"/>
    <mergeCell ref="C796:H796"/>
    <mergeCell ref="M796:N796"/>
    <mergeCell ref="C797:H797"/>
    <mergeCell ref="M797:N797"/>
    <mergeCell ref="C788:I788"/>
    <mergeCell ref="M788:N788"/>
    <mergeCell ref="M789:N789"/>
    <mergeCell ref="C790:I790"/>
    <mergeCell ref="M790:N790"/>
    <mergeCell ref="C791:N791"/>
    <mergeCell ref="C782:J782"/>
    <mergeCell ref="M782:N782"/>
    <mergeCell ref="C783:J783"/>
    <mergeCell ref="M783:N783"/>
    <mergeCell ref="C784:N784"/>
    <mergeCell ref="C785:O787"/>
    <mergeCell ref="C810:N810"/>
    <mergeCell ref="C812:N812"/>
    <mergeCell ref="C822:O822"/>
    <mergeCell ref="C823:O823"/>
    <mergeCell ref="C826:O827"/>
    <mergeCell ref="C828:O829"/>
    <mergeCell ref="C806:I806"/>
    <mergeCell ref="M806:N806"/>
    <mergeCell ref="C807:I807"/>
    <mergeCell ref="M807:N807"/>
    <mergeCell ref="M808:N808"/>
    <mergeCell ref="M809:N809"/>
    <mergeCell ref="M798:N798"/>
    <mergeCell ref="C799:I799"/>
    <mergeCell ref="M799:N799"/>
    <mergeCell ref="C800:N800"/>
    <mergeCell ref="C802:N802"/>
    <mergeCell ref="C803:O805"/>
    <mergeCell ref="M848:O849"/>
    <mergeCell ref="D849:K849"/>
    <mergeCell ref="D850:K851"/>
    <mergeCell ref="L850:L852"/>
    <mergeCell ref="M850:M852"/>
    <mergeCell ref="N850:N852"/>
    <mergeCell ref="O850:O852"/>
    <mergeCell ref="D852:K852"/>
    <mergeCell ref="K835:O836"/>
    <mergeCell ref="C836:E836"/>
    <mergeCell ref="B840:K840"/>
    <mergeCell ref="C844:O844"/>
    <mergeCell ref="C846:C852"/>
    <mergeCell ref="D846:K846"/>
    <mergeCell ref="L846:O847"/>
    <mergeCell ref="D847:K847"/>
    <mergeCell ref="D848:K848"/>
    <mergeCell ref="L848:L849"/>
    <mergeCell ref="C869:G869"/>
    <mergeCell ref="J869:K869"/>
    <mergeCell ref="M869:N869"/>
    <mergeCell ref="C870:G870"/>
    <mergeCell ref="H870:I870"/>
    <mergeCell ref="J870:K870"/>
    <mergeCell ref="M870:N870"/>
    <mergeCell ref="C864:O866"/>
    <mergeCell ref="C867:G867"/>
    <mergeCell ref="H867:I867"/>
    <mergeCell ref="J867:K867"/>
    <mergeCell ref="M867:N867"/>
    <mergeCell ref="C868:G868"/>
    <mergeCell ref="H868:I868"/>
    <mergeCell ref="J868:K868"/>
    <mergeCell ref="M868:N868"/>
    <mergeCell ref="C856:F856"/>
    <mergeCell ref="C860:O860"/>
    <mergeCell ref="D862:L862"/>
    <mergeCell ref="M862:N862"/>
    <mergeCell ref="D863:L863"/>
    <mergeCell ref="M863:N863"/>
    <mergeCell ref="C880:J880"/>
    <mergeCell ref="M880:N880"/>
    <mergeCell ref="C881:J881"/>
    <mergeCell ref="M881:N881"/>
    <mergeCell ref="C882:J882"/>
    <mergeCell ref="M882:N882"/>
    <mergeCell ref="C877:J877"/>
    <mergeCell ref="M877:N877"/>
    <mergeCell ref="C878:J878"/>
    <mergeCell ref="M878:N878"/>
    <mergeCell ref="C879:J879"/>
    <mergeCell ref="M879:N879"/>
    <mergeCell ref="C871:N871"/>
    <mergeCell ref="C872:O874"/>
    <mergeCell ref="C875:J875"/>
    <mergeCell ref="M875:N875"/>
    <mergeCell ref="C876:J876"/>
    <mergeCell ref="M876:N876"/>
    <mergeCell ref="C889:J889"/>
    <mergeCell ref="M889:N889"/>
    <mergeCell ref="C890:J890"/>
    <mergeCell ref="M890:N890"/>
    <mergeCell ref="C891:J891"/>
    <mergeCell ref="M891:N891"/>
    <mergeCell ref="C886:J886"/>
    <mergeCell ref="M886:N886"/>
    <mergeCell ref="C887:J887"/>
    <mergeCell ref="M887:N887"/>
    <mergeCell ref="C888:J888"/>
    <mergeCell ref="M888:N888"/>
    <mergeCell ref="C883:J883"/>
    <mergeCell ref="M883:N883"/>
    <mergeCell ref="C884:J884"/>
    <mergeCell ref="M884:N884"/>
    <mergeCell ref="C885:J885"/>
    <mergeCell ref="M885:N885"/>
    <mergeCell ref="C904:H904"/>
    <mergeCell ref="M904:N904"/>
    <mergeCell ref="C905:H905"/>
    <mergeCell ref="M905:N905"/>
    <mergeCell ref="M906:N906"/>
    <mergeCell ref="C907:I907"/>
    <mergeCell ref="M907:N907"/>
    <mergeCell ref="C898:I898"/>
    <mergeCell ref="M898:N898"/>
    <mergeCell ref="C899:N899"/>
    <mergeCell ref="C900:O902"/>
    <mergeCell ref="C903:H903"/>
    <mergeCell ref="M903:N903"/>
    <mergeCell ref="C892:N892"/>
    <mergeCell ref="C893:O895"/>
    <mergeCell ref="C896:I896"/>
    <mergeCell ref="M896:N896"/>
    <mergeCell ref="C897:H897"/>
    <mergeCell ref="M897:N897"/>
    <mergeCell ref="C934:O935"/>
    <mergeCell ref="C936:O937"/>
    <mergeCell ref="K943:O944"/>
    <mergeCell ref="C944:E944"/>
    <mergeCell ref="B948:K948"/>
    <mergeCell ref="C952:O952"/>
    <mergeCell ref="M916:N916"/>
    <mergeCell ref="M917:N917"/>
    <mergeCell ref="C918:N918"/>
    <mergeCell ref="C920:N920"/>
    <mergeCell ref="C930:O930"/>
    <mergeCell ref="C931:O931"/>
    <mergeCell ref="C908:N908"/>
    <mergeCell ref="C910:N910"/>
    <mergeCell ref="C911:O913"/>
    <mergeCell ref="C914:I914"/>
    <mergeCell ref="M914:N914"/>
    <mergeCell ref="C915:I915"/>
    <mergeCell ref="M915:N915"/>
    <mergeCell ref="C976:G976"/>
    <mergeCell ref="H976:I976"/>
    <mergeCell ref="J976:K976"/>
    <mergeCell ref="M976:N976"/>
    <mergeCell ref="C977:G977"/>
    <mergeCell ref="J977:K977"/>
    <mergeCell ref="M977:N977"/>
    <mergeCell ref="D970:L970"/>
    <mergeCell ref="M970:N970"/>
    <mergeCell ref="D971:L971"/>
    <mergeCell ref="M971:N971"/>
    <mergeCell ref="C972:O974"/>
    <mergeCell ref="C975:G975"/>
    <mergeCell ref="H975:I975"/>
    <mergeCell ref="J975:K975"/>
    <mergeCell ref="M975:N975"/>
    <mergeCell ref="M958:M960"/>
    <mergeCell ref="N958:N960"/>
    <mergeCell ref="O958:O960"/>
    <mergeCell ref="D960:K960"/>
    <mergeCell ref="C964:F964"/>
    <mergeCell ref="C968:O968"/>
    <mergeCell ref="C954:C960"/>
    <mergeCell ref="D954:K954"/>
    <mergeCell ref="L954:O955"/>
    <mergeCell ref="D955:K955"/>
    <mergeCell ref="D956:K956"/>
    <mergeCell ref="L956:L957"/>
    <mergeCell ref="M956:O957"/>
    <mergeCell ref="D957:K957"/>
    <mergeCell ref="D958:K959"/>
    <mergeCell ref="L958:L960"/>
    <mergeCell ref="C986:J986"/>
    <mergeCell ref="M986:N986"/>
    <mergeCell ref="C987:J987"/>
    <mergeCell ref="M987:N987"/>
    <mergeCell ref="C988:J988"/>
    <mergeCell ref="M988:N988"/>
    <mergeCell ref="C983:J983"/>
    <mergeCell ref="M983:N983"/>
    <mergeCell ref="C984:J984"/>
    <mergeCell ref="M984:N984"/>
    <mergeCell ref="C985:J985"/>
    <mergeCell ref="M985:N985"/>
    <mergeCell ref="C978:G978"/>
    <mergeCell ref="H978:I978"/>
    <mergeCell ref="J978:K978"/>
    <mergeCell ref="M978:N978"/>
    <mergeCell ref="C979:N979"/>
    <mergeCell ref="C980:O982"/>
    <mergeCell ref="C995:J995"/>
    <mergeCell ref="M995:N995"/>
    <mergeCell ref="C996:J996"/>
    <mergeCell ref="M996:N996"/>
    <mergeCell ref="C997:J997"/>
    <mergeCell ref="M997:N997"/>
    <mergeCell ref="C992:J992"/>
    <mergeCell ref="M992:N992"/>
    <mergeCell ref="C993:J993"/>
    <mergeCell ref="M993:N993"/>
    <mergeCell ref="C994:J994"/>
    <mergeCell ref="M994:N994"/>
    <mergeCell ref="C989:J989"/>
    <mergeCell ref="M989:N989"/>
    <mergeCell ref="C990:J990"/>
    <mergeCell ref="M990:N990"/>
    <mergeCell ref="S990:V990"/>
    <mergeCell ref="C991:J991"/>
    <mergeCell ref="M991:N991"/>
    <mergeCell ref="C1007:N1007"/>
    <mergeCell ref="C1008:O1010"/>
    <mergeCell ref="C1011:H1011"/>
    <mergeCell ref="M1011:N1011"/>
    <mergeCell ref="C1012:H1012"/>
    <mergeCell ref="M1012:N1012"/>
    <mergeCell ref="C1004:I1004"/>
    <mergeCell ref="M1004:N1004"/>
    <mergeCell ref="C1005:H1005"/>
    <mergeCell ref="M1005:N1005"/>
    <mergeCell ref="C1006:I1006"/>
    <mergeCell ref="M1006:N1006"/>
    <mergeCell ref="C998:J998"/>
    <mergeCell ref="M998:N998"/>
    <mergeCell ref="C999:J999"/>
    <mergeCell ref="M999:N999"/>
    <mergeCell ref="C1000:N1000"/>
    <mergeCell ref="C1001:O1003"/>
    <mergeCell ref="C1042:O1043"/>
    <mergeCell ref="C1044:O1045"/>
    <mergeCell ref="K1051:O1052"/>
    <mergeCell ref="C1052:E1052"/>
    <mergeCell ref="M1024:N1024"/>
    <mergeCell ref="M1025:N1025"/>
    <mergeCell ref="C1026:N1026"/>
    <mergeCell ref="C1028:N1028"/>
    <mergeCell ref="C1038:O1038"/>
    <mergeCell ref="C1039:O1039"/>
    <mergeCell ref="C1018:N1018"/>
    <mergeCell ref="C1019:O1021"/>
    <mergeCell ref="C1022:I1022"/>
    <mergeCell ref="M1022:N1022"/>
    <mergeCell ref="C1023:I1023"/>
    <mergeCell ref="M1023:N1023"/>
    <mergeCell ref="C1013:H1013"/>
    <mergeCell ref="M1013:N1013"/>
    <mergeCell ref="M1014:N1014"/>
    <mergeCell ref="C1015:I1015"/>
    <mergeCell ref="M1015:N1015"/>
    <mergeCell ref="C1016:N1016"/>
  </mergeCells>
  <printOptions horizontalCentered="1" verticalCentered="1"/>
  <pageMargins left="0.11811023622047245" right="0.11811023622047245" top="0.15748031496062992" bottom="0.15748031496062992" header="0" footer="0"/>
  <pageSetup scale="43" orientation="portrait" r:id="rId1"/>
  <headerFooter alignWithMargins="0"/>
  <rowBreaks count="9" manualBreakCount="9">
    <brk id="107" max="16" man="1"/>
    <brk id="215" max="16" man="1"/>
    <brk id="323" max="16" man="1"/>
    <brk id="431" max="16" man="1"/>
    <brk id="539" max="16" man="1"/>
    <brk id="635" max="16" man="1"/>
    <brk id="730" max="16" man="1"/>
    <brk id="838" max="16" man="1"/>
    <brk id="946" max="1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PRESUPUESTO OFICIAL (Entidad)</vt:lpstr>
      <vt:lpstr>JUSTIFICACIÓN AIU </vt:lpstr>
      <vt:lpstr>MANO DE OBRA.</vt:lpstr>
      <vt:lpstr>CDI ORO MEMORIAS DE CÁLCULO</vt:lpstr>
      <vt:lpstr>CDI BOSQUES MEMORIAS DE CÁLCULO</vt:lpstr>
      <vt:lpstr>CDI ORO NEGRO APUS</vt:lpstr>
      <vt:lpstr>CDI BOSQUES APUS</vt:lpstr>
      <vt:lpstr>CDI SONRISAS APUS</vt:lpstr>
      <vt:lpstr>'CDI BOSQUES APUS'!Área_de_impresión</vt:lpstr>
      <vt:lpstr>'CDI ORO NEGRO APUS'!Área_de_impresión</vt:lpstr>
      <vt:lpstr>'CDI SONRISAS APUS'!Área_de_impresión</vt:lpstr>
      <vt:lpstr>'PRESUPUESTO OFICIAL (Entidad)'!Área_de_impresión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Arciniegas martinez</dc:creator>
  <cp:lastModifiedBy>Nicolas Arciniegas martinez</cp:lastModifiedBy>
  <cp:lastPrinted>2026-08-10T20:16:24Z</cp:lastPrinted>
  <dcterms:created xsi:type="dcterms:W3CDTF">2026-07-27T16:15:49Z</dcterms:created>
  <dcterms:modified xsi:type="dcterms:W3CDTF">2026-08-12T14:41:08Z</dcterms:modified>
</cp:coreProperties>
</file>