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Viviana\OneDrive - Fuerza Aerea\CONTRATOS FAC\PROCESOS 2026\PROCESO 248-00-A-COFAC-CEGOT-2026 MENOR\SOPORTES\"/>
    </mc:Choice>
  </mc:AlternateContent>
  <bookViews>
    <workbookView xWindow="0" yWindow="0" windowWidth="20490" windowHeight="7530" activeTab="1"/>
  </bookViews>
  <sheets>
    <sheet name="ESTUDIO MERCADO def (2)" sheetId="1" r:id="rId1"/>
    <sheet name="Hoja2" sheetId="2" r:id="rId2"/>
  </sheets>
  <definedNames>
    <definedName name="_xlnm._FilterDatabase" localSheetId="0" hidden="1">'ESTUDIO MERCADO def (2)'!$B$17:$AD$73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U77" i="1" l="1"/>
  <c r="R70" i="1"/>
  <c r="S70" i="1" s="1"/>
  <c r="T70" i="1" s="1"/>
  <c r="U70" i="1" s="1"/>
  <c r="Q70" i="1"/>
  <c r="AJ70" i="1" s="1"/>
  <c r="P70" i="1"/>
  <c r="O70" i="1"/>
  <c r="M70" i="1"/>
  <c r="L70" i="1"/>
  <c r="I70" i="1"/>
  <c r="J70" i="1" s="1"/>
  <c r="AJ69" i="1"/>
  <c r="R69" i="1"/>
  <c r="S69" i="1" s="1"/>
  <c r="T69" i="1" s="1"/>
  <c r="U69" i="1" s="1"/>
  <c r="Q69" i="1"/>
  <c r="P69" i="1"/>
  <c r="O69" i="1"/>
  <c r="L69" i="1"/>
  <c r="M69" i="1" s="1"/>
  <c r="I69" i="1"/>
  <c r="J69" i="1" s="1"/>
  <c r="O68" i="1"/>
  <c r="P68" i="1" s="1"/>
  <c r="L68" i="1"/>
  <c r="M68" i="1" s="1"/>
  <c r="I68" i="1"/>
  <c r="J68" i="1" s="1"/>
  <c r="F68" i="1"/>
  <c r="R68" i="1" s="1"/>
  <c r="O67" i="1"/>
  <c r="P67" i="1" s="1"/>
  <c r="L67" i="1"/>
  <c r="M67" i="1" s="1"/>
  <c r="I67" i="1"/>
  <c r="J67" i="1" s="1"/>
  <c r="F67" i="1"/>
  <c r="R67" i="1" s="1"/>
  <c r="O66" i="1"/>
  <c r="P66" i="1" s="1"/>
  <c r="L66" i="1"/>
  <c r="M66" i="1" s="1"/>
  <c r="I66" i="1"/>
  <c r="J66" i="1" s="1"/>
  <c r="F66" i="1"/>
  <c r="R66" i="1" s="1"/>
  <c r="R65" i="1"/>
  <c r="S65" i="1" s="1"/>
  <c r="T65" i="1" s="1"/>
  <c r="U65" i="1" s="1"/>
  <c r="Q65" i="1"/>
  <c r="AJ65" i="1" s="1"/>
  <c r="O65" i="1"/>
  <c r="P65" i="1" s="1"/>
  <c r="L65" i="1"/>
  <c r="M65" i="1" s="1"/>
  <c r="I65" i="1"/>
  <c r="J65" i="1" s="1"/>
  <c r="R64" i="1"/>
  <c r="S64" i="1" s="1"/>
  <c r="T64" i="1" s="1"/>
  <c r="U64" i="1" s="1"/>
  <c r="Q64" i="1"/>
  <c r="AJ64" i="1" s="1"/>
  <c r="O64" i="1"/>
  <c r="P64" i="1" s="1"/>
  <c r="L64" i="1"/>
  <c r="M64" i="1" s="1"/>
  <c r="I64" i="1"/>
  <c r="J64" i="1" s="1"/>
  <c r="F64" i="1"/>
  <c r="AE63" i="1"/>
  <c r="AF63" i="1" s="1"/>
  <c r="AG63" i="1" s="1"/>
  <c r="AH63" i="1" s="1"/>
  <c r="AD63" i="1"/>
  <c r="AJ63" i="1" s="1"/>
  <c r="AC63" i="1"/>
  <c r="AB63" i="1"/>
  <c r="AA63" i="1"/>
  <c r="Z63" i="1"/>
  <c r="R63" i="1"/>
  <c r="S63" i="1" s="1"/>
  <c r="T63" i="1" s="1"/>
  <c r="U63" i="1" s="1"/>
  <c r="Q63" i="1"/>
  <c r="X63" i="1" s="1"/>
  <c r="O63" i="1"/>
  <c r="P63" i="1" s="1"/>
  <c r="L63" i="1"/>
  <c r="M63" i="1" s="1"/>
  <c r="J63" i="1"/>
  <c r="I63" i="1"/>
  <c r="F63" i="1"/>
  <c r="R62" i="1"/>
  <c r="S62" i="1" s="1"/>
  <c r="T62" i="1" s="1"/>
  <c r="U62" i="1" s="1"/>
  <c r="Q62" i="1"/>
  <c r="X62" i="1" s="1"/>
  <c r="O62" i="1"/>
  <c r="P62" i="1" s="1"/>
  <c r="L62" i="1"/>
  <c r="M62" i="1" s="1"/>
  <c r="J62" i="1"/>
  <c r="I62" i="1"/>
  <c r="F62" i="1"/>
  <c r="Y62" i="1" s="1"/>
  <c r="R61" i="1"/>
  <c r="S61" i="1" s="1"/>
  <c r="T61" i="1" s="1"/>
  <c r="U61" i="1" s="1"/>
  <c r="P61" i="1"/>
  <c r="O61" i="1"/>
  <c r="L61" i="1"/>
  <c r="M61" i="1" s="1"/>
  <c r="I61" i="1"/>
  <c r="J61" i="1" s="1"/>
  <c r="F61" i="1"/>
  <c r="Q61" i="1" s="1"/>
  <c r="AJ61" i="1" s="1"/>
  <c r="AJ60" i="1"/>
  <c r="S60" i="1"/>
  <c r="T60" i="1" s="1"/>
  <c r="U60" i="1" s="1"/>
  <c r="R60" i="1"/>
  <c r="Q60" i="1"/>
  <c r="P60" i="1"/>
  <c r="O60" i="1"/>
  <c r="L60" i="1"/>
  <c r="M60" i="1" s="1"/>
  <c r="I60" i="1"/>
  <c r="J60" i="1" s="1"/>
  <c r="O59" i="1"/>
  <c r="P59" i="1" s="1"/>
  <c r="L59" i="1"/>
  <c r="M59" i="1" s="1"/>
  <c r="I59" i="1"/>
  <c r="J59" i="1" s="1"/>
  <c r="F59" i="1"/>
  <c r="R59" i="1" s="1"/>
  <c r="R58" i="1"/>
  <c r="S58" i="1" s="1"/>
  <c r="T58" i="1" s="1"/>
  <c r="U58" i="1" s="1"/>
  <c r="Q58" i="1"/>
  <c r="AJ58" i="1" s="1"/>
  <c r="O58" i="1"/>
  <c r="P58" i="1" s="1"/>
  <c r="M58" i="1"/>
  <c r="L58" i="1"/>
  <c r="J58" i="1"/>
  <c r="I58" i="1"/>
  <c r="F58" i="1"/>
  <c r="R57" i="1"/>
  <c r="S57" i="1" s="1"/>
  <c r="T57" i="1" s="1"/>
  <c r="U57" i="1" s="1"/>
  <c r="Q57" i="1"/>
  <c r="AJ57" i="1" s="1"/>
  <c r="O57" i="1"/>
  <c r="P57" i="1" s="1"/>
  <c r="M57" i="1"/>
  <c r="L57" i="1"/>
  <c r="J57" i="1"/>
  <c r="I57" i="1"/>
  <c r="F57" i="1"/>
  <c r="AE56" i="1"/>
  <c r="AB56" i="1"/>
  <c r="AA56" i="1"/>
  <c r="Z56" i="1"/>
  <c r="AD56" i="1" s="1"/>
  <c r="AJ56" i="1" s="1"/>
  <c r="P56" i="1"/>
  <c r="O56" i="1"/>
  <c r="M56" i="1"/>
  <c r="L56" i="1"/>
  <c r="I56" i="1"/>
  <c r="J56" i="1" s="1"/>
  <c r="F56" i="1"/>
  <c r="Q56" i="1" s="1"/>
  <c r="AJ55" i="1"/>
  <c r="T55" i="1"/>
  <c r="U55" i="1" s="1"/>
  <c r="S55" i="1"/>
  <c r="R55" i="1"/>
  <c r="Q55" i="1"/>
  <c r="O55" i="1"/>
  <c r="P55" i="1" s="1"/>
  <c r="L55" i="1"/>
  <c r="M55" i="1" s="1"/>
  <c r="I55" i="1"/>
  <c r="J55" i="1" s="1"/>
  <c r="AJ54" i="1"/>
  <c r="AK54" i="1" s="1"/>
  <c r="AL54" i="1" s="1"/>
  <c r="R54" i="1"/>
  <c r="S54" i="1" s="1"/>
  <c r="T54" i="1" s="1"/>
  <c r="U54" i="1" s="1"/>
  <c r="Q54" i="1"/>
  <c r="O54" i="1"/>
  <c r="P54" i="1" s="1"/>
  <c r="L54" i="1"/>
  <c r="M54" i="1" s="1"/>
  <c r="J54" i="1"/>
  <c r="I54" i="1"/>
  <c r="R53" i="1"/>
  <c r="Q53" i="1"/>
  <c r="AJ53" i="1" s="1"/>
  <c r="O53" i="1"/>
  <c r="P53" i="1" s="1"/>
  <c r="M53" i="1"/>
  <c r="L53" i="1"/>
  <c r="J53" i="1"/>
  <c r="I53" i="1"/>
  <c r="R52" i="1"/>
  <c r="S52" i="1" s="1"/>
  <c r="T52" i="1" s="1"/>
  <c r="U52" i="1" s="1"/>
  <c r="Q52" i="1"/>
  <c r="AJ52" i="1" s="1"/>
  <c r="P52" i="1"/>
  <c r="O52" i="1"/>
  <c r="M52" i="1"/>
  <c r="L52" i="1"/>
  <c r="I52" i="1"/>
  <c r="J52" i="1" s="1"/>
  <c r="AK51" i="1"/>
  <c r="AJ51" i="1"/>
  <c r="AL51" i="1" s="1"/>
  <c r="R51" i="1"/>
  <c r="S51" i="1" s="1"/>
  <c r="T51" i="1" s="1"/>
  <c r="U51" i="1" s="1"/>
  <c r="Q51" i="1"/>
  <c r="P51" i="1"/>
  <c r="O51" i="1"/>
  <c r="L51" i="1"/>
  <c r="M51" i="1" s="1"/>
  <c r="I51" i="1"/>
  <c r="J51" i="1" s="1"/>
  <c r="O50" i="1"/>
  <c r="P50" i="1" s="1"/>
  <c r="L50" i="1"/>
  <c r="M50" i="1" s="1"/>
  <c r="I50" i="1"/>
  <c r="J50" i="1" s="1"/>
  <c r="F50" i="1"/>
  <c r="R50" i="1" s="1"/>
  <c r="Q49" i="1"/>
  <c r="AJ49" i="1" s="1"/>
  <c r="P49" i="1"/>
  <c r="O49" i="1"/>
  <c r="L49" i="1"/>
  <c r="M49" i="1" s="1"/>
  <c r="I49" i="1"/>
  <c r="J49" i="1" s="1"/>
  <c r="F49" i="1"/>
  <c r="R49" i="1" s="1"/>
  <c r="S49" i="1" s="1"/>
  <c r="T49" i="1" s="1"/>
  <c r="U49" i="1" s="1"/>
  <c r="R48" i="1"/>
  <c r="Q48" i="1"/>
  <c r="AJ48" i="1" s="1"/>
  <c r="O48" i="1"/>
  <c r="P48" i="1" s="1"/>
  <c r="M48" i="1"/>
  <c r="L48" i="1"/>
  <c r="J48" i="1"/>
  <c r="I48" i="1"/>
  <c r="F48" i="1"/>
  <c r="R47" i="1"/>
  <c r="S47" i="1" s="1"/>
  <c r="T47" i="1" s="1"/>
  <c r="U47" i="1" s="1"/>
  <c r="Q47" i="1"/>
  <c r="AJ47" i="1" s="1"/>
  <c r="O47" i="1"/>
  <c r="P47" i="1" s="1"/>
  <c r="M47" i="1"/>
  <c r="L47" i="1"/>
  <c r="I47" i="1"/>
  <c r="J47" i="1" s="1"/>
  <c r="AJ46" i="1"/>
  <c r="S46" i="1"/>
  <c r="T46" i="1" s="1"/>
  <c r="U46" i="1" s="1"/>
  <c r="R46" i="1"/>
  <c r="Q46" i="1"/>
  <c r="P46" i="1"/>
  <c r="O46" i="1"/>
  <c r="L46" i="1"/>
  <c r="M46" i="1" s="1"/>
  <c r="J46" i="1"/>
  <c r="I46" i="1"/>
  <c r="AJ45" i="1"/>
  <c r="S45" i="1"/>
  <c r="T45" i="1" s="1"/>
  <c r="U45" i="1" s="1"/>
  <c r="R45" i="1"/>
  <c r="Q45" i="1"/>
  <c r="O45" i="1"/>
  <c r="P45" i="1" s="1"/>
  <c r="M45" i="1"/>
  <c r="L45" i="1"/>
  <c r="I45" i="1"/>
  <c r="J45" i="1" s="1"/>
  <c r="AK44" i="1"/>
  <c r="AL44" i="1" s="1"/>
  <c r="AJ44" i="1"/>
  <c r="R44" i="1"/>
  <c r="S44" i="1" s="1"/>
  <c r="T44" i="1" s="1"/>
  <c r="U44" i="1" s="1"/>
  <c r="Q44" i="1"/>
  <c r="P44" i="1"/>
  <c r="O44" i="1"/>
  <c r="L44" i="1"/>
  <c r="M44" i="1" s="1"/>
  <c r="I44" i="1"/>
  <c r="J44" i="1" s="1"/>
  <c r="R43" i="1"/>
  <c r="S43" i="1" s="1"/>
  <c r="T43" i="1" s="1"/>
  <c r="U43" i="1" s="1"/>
  <c r="Q43" i="1"/>
  <c r="AJ43" i="1" s="1"/>
  <c r="O43" i="1"/>
  <c r="P43" i="1" s="1"/>
  <c r="L43" i="1"/>
  <c r="M43" i="1" s="1"/>
  <c r="I43" i="1"/>
  <c r="J43" i="1" s="1"/>
  <c r="R42" i="1"/>
  <c r="S42" i="1" s="1"/>
  <c r="T42" i="1" s="1"/>
  <c r="U42" i="1" s="1"/>
  <c r="Q42" i="1"/>
  <c r="AJ42" i="1" s="1"/>
  <c r="O42" i="1"/>
  <c r="P42" i="1" s="1"/>
  <c r="L42" i="1"/>
  <c r="M42" i="1" s="1"/>
  <c r="J42" i="1"/>
  <c r="I42" i="1"/>
  <c r="R41" i="1"/>
  <c r="S41" i="1" s="1"/>
  <c r="T41" i="1" s="1"/>
  <c r="U41" i="1" s="1"/>
  <c r="Q41" i="1"/>
  <c r="AJ41" i="1" s="1"/>
  <c r="O41" i="1"/>
  <c r="P41" i="1" s="1"/>
  <c r="M41" i="1"/>
  <c r="L41" i="1"/>
  <c r="I41" i="1"/>
  <c r="J41" i="1" s="1"/>
  <c r="AJ40" i="1"/>
  <c r="S40" i="1"/>
  <c r="T40" i="1" s="1"/>
  <c r="U40" i="1" s="1"/>
  <c r="R40" i="1"/>
  <c r="Q40" i="1"/>
  <c r="P40" i="1"/>
  <c r="O40" i="1"/>
  <c r="L40" i="1"/>
  <c r="M40" i="1" s="1"/>
  <c r="J40" i="1"/>
  <c r="I40" i="1"/>
  <c r="AJ39" i="1"/>
  <c r="AK39" i="1" s="1"/>
  <c r="S39" i="1"/>
  <c r="T39" i="1" s="1"/>
  <c r="U39" i="1" s="1"/>
  <c r="R39" i="1"/>
  <c r="Q39" i="1"/>
  <c r="O39" i="1"/>
  <c r="P39" i="1" s="1"/>
  <c r="M39" i="1"/>
  <c r="L39" i="1"/>
  <c r="I39" i="1"/>
  <c r="J39" i="1" s="1"/>
  <c r="AK38" i="1"/>
  <c r="AL38" i="1" s="1"/>
  <c r="AJ38" i="1"/>
  <c r="R38" i="1"/>
  <c r="S38" i="1" s="1"/>
  <c r="T38" i="1" s="1"/>
  <c r="U38" i="1" s="1"/>
  <c r="Q38" i="1"/>
  <c r="P38" i="1"/>
  <c r="O38" i="1"/>
  <c r="L38" i="1"/>
  <c r="M38" i="1" s="1"/>
  <c r="I38" i="1"/>
  <c r="J38" i="1" s="1"/>
  <c r="R37" i="1"/>
  <c r="S37" i="1" s="1"/>
  <c r="T37" i="1" s="1"/>
  <c r="U37" i="1" s="1"/>
  <c r="Q37" i="1"/>
  <c r="AJ37" i="1" s="1"/>
  <c r="O37" i="1"/>
  <c r="P37" i="1" s="1"/>
  <c r="L37" i="1"/>
  <c r="M37" i="1" s="1"/>
  <c r="I37" i="1"/>
  <c r="J37" i="1" s="1"/>
  <c r="AB36" i="1"/>
  <c r="X36" i="1"/>
  <c r="R36" i="1"/>
  <c r="S36" i="1" s="1"/>
  <c r="T36" i="1" s="1"/>
  <c r="U36" i="1" s="1"/>
  <c r="Q36" i="1"/>
  <c r="W36" i="1" s="1"/>
  <c r="O36" i="1"/>
  <c r="P36" i="1" s="1"/>
  <c r="L36" i="1"/>
  <c r="M36" i="1" s="1"/>
  <c r="I36" i="1"/>
  <c r="J36" i="1" s="1"/>
  <c r="F36" i="1"/>
  <c r="Y36" i="1" s="1"/>
  <c r="R35" i="1"/>
  <c r="S35" i="1" s="1"/>
  <c r="T35" i="1" s="1"/>
  <c r="U35" i="1" s="1"/>
  <c r="Q35" i="1"/>
  <c r="AJ35" i="1" s="1"/>
  <c r="P35" i="1"/>
  <c r="O35" i="1"/>
  <c r="M35" i="1"/>
  <c r="L35" i="1"/>
  <c r="I35" i="1"/>
  <c r="J35" i="1" s="1"/>
  <c r="F35" i="1"/>
  <c r="P34" i="1"/>
  <c r="O34" i="1"/>
  <c r="L34" i="1"/>
  <c r="M34" i="1" s="1"/>
  <c r="J34" i="1"/>
  <c r="I34" i="1"/>
  <c r="F34" i="1"/>
  <c r="Q34" i="1" s="1"/>
  <c r="AJ34" i="1" s="1"/>
  <c r="O33" i="1"/>
  <c r="P33" i="1" s="1"/>
  <c r="L33" i="1"/>
  <c r="M33" i="1" s="1"/>
  <c r="I33" i="1"/>
  <c r="J33" i="1" s="1"/>
  <c r="F33" i="1"/>
  <c r="R33" i="1" s="1"/>
  <c r="R32" i="1"/>
  <c r="S32" i="1" s="1"/>
  <c r="T32" i="1" s="1"/>
  <c r="U32" i="1" s="1"/>
  <c r="Q32" i="1"/>
  <c r="AJ32" i="1" s="1"/>
  <c r="O32" i="1"/>
  <c r="P32" i="1" s="1"/>
  <c r="L32" i="1"/>
  <c r="M32" i="1" s="1"/>
  <c r="I32" i="1"/>
  <c r="J32" i="1" s="1"/>
  <c r="F32" i="1"/>
  <c r="R31" i="1"/>
  <c r="S31" i="1" s="1"/>
  <c r="T31" i="1" s="1"/>
  <c r="U31" i="1" s="1"/>
  <c r="Q31" i="1"/>
  <c r="AJ31" i="1" s="1"/>
  <c r="P31" i="1"/>
  <c r="O31" i="1"/>
  <c r="M31" i="1"/>
  <c r="L31" i="1"/>
  <c r="I31" i="1"/>
  <c r="J31" i="1" s="1"/>
  <c r="AK30" i="1"/>
  <c r="AJ30" i="1"/>
  <c r="AL30" i="1" s="1"/>
  <c r="R30" i="1"/>
  <c r="S30" i="1" s="1"/>
  <c r="T30" i="1" s="1"/>
  <c r="U30" i="1" s="1"/>
  <c r="Q30" i="1"/>
  <c r="P30" i="1"/>
  <c r="O30" i="1"/>
  <c r="L30" i="1"/>
  <c r="M30" i="1" s="1"/>
  <c r="I30" i="1"/>
  <c r="J30" i="1" s="1"/>
  <c r="AJ29" i="1"/>
  <c r="AK29" i="1" s="1"/>
  <c r="R29" i="1"/>
  <c r="S29" i="1" s="1"/>
  <c r="T29" i="1" s="1"/>
  <c r="U29" i="1" s="1"/>
  <c r="Q29" i="1"/>
  <c r="O29" i="1"/>
  <c r="P29" i="1" s="1"/>
  <c r="L29" i="1"/>
  <c r="M29" i="1" s="1"/>
  <c r="I29" i="1"/>
  <c r="J29" i="1" s="1"/>
  <c r="O28" i="1"/>
  <c r="P28" i="1" s="1"/>
  <c r="L28" i="1"/>
  <c r="M28" i="1" s="1"/>
  <c r="I28" i="1"/>
  <c r="J28" i="1" s="1"/>
  <c r="F28" i="1"/>
  <c r="R28" i="1" s="1"/>
  <c r="R27" i="1"/>
  <c r="O27" i="1"/>
  <c r="P27" i="1" s="1"/>
  <c r="L27" i="1"/>
  <c r="M27" i="1" s="1"/>
  <c r="I27" i="1"/>
  <c r="J27" i="1" s="1"/>
  <c r="F27" i="1"/>
  <c r="Q27" i="1" s="1"/>
  <c r="AJ27" i="1" s="1"/>
  <c r="R26" i="1"/>
  <c r="S26" i="1" s="1"/>
  <c r="T26" i="1" s="1"/>
  <c r="U26" i="1" s="1"/>
  <c r="Q26" i="1"/>
  <c r="AJ26" i="1" s="1"/>
  <c r="P26" i="1"/>
  <c r="O26" i="1"/>
  <c r="M26" i="1"/>
  <c r="L26" i="1"/>
  <c r="I26" i="1"/>
  <c r="J26" i="1" s="1"/>
  <c r="F26" i="1"/>
  <c r="AJ25" i="1"/>
  <c r="S25" i="1"/>
  <c r="T25" i="1" s="1"/>
  <c r="U25" i="1" s="1"/>
  <c r="R25" i="1"/>
  <c r="Q25" i="1"/>
  <c r="P25" i="1"/>
  <c r="O25" i="1"/>
  <c r="L25" i="1"/>
  <c r="M25" i="1" s="1"/>
  <c r="J25" i="1"/>
  <c r="I25" i="1"/>
  <c r="AJ24" i="1"/>
  <c r="S24" i="1"/>
  <c r="T24" i="1" s="1"/>
  <c r="U24" i="1" s="1"/>
  <c r="R24" i="1"/>
  <c r="Q24" i="1"/>
  <c r="O24" i="1"/>
  <c r="P24" i="1" s="1"/>
  <c r="M24" i="1"/>
  <c r="L24" i="1"/>
  <c r="I24" i="1"/>
  <c r="J24" i="1" s="1"/>
  <c r="P23" i="1"/>
  <c r="O23" i="1"/>
  <c r="L23" i="1"/>
  <c r="M23" i="1" s="1"/>
  <c r="I23" i="1"/>
  <c r="J23" i="1" s="1"/>
  <c r="F23" i="1"/>
  <c r="R23" i="1" s="1"/>
  <c r="R22" i="1"/>
  <c r="Q22" i="1"/>
  <c r="AJ22" i="1" s="1"/>
  <c r="O22" i="1"/>
  <c r="P22" i="1" s="1"/>
  <c r="M22" i="1"/>
  <c r="L22" i="1"/>
  <c r="J22" i="1"/>
  <c r="I22" i="1"/>
  <c r="F22" i="1"/>
  <c r="R21" i="1"/>
  <c r="S21" i="1" s="1"/>
  <c r="T21" i="1" s="1"/>
  <c r="U21" i="1" s="1"/>
  <c r="Q21" i="1"/>
  <c r="AJ21" i="1" s="1"/>
  <c r="O21" i="1"/>
  <c r="P21" i="1" s="1"/>
  <c r="M21" i="1"/>
  <c r="L21" i="1"/>
  <c r="I21" i="1"/>
  <c r="J21" i="1" s="1"/>
  <c r="F21" i="1"/>
  <c r="AJ20" i="1"/>
  <c r="AK20" i="1" s="1"/>
  <c r="R20" i="1"/>
  <c r="S20" i="1" s="1"/>
  <c r="T20" i="1" s="1"/>
  <c r="U20" i="1" s="1"/>
  <c r="Q20" i="1"/>
  <c r="O20" i="1"/>
  <c r="P20" i="1" s="1"/>
  <c r="L20" i="1"/>
  <c r="M20" i="1" s="1"/>
  <c r="I20" i="1"/>
  <c r="J20" i="1" s="1"/>
  <c r="O19" i="1"/>
  <c r="P19" i="1" s="1"/>
  <c r="L19" i="1"/>
  <c r="M19" i="1" s="1"/>
  <c r="I19" i="1"/>
  <c r="J19" i="1" s="1"/>
  <c r="F19" i="1"/>
  <c r="R19" i="1" s="1"/>
  <c r="AH18" i="1"/>
  <c r="O18" i="1"/>
  <c r="P18" i="1" s="1"/>
  <c r="M18" i="1"/>
  <c r="L18" i="1"/>
  <c r="I18" i="1"/>
  <c r="J18" i="1" s="1"/>
  <c r="F18" i="1"/>
  <c r="R18" i="1" s="1"/>
  <c r="AB17" i="1"/>
  <c r="AA17" i="1"/>
  <c r="Z17" i="1"/>
  <c r="AB16" i="1"/>
  <c r="AA16" i="1"/>
  <c r="Z16" i="1"/>
  <c r="Y16" i="1"/>
  <c r="U12" i="1"/>
  <c r="Q12" i="1"/>
  <c r="R12" i="1" s="1"/>
  <c r="S12" i="1" s="1"/>
  <c r="M12" i="1"/>
  <c r="N12" i="1" s="1"/>
  <c r="O12" i="1" s="1"/>
  <c r="J12" i="1"/>
  <c r="K12" i="1" s="1"/>
  <c r="I12" i="1"/>
  <c r="F12" i="1"/>
  <c r="T12" i="1" s="1"/>
  <c r="Z12" i="1" s="1"/>
  <c r="U11" i="1"/>
  <c r="Q11" i="1"/>
  <c r="R11" i="1" s="1"/>
  <c r="S11" i="1" s="1"/>
  <c r="M11" i="1"/>
  <c r="N11" i="1" s="1"/>
  <c r="O11" i="1" s="1"/>
  <c r="I11" i="1"/>
  <c r="J11" i="1" s="1"/>
  <c r="K11" i="1" s="1"/>
  <c r="F11" i="1"/>
  <c r="T11" i="1" s="1"/>
  <c r="Z11" i="1" s="1"/>
  <c r="U10" i="1"/>
  <c r="V10" i="1" s="1"/>
  <c r="W10" i="1" s="1"/>
  <c r="X10" i="1" s="1"/>
  <c r="T10" i="1"/>
  <c r="Z10" i="1" s="1"/>
  <c r="R10" i="1"/>
  <c r="S10" i="1" s="1"/>
  <c r="Q10" i="1"/>
  <c r="M10" i="1"/>
  <c r="N10" i="1" s="1"/>
  <c r="O10" i="1" s="1"/>
  <c r="I10" i="1"/>
  <c r="J10" i="1" s="1"/>
  <c r="K10" i="1" s="1"/>
  <c r="F10" i="1"/>
  <c r="Z9" i="1"/>
  <c r="U9" i="1"/>
  <c r="V9" i="1" s="1"/>
  <c r="W9" i="1" s="1"/>
  <c r="X9" i="1" s="1"/>
  <c r="T9" i="1"/>
  <c r="R9" i="1"/>
  <c r="S9" i="1" s="1"/>
  <c r="Q9" i="1"/>
  <c r="M9" i="1"/>
  <c r="N9" i="1" s="1"/>
  <c r="O9" i="1" s="1"/>
  <c r="I9" i="1"/>
  <c r="J9" i="1" s="1"/>
  <c r="K9" i="1" s="1"/>
  <c r="F9" i="1"/>
  <c r="U8" i="1"/>
  <c r="V8" i="1" s="1"/>
  <c r="W8" i="1" s="1"/>
  <c r="X8" i="1" s="1"/>
  <c r="T8" i="1"/>
  <c r="Z8" i="1" s="1"/>
  <c r="R8" i="1"/>
  <c r="S8" i="1" s="1"/>
  <c r="Q8" i="1"/>
  <c r="M8" i="1"/>
  <c r="N8" i="1" s="1"/>
  <c r="O8" i="1" s="1"/>
  <c r="I8" i="1"/>
  <c r="J8" i="1" s="1"/>
  <c r="K8" i="1" s="1"/>
  <c r="F8" i="1"/>
  <c r="Z7" i="1"/>
  <c r="AA7" i="1" s="1"/>
  <c r="AB7" i="1" s="1"/>
  <c r="AC7" i="1" s="1"/>
  <c r="U7" i="1"/>
  <c r="V7" i="1" s="1"/>
  <c r="W7" i="1" s="1"/>
  <c r="X7" i="1" s="1"/>
  <c r="T7" i="1"/>
  <c r="Q7" i="1"/>
  <c r="R7" i="1" s="1"/>
  <c r="S7" i="1" s="1"/>
  <c r="N7" i="1"/>
  <c r="O7" i="1" s="1"/>
  <c r="M7" i="1"/>
  <c r="I7" i="1"/>
  <c r="J7" i="1" s="1"/>
  <c r="K7" i="1" s="1"/>
  <c r="F7" i="1"/>
  <c r="R6" i="1"/>
  <c r="S6" i="1" s="1"/>
  <c r="S13" i="1" s="1"/>
  <c r="Q6" i="1"/>
  <c r="N6" i="1"/>
  <c r="O6" i="1" s="1"/>
  <c r="M6" i="1"/>
  <c r="I6" i="1"/>
  <c r="J6" i="1" s="1"/>
  <c r="K6" i="1" s="1"/>
  <c r="F6" i="1"/>
  <c r="U6" i="1" s="1"/>
  <c r="AK56" i="1" l="1"/>
  <c r="AL56" i="1"/>
  <c r="AK26" i="1"/>
  <c r="AL26" i="1" s="1"/>
  <c r="AA8" i="1"/>
  <c r="AB8" i="1" s="1"/>
  <c r="AC8" i="1" s="1"/>
  <c r="AK48" i="1"/>
  <c r="AL48" i="1" s="1"/>
  <c r="AL55" i="1"/>
  <c r="S68" i="1"/>
  <c r="T68" i="1" s="1"/>
  <c r="U68" i="1" s="1"/>
  <c r="AK32" i="1"/>
  <c r="AL32" i="1" s="1"/>
  <c r="AA10" i="1"/>
  <c r="AB10" i="1" s="1"/>
  <c r="AC10" i="1" s="1"/>
  <c r="V12" i="1"/>
  <c r="W12" i="1" s="1"/>
  <c r="X12" i="1" s="1"/>
  <c r="AK52" i="1"/>
  <c r="AL52" i="1" s="1"/>
  <c r="AL58" i="1"/>
  <c r="AK58" i="1"/>
  <c r="AA12" i="1"/>
  <c r="AB12" i="1"/>
  <c r="AC12" i="1" s="1"/>
  <c r="AK43" i="1"/>
  <c r="AL43" i="1"/>
  <c r="AC62" i="1"/>
  <c r="AE62" i="1"/>
  <c r="AD62" i="1"/>
  <c r="AJ62" i="1" s="1"/>
  <c r="AK27" i="1"/>
  <c r="AL27" i="1"/>
  <c r="AK41" i="1"/>
  <c r="AL41" i="1" s="1"/>
  <c r="AA11" i="1"/>
  <c r="AB11" i="1" s="1"/>
  <c r="AC11" i="1" s="1"/>
  <c r="AL60" i="1"/>
  <c r="AK65" i="1"/>
  <c r="AL65" i="1" s="1"/>
  <c r="AK37" i="1"/>
  <c r="AL37" i="1"/>
  <c r="S59" i="1"/>
  <c r="T59" i="1" s="1"/>
  <c r="U59" i="1" s="1"/>
  <c r="AK61" i="1"/>
  <c r="AL61" i="1" s="1"/>
  <c r="AL63" i="1"/>
  <c r="AK63" i="1"/>
  <c r="AK49" i="1"/>
  <c r="AL49" i="1" s="1"/>
  <c r="AK64" i="1"/>
  <c r="AL64" i="1"/>
  <c r="K13" i="1"/>
  <c r="AL24" i="1"/>
  <c r="AE36" i="1"/>
  <c r="AC36" i="1"/>
  <c r="AD36" i="1"/>
  <c r="AJ36" i="1" s="1"/>
  <c r="AL42" i="1"/>
  <c r="AK42" i="1"/>
  <c r="AL47" i="1"/>
  <c r="AK47" i="1"/>
  <c r="AL70" i="1"/>
  <c r="AK70" i="1"/>
  <c r="S50" i="1"/>
  <c r="T50" i="1" s="1"/>
  <c r="U50" i="1" s="1"/>
  <c r="AK35" i="1"/>
  <c r="AL35" i="1" s="1"/>
  <c r="O13" i="1"/>
  <c r="AL40" i="1"/>
  <c r="AL53" i="1"/>
  <c r="AK53" i="1"/>
  <c r="AK22" i="1"/>
  <c r="AL22" i="1" s="1"/>
  <c r="S27" i="1"/>
  <c r="T27" i="1" s="1"/>
  <c r="U27" i="1" s="1"/>
  <c r="AK31" i="1"/>
  <c r="AL31" i="1" s="1"/>
  <c r="AL34" i="1"/>
  <c r="AK34" i="1"/>
  <c r="AK57" i="1"/>
  <c r="AL57" i="1" s="1"/>
  <c r="V11" i="1"/>
  <c r="W11" i="1" s="1"/>
  <c r="X11" i="1" s="1"/>
  <c r="AK21" i="1"/>
  <c r="AL21" i="1" s="1"/>
  <c r="T6" i="1"/>
  <c r="Z6" i="1" s="1"/>
  <c r="R34" i="1"/>
  <c r="S34" i="1" s="1"/>
  <c r="T34" i="1" s="1"/>
  <c r="U34" i="1" s="1"/>
  <c r="R56" i="1"/>
  <c r="S56" i="1" s="1"/>
  <c r="T56" i="1" s="1"/>
  <c r="U56" i="1" s="1"/>
  <c r="AK55" i="1"/>
  <c r="AK24" i="1"/>
  <c r="AK45" i="1"/>
  <c r="AL45" i="1" s="1"/>
  <c r="AK60" i="1"/>
  <c r="AL39" i="1"/>
  <c r="AL20" i="1"/>
  <c r="AK25" i="1"/>
  <c r="AL25" i="1" s="1"/>
  <c r="AL29" i="1"/>
  <c r="AK40" i="1"/>
  <c r="AK46" i="1"/>
  <c r="AL46" i="1" s="1"/>
  <c r="Y66" i="1"/>
  <c r="Y67" i="1"/>
  <c r="S22" i="1"/>
  <c r="T22" i="1" s="1"/>
  <c r="U22" i="1" s="1"/>
  <c r="S48" i="1"/>
  <c r="T48" i="1" s="1"/>
  <c r="U48" i="1" s="1"/>
  <c r="S53" i="1"/>
  <c r="T53" i="1" s="1"/>
  <c r="U53" i="1" s="1"/>
  <c r="AK69" i="1"/>
  <c r="AL69" i="1" s="1"/>
  <c r="Y18" i="1"/>
  <c r="Q23" i="1"/>
  <c r="AJ23" i="1" s="1"/>
  <c r="Q59" i="1"/>
  <c r="AJ59" i="1" s="1"/>
  <c r="AA9" i="1"/>
  <c r="AB9" i="1" s="1"/>
  <c r="AC9" i="1" s="1"/>
  <c r="Q19" i="1"/>
  <c r="AJ19" i="1" s="1"/>
  <c r="Q28" i="1"/>
  <c r="AJ28" i="1" s="1"/>
  <c r="Q33" i="1"/>
  <c r="AJ33" i="1" s="1"/>
  <c r="W62" i="1"/>
  <c r="W63" i="1"/>
  <c r="Q18" i="1"/>
  <c r="S18" i="1" s="1"/>
  <c r="T18" i="1" s="1"/>
  <c r="U18" i="1" s="1"/>
  <c r="AC56" i="1"/>
  <c r="AF56" i="1" s="1"/>
  <c r="AG56" i="1" s="1"/>
  <c r="AH56" i="1" s="1"/>
  <c r="Q50" i="1"/>
  <c r="AJ50" i="1" s="1"/>
  <c r="Q66" i="1"/>
  <c r="Q67" i="1"/>
  <c r="S67" i="1" s="1"/>
  <c r="T67" i="1" s="1"/>
  <c r="U67" i="1" s="1"/>
  <c r="Q68" i="1"/>
  <c r="AJ68" i="1" s="1"/>
  <c r="AK36" i="1" l="1"/>
  <c r="AL36" i="1" s="1"/>
  <c r="AK19" i="1"/>
  <c r="AL19" i="1"/>
  <c r="AK33" i="1"/>
  <c r="AL33" i="1" s="1"/>
  <c r="W56" i="1"/>
  <c r="S23" i="1"/>
  <c r="T23" i="1" s="1"/>
  <c r="U23" i="1" s="1"/>
  <c r="AK62" i="1"/>
  <c r="AL62" i="1" s="1"/>
  <c r="AE67" i="1"/>
  <c r="AF67" i="1" s="1"/>
  <c r="AG67" i="1" s="1"/>
  <c r="AH67" i="1" s="1"/>
  <c r="AD67" i="1"/>
  <c r="AJ67" i="1" s="1"/>
  <c r="AC67" i="1"/>
  <c r="AE66" i="1"/>
  <c r="AD66" i="1"/>
  <c r="AJ66" i="1" s="1"/>
  <c r="AC66" i="1"/>
  <c r="X56" i="1"/>
  <c r="AK68" i="1"/>
  <c r="AL68" i="1" s="1"/>
  <c r="AK59" i="1"/>
  <c r="AL59" i="1"/>
  <c r="AF62" i="1"/>
  <c r="AG62" i="1" s="1"/>
  <c r="AH62" i="1" s="1"/>
  <c r="AK28" i="1"/>
  <c r="AL28" i="1" s="1"/>
  <c r="AK23" i="1"/>
  <c r="AL23" i="1"/>
  <c r="V6" i="1"/>
  <c r="W6" i="1" s="1"/>
  <c r="X6" i="1" s="1"/>
  <c r="W67" i="1"/>
  <c r="X67" i="1"/>
  <c r="S28" i="1"/>
  <c r="T28" i="1" s="1"/>
  <c r="U28" i="1" s="1"/>
  <c r="W66" i="1"/>
  <c r="X66" i="1"/>
  <c r="AE18" i="1"/>
  <c r="AD18" i="1"/>
  <c r="AC18" i="1"/>
  <c r="AJ18" i="1" s="1"/>
  <c r="S66" i="1"/>
  <c r="T66" i="1" s="1"/>
  <c r="U66" i="1" s="1"/>
  <c r="AK50" i="1"/>
  <c r="AL50" i="1"/>
  <c r="AA6" i="1"/>
  <c r="AB6" i="1" s="1"/>
  <c r="AC6" i="1" s="1"/>
  <c r="AC13" i="1" s="1"/>
  <c r="AD14" i="1" s="1"/>
  <c r="S19" i="1"/>
  <c r="T19" i="1" s="1"/>
  <c r="U19" i="1" s="1"/>
  <c r="AF36" i="1"/>
  <c r="AG36" i="1" s="1"/>
  <c r="AH36" i="1" s="1"/>
  <c r="S33" i="1"/>
  <c r="T33" i="1" s="1"/>
  <c r="U33" i="1" s="1"/>
  <c r="W18" i="1"/>
  <c r="X18" i="1"/>
  <c r="AK67" i="1" l="1"/>
  <c r="AL67" i="1"/>
  <c r="AK18" i="1"/>
  <c r="AL18" i="1" s="1"/>
  <c r="AL71" i="1" s="1"/>
  <c r="AF18" i="1"/>
  <c r="AK66" i="1"/>
  <c r="AL66" i="1"/>
  <c r="AF66" i="1"/>
  <c r="AG66" i="1" s="1"/>
  <c r="AH66" i="1" s="1"/>
</calcChain>
</file>

<file path=xl/sharedStrings.xml><?xml version="1.0" encoding="utf-8"?>
<sst xmlns="http://schemas.openxmlformats.org/spreadsheetml/2006/main" count="340" uniqueCount="136">
  <si>
    <t>I. MANTENIMIENTOS PREVENTIVOS:</t>
  </si>
  <si>
    <t>FUENTE 1: CTO 169-00-A-COFAC-GOCOP-2023</t>
  </si>
  <si>
    <t>FUENTE 2: ALPHATEC SAS</t>
  </si>
  <si>
    <t>FUENTE 3: HEIMCORE SAS</t>
  </si>
  <si>
    <t>FUENTE 4: CSA POWERTECNOLOGIES</t>
  </si>
  <si>
    <t>ANALISIS ESTADISTICO</t>
  </si>
  <si>
    <t>PRECIO DE REFERENCIA</t>
  </si>
  <si>
    <t>ITEM</t>
  </si>
  <si>
    <t>DESCRIPCIÓN</t>
  </si>
  <si>
    <t xml:space="preserve">CANTIDAD </t>
  </si>
  <si>
    <t>Valor unitario 2026 antes de  IVA</t>
  </si>
  <si>
    <t>Valor unitario 2026 IVA incluido</t>
  </si>
  <si>
    <t>VALOR UNITARIO ANTES DE IVA</t>
  </si>
  <si>
    <t>VALOR IVA</t>
  </si>
  <si>
    <t>VALOR UNITARIO CON IVA</t>
  </si>
  <si>
    <t>VALOR TOTAL</t>
  </si>
  <si>
    <t>Menor Valor</t>
  </si>
  <si>
    <t>Desviación Estandar</t>
  </si>
  <si>
    <t>Coeficiente de Variación</t>
  </si>
  <si>
    <t>Margen de Confiabilidad</t>
  </si>
  <si>
    <t>Nivel de Confiabilidad</t>
  </si>
  <si>
    <t>Metodo</t>
  </si>
  <si>
    <t>VALOR UNITARIO  ANTES DE IVA</t>
  </si>
  <si>
    <t xml:space="preserve"> IVA</t>
  </si>
  <si>
    <t>VALOR UNITARIO INCLUIDO IVA</t>
  </si>
  <si>
    <t>VALOR ESTIMADO DE ACUERDO A PRECIO DE REFERENCIA</t>
  </si>
  <si>
    <t>Mantenimiento preventivo sistema detección y extinción de incendios Datacenter.</t>
  </si>
  <si>
    <t>Menor valor</t>
  </si>
  <si>
    <t>Mantenimiento preventivo aires acondicionados de precisión Datacenter.</t>
  </si>
  <si>
    <t>Mantenimiento preventivo UPS Datacenter.</t>
  </si>
  <si>
    <t xml:space="preserve">Mantenimiento preventivo generadores eléctricos Datacenter. </t>
  </si>
  <si>
    <t>Mantenimiento preventivo sistema de aires acondicionados de confort Datacenter.</t>
  </si>
  <si>
    <t>Mantenimiento preventivo sistema subestación Datacenter.</t>
  </si>
  <si>
    <t>Mantenimiento preventivo a todo sistema de bombas Datacenter.</t>
  </si>
  <si>
    <t>TOTAL</t>
  </si>
  <si>
    <t>TOTAL MANTENIMIENTOS PREVENTIVOS</t>
  </si>
  <si>
    <t>II. MANTENIMIENTOS CORRECTIVOS</t>
  </si>
  <si>
    <t>FUENTE 1: CTO 169-00-A-COFAC-GOCOP-2022</t>
  </si>
  <si>
    <t>VALOR MINIMO</t>
  </si>
  <si>
    <t>VALOR MAXIMO</t>
  </si>
  <si>
    <t xml:space="preserve"> TODOS LOS DATOS </t>
  </si>
  <si>
    <t>SISTEMA</t>
  </si>
  <si>
    <t>CANTIDAD</t>
  </si>
  <si>
    <t>Valor unitario 2026</t>
  </si>
  <si>
    <t>PRECIO HISTORICO UNITARIO ACTUALIZADO IPC</t>
  </si>
  <si>
    <t>MENOR VALOR PODADO</t>
  </si>
  <si>
    <t>PROMEDIO PODADO</t>
  </si>
  <si>
    <t xml:space="preserve"> DESVESTA    </t>
  </si>
  <si>
    <t>MARGEN DE CONFIABILIDAD</t>
  </si>
  <si>
    <t>NIVEL DE CONFIABILIDAD DE LOS DATOS</t>
  </si>
  <si>
    <t>VALOR UNITARIO PROMEDIO ANTES DE IVA</t>
  </si>
  <si>
    <t>Mantenimiento correctivo Sistema detección y extinción de incendios Datacenter.</t>
  </si>
  <si>
    <t>8.1. Recarga del Sistema Contra Incendio.</t>
  </si>
  <si>
    <t>POR ENCIMA DEL VALOR MAXIMO</t>
  </si>
  <si>
    <t>8.2. Suministro, instalación y configuración de sensor Notifier by Honeywell modelo FSP-951.</t>
  </si>
  <si>
    <t>8.3. Panel de control central de alarmas de incendio NOTIFIER INSPIRE N16-AREL</t>
  </si>
  <si>
    <t>8.4. Suministro e instalación sirena de alarma para sistema Notifier.</t>
  </si>
  <si>
    <t>8.5. Suministro e instalación de luz estroboscopias para sistema Notifier.</t>
  </si>
  <si>
    <t>8.6. Suministro e instalación de batería sellada 12v 9ah. Marca CSB.</t>
  </si>
  <si>
    <t>8.7 Reprogramación o reconfiguración panel de control NFS- 330.</t>
  </si>
  <si>
    <t>8.8 Visita de diagnóstico con presencia en sitio</t>
  </si>
  <si>
    <t>Mantenimiento correctivo aires acondicionados de precisión Datacenter.</t>
  </si>
  <si>
    <t>9.1. Suministro e instalación de compresor para los aires de precisión.</t>
  </si>
  <si>
    <t>9.2. Suministro e instalación de motor ventilador a 220v, eje de media de la condensadora.</t>
  </si>
  <si>
    <t>9.3. Suministro e instalación de motor ventilador de la evaporadora.</t>
  </si>
  <si>
    <t>9.4 Reprogramación o reconfiguración panel de control</t>
  </si>
  <si>
    <t>9.5 Visita de diagnóstico con presencia en sitio</t>
  </si>
  <si>
    <t>Mantenimiento correctivo UPS Datacenter.</t>
  </si>
  <si>
    <t>10.1. Suministro e instalación de banco de baterías, compuesto por veinticuatro (24) batería selladas CBS 12v 540w.</t>
  </si>
  <si>
    <t>10.2. Suministro e instalación ventiladores por envejecimiento o mala calidad.</t>
  </si>
  <si>
    <t>10.3 Suministro e instalación de los condensadores AC y DC.</t>
  </si>
  <si>
    <t>10.4. Suministro e instalación de tarjeta de control.</t>
  </si>
  <si>
    <t>10.5 Suministro e instalación de módulo de potencia 15KVA.</t>
  </si>
  <si>
    <t>10.6. Suministro e instalación de tarjeta snmp.</t>
  </si>
  <si>
    <t>10.7. Reparación piso pintura electrostática epoxi. (Metro cuadrado.)</t>
  </si>
  <si>
    <t>10.8 Reprogramación o reconfiguración panel de control</t>
  </si>
  <si>
    <t>10.9 Suministro e instalación de la tarjeta de control rectificador</t>
  </si>
  <si>
    <t>10.10 Suministro e instalación tarjeta de control inversor</t>
  </si>
  <si>
    <t>10.11 Suministro e instalación de la tarjeta fuente</t>
  </si>
  <si>
    <t>10.12 Suministro e instalación de los fusibles de protección (Rectificador o Inversor).</t>
  </si>
  <si>
    <t>10.13 Suministro e instalación de la tarjeta cargador baterías</t>
  </si>
  <si>
    <t>10.14 Suministro e instalación de la tarjeta conversor dc/dc</t>
  </si>
  <si>
    <t>10.15 Suministro e instalación de la tarjeta del display</t>
  </si>
  <si>
    <t>10.16 Suministro e instalación del contactor de salida</t>
  </si>
  <si>
    <t>10.17 Visita de diagnóstico con presencia en sitio</t>
  </si>
  <si>
    <r>
      <t>Mantenimiento correctivo</t>
    </r>
    <r>
      <rPr>
        <sz val="8"/>
        <color rgb="FFFF0000"/>
        <rFont val="Arial Narrow"/>
        <family val="2"/>
      </rPr>
      <t xml:space="preserve"> </t>
    </r>
    <r>
      <rPr>
        <sz val="8"/>
        <color theme="1"/>
        <rFont val="Arial Narrow"/>
        <family val="2"/>
      </rPr>
      <t xml:space="preserve">generadores eléctricos Datacenter. </t>
    </r>
  </si>
  <si>
    <t>11.1. Reparación y/o suministro con instalación de bomba de inyección.</t>
  </si>
  <si>
    <t>11.2. Reparación y/o suministro con instalación de inyector.</t>
  </si>
  <si>
    <t>11.3. Suministro e instalación de tobera.</t>
  </si>
  <si>
    <t>11.4 Reparación y/o suministro con instalación de motor de arranque</t>
  </si>
  <si>
    <t>11.5 Suministro e instalación de bacteria de mínimo 12 V 200 AH (29HR)  Y 1300 CCA</t>
  </si>
  <si>
    <t xml:space="preserve">11.6 Suministro e instalación de cargador 24V 10 A/H automático    </t>
  </si>
  <si>
    <t>11.7 Reprogramación o reconfiguración del panel</t>
  </si>
  <si>
    <t>11.8 Visita de diagnóstico con presencia en sitio</t>
  </si>
  <si>
    <t>Mantenimiento correctivo Sistema de aires acondicionados de confort Datacenter.</t>
  </si>
  <si>
    <t>12.1. Cambio de rubatec aislante térmico exterior.</t>
  </si>
  <si>
    <t>12.2. Suministro e instalación de compresor.</t>
  </si>
  <si>
    <t>12.3. Suministro e instalación de motor ventilador a 220v, eje de media de la condensadora.</t>
  </si>
  <si>
    <t>12.4. Suministro e instalación de la tarjeta electrónica maestra.</t>
  </si>
  <si>
    <t>12.5. Visita de diagnóstico con presencia en sitio</t>
  </si>
  <si>
    <t>Mantenimiento correctivo Sistema subestación Datacenter.</t>
  </si>
  <si>
    <t>13.1. Suministro e instalación de DPS.</t>
  </si>
  <si>
    <t>13.2. Suministro e instalación de rieles para transformador.</t>
  </si>
  <si>
    <t>13.3. Suministro e instalación de frenos para transformador.</t>
  </si>
  <si>
    <t>13.4. Suministro e instalación de fusible.</t>
  </si>
  <si>
    <t>13.5. Visita de diagnóstico con presencia en sitio</t>
  </si>
  <si>
    <t>Mantenimiento correctivo Sistema de bombas Datacenter.</t>
  </si>
  <si>
    <t>14.1. Suministro e instalación de bridas y válvulas herméticas.</t>
  </si>
  <si>
    <t xml:space="preserve">14.2. Suministro e instalación ventilador en bombas. </t>
  </si>
  <si>
    <t>14.3. Suministro e instalación flotadores.</t>
  </si>
  <si>
    <t>14.4 Reprogramación o reconfiguración panel de control</t>
  </si>
  <si>
    <t>14.5 Visita de diagnóstico con presencia en sitio</t>
  </si>
  <si>
    <t xml:space="preserve">SUMATORIA DE PRECIOS UNITARIOS </t>
  </si>
  <si>
    <t>VALOR TOTAL MANTENIMIENTOS CORRECTIVOS INCLUIDO IVA</t>
  </si>
  <si>
    <t>alto</t>
  </si>
  <si>
    <t>aceptable</t>
  </si>
  <si>
    <t>bajo</t>
  </si>
  <si>
    <t>IVA</t>
  </si>
  <si>
    <t xml:space="preserve"> TOTAL MANTENIMIENTOS PREVENTIVOS </t>
  </si>
  <si>
    <t xml:space="preserve"> SUMATORIA DE PRECIOS UNITARIOS  </t>
  </si>
  <si>
    <t>ANEXO - OFERTA ECONOMICA</t>
  </si>
  <si>
    <t xml:space="preserve">FIRMA </t>
  </si>
  <si>
    <t xml:space="preserve">NOMBRE REPRESENTANTE LEGAL </t>
  </si>
  <si>
    <t xml:space="preserve">EMPRESA </t>
  </si>
  <si>
    <t>NIT.</t>
  </si>
  <si>
    <r>
      <t>Mantenimiento correctivo</t>
    </r>
    <r>
      <rPr>
        <sz val="8"/>
        <color rgb="FFFF0000"/>
        <rFont val="Arial"/>
        <family val="2"/>
      </rPr>
      <t xml:space="preserve"> </t>
    </r>
    <r>
      <rPr>
        <sz val="8"/>
        <color rgb="FF000000"/>
        <rFont val="Arial"/>
        <family val="2"/>
      </rPr>
      <t xml:space="preserve">generadores eléctricos Datacenter. </t>
    </r>
  </si>
  <si>
    <t>Proceso de Contratacion 248-00-A-COFAC-CEGOT-2026</t>
  </si>
  <si>
    <t xml:space="preserve">XXXXXX, identificada como aparece al pie de mi firma, obrando en mi calidad de representante legal de XXXXXXXX., manifiesto que el valor total de la propuesta  incluye todos los gastos e impuestos a que haya lugar,dicho valor obedece a los siguientes conceptos, en los cuales se relacionan todos los costos, gastos y valores que conforman las actividades de acuerdo al anexo técnico. </t>
  </si>
  <si>
    <t>EMPRESA:</t>
  </si>
  <si>
    <t xml:space="preserve">Notas Aclaratorias para la presentación de la Oferta económica: </t>
  </si>
  <si>
    <r>
      <t>1.</t>
    </r>
    <r>
      <rPr>
        <sz val="7"/>
        <color theme="1"/>
        <rFont val="Times New Roman"/>
        <family val="1"/>
      </rPr>
      <t xml:space="preserve">    </t>
    </r>
    <r>
      <rPr>
        <sz val="11"/>
        <color theme="1"/>
        <rFont val="Arial"/>
        <family val="2"/>
      </rPr>
      <t xml:space="preserve">El Valor total de la Oferta económica deberá presentarse por el valor total del presupuesto en el SECOP II, anexando el Formato de Oferta Económica, en el cual se discrimina el subtotal de los servicios de mantenimiento preventivo y los valores unitarios de cada uno de los servicios contemplados para el mantenimiento correctivo, de acuerdo con las especificaciones técnicas. </t>
    </r>
  </si>
  <si>
    <r>
      <t>2.</t>
    </r>
    <r>
      <rPr>
        <sz val="7"/>
        <color theme="1"/>
        <rFont val="Times New Roman"/>
        <family val="1"/>
      </rPr>
      <t xml:space="preserve">    </t>
    </r>
    <r>
      <rPr>
        <sz val="11"/>
        <color theme="1"/>
        <rFont val="Arial"/>
        <family val="2"/>
      </rPr>
      <t xml:space="preserve">Para efectos de la evaluación y calificación de la oferta económica, se tendrá en cuenta la sumatoria del subtotal del </t>
    </r>
    <r>
      <rPr>
        <b/>
        <u/>
        <sz val="11"/>
        <color theme="1"/>
        <rFont val="Arial"/>
        <family val="2"/>
      </rPr>
      <t xml:space="preserve">Ítem I. Mantenimientos Preventivos </t>
    </r>
    <r>
      <rPr>
        <sz val="11"/>
        <color theme="1"/>
        <rFont val="Arial"/>
        <family val="2"/>
      </rPr>
      <t xml:space="preserve">más la sumatoria de los precios unitarios contemplados en el </t>
    </r>
    <r>
      <rPr>
        <b/>
        <u/>
        <sz val="11"/>
        <color theme="1"/>
        <rFont val="Arial"/>
        <family val="2"/>
      </rPr>
      <t>Ítem II. Mantenimientos correctivos</t>
    </r>
    <r>
      <rPr>
        <sz val="11"/>
        <color theme="1"/>
        <rFont val="Arial"/>
        <family val="2"/>
      </rPr>
      <t xml:space="preserve"> de la oferta económica, con el fin de determinar el valor de la Oferta y adelantar la evaluación de acuerdo con el método determinado en el pliego de condiciones. </t>
    </r>
  </si>
  <si>
    <r>
      <t>3.</t>
    </r>
    <r>
      <rPr>
        <sz val="7"/>
        <color theme="1"/>
        <rFont val="Times New Roman"/>
        <family val="1"/>
      </rPr>
      <t xml:space="preserve">    </t>
    </r>
    <r>
      <rPr>
        <sz val="11"/>
        <color theme="1"/>
        <rFont val="Arial"/>
        <family val="2"/>
      </rPr>
      <t xml:space="preserve">El presente proceso se adjudicará por el valor total del presupuesto oficial y no se realizarán adjudicaciones parciales. Para efectos de la ejecución del contrato, el Ítem I. Mantenimientos Preventivos corresponderá al cronograma y cantidades establecidas en el Anexo técnico por cada vigencia y los servicios correspondientes al Ítem II. Mantenimientos correctivos, se ejecutarán de acuerdo al procedimiento establecido en el Anexo técnico, hasta agotar presupuesto excedente una vez agotados lo mantenimientos preventivos. </t>
    </r>
  </si>
  <si>
    <r>
      <t>4.</t>
    </r>
    <r>
      <rPr>
        <sz val="7"/>
        <color theme="1"/>
        <rFont val="Times New Roman"/>
        <family val="1"/>
      </rPr>
      <t xml:space="preserve">    </t>
    </r>
    <r>
      <rPr>
        <sz val="11"/>
        <color theme="1"/>
        <rFont val="Arial"/>
        <family val="2"/>
      </rPr>
      <t>En caso de no comprometer todos los recursos correspondientes a mantenimientos correctivos al cierre de cada vigencia fiscal, es decir, considerando que la FAC no requirió eventos de este tipo durante la ejecución del contrato en cada anualidad, los recursos sobrantes serán devueltos al Tesoro Público.</t>
    </r>
  </si>
  <si>
    <r>
      <t>5.</t>
    </r>
    <r>
      <rPr>
        <sz val="7"/>
        <color theme="1"/>
        <rFont val="Times New Roman"/>
        <family val="1"/>
      </rPr>
      <t xml:space="preserve">    </t>
    </r>
    <r>
      <rPr>
        <sz val="11"/>
        <color theme="1"/>
        <rFont val="Arial"/>
        <family val="2"/>
      </rPr>
      <t>La oferta deberá presentarse en pesos colombianos.</t>
    </r>
  </si>
  <si>
    <t>EL OFERENTE INTERESADO DEBERÁ REVISAR CADA UNA DE LOS REQUISITOS TÉCNICOS ESTABLECIDOS POR LA ENTIDAD Y NOTAS DE ACLARACIÓN  QUE SE ENCUENTRA EN EL DOCUMENTO ANEXO TÉCNICO. EL OFERENTE DEBERA  TENER EN CUENTA  QUE NO  PODRÁ SOBREPASAR EL VALOR UNITARIO DE REFERENCIA DE LA ENTIDAD. SO PENA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</si>
</sst>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1" formatCode="_-* #,##0_-;\-* #,##0_-;_-* &quot;-&quot;_-;_-@_-"/>
    <numFmt numFmtId="43" formatCode="_-* #,##0.00_-;\-* #,##0.00_-;_-* &quot;-&quot;??_-;_-@_-"/>
    <numFmt numFmtId="164" formatCode="_-[$$-240A]\ * #,##0.00_-;\-[$$-240A]\ * #,##0.00_-;_-[$$-240A]\ * &quot;-&quot;??_-;_-@"/>
  </numFmts>
  <fonts count="23" x14ac:knownFonts="1">
    <font>
      <sz val="11"/>
      <color theme="1"/>
      <name val="Calibri"/>
      <family val="2"/>
      <scheme val="minor"/>
    </font>
    <font>
      <sz val="11"/>
      <color theme="1"/>
      <name val="Calibri"/>
      <family val="2"/>
      <scheme val="minor"/>
    </font>
    <font>
      <sz val="8"/>
      <color theme="1"/>
      <name val="Arial Narrow"/>
      <family val="2"/>
    </font>
    <font>
      <b/>
      <sz val="8"/>
      <color theme="1"/>
      <name val="Arial Narrow"/>
      <family val="2"/>
    </font>
    <font>
      <b/>
      <i/>
      <u/>
      <sz val="8"/>
      <color theme="1"/>
      <name val="Arial Narrow"/>
      <family val="2"/>
    </font>
    <font>
      <b/>
      <sz val="8"/>
      <color theme="0"/>
      <name val="Arial Narrow"/>
      <family val="2"/>
    </font>
    <font>
      <sz val="8"/>
      <name val="Arial Narrow"/>
      <family val="2"/>
    </font>
    <font>
      <b/>
      <sz val="8"/>
      <name val="Arial Narrow"/>
      <family val="2"/>
    </font>
    <font>
      <sz val="6"/>
      <color theme="1"/>
      <name val="Arial Narrow"/>
      <family val="2"/>
    </font>
    <font>
      <sz val="8"/>
      <color rgb="FF000000"/>
      <name val="Arial Narrow"/>
      <family val="2"/>
    </font>
    <font>
      <sz val="8"/>
      <color rgb="FFFF0000"/>
      <name val="Arial Narrow"/>
      <family val="2"/>
    </font>
    <font>
      <i/>
      <sz val="8"/>
      <color theme="1"/>
      <name val="Arial Narrow"/>
      <family val="2"/>
    </font>
    <font>
      <b/>
      <sz val="9"/>
      <color theme="1"/>
      <name val="Arial"/>
      <family val="2"/>
    </font>
    <font>
      <sz val="11"/>
      <color theme="1"/>
      <name val="Arial"/>
      <family val="2"/>
    </font>
    <font>
      <b/>
      <sz val="11"/>
      <color theme="1"/>
      <name val="Arial"/>
      <family val="2"/>
    </font>
    <font>
      <b/>
      <sz val="8"/>
      <name val="Arial"/>
      <family val="2"/>
    </font>
    <font>
      <sz val="8"/>
      <color rgb="FF000000"/>
      <name val="Arial"/>
      <family val="2"/>
    </font>
    <font>
      <b/>
      <sz val="8"/>
      <color rgb="FF000000"/>
      <name val="Arial"/>
      <family val="2"/>
    </font>
    <font>
      <sz val="8"/>
      <color theme="1"/>
      <name val="Arial"/>
      <family val="2"/>
    </font>
    <font>
      <sz val="8"/>
      <color rgb="FFFF0000"/>
      <name val="Arial"/>
      <family val="2"/>
    </font>
    <font>
      <b/>
      <sz val="8"/>
      <color theme="1"/>
      <name val="Arial"/>
      <family val="2"/>
    </font>
    <font>
      <b/>
      <u/>
      <sz val="11"/>
      <color theme="1"/>
      <name val="Arial"/>
      <family val="2"/>
    </font>
    <font>
      <sz val="7"/>
      <color theme="1"/>
      <name val="Times New Roman"/>
      <family val="1"/>
    </font>
  </fonts>
  <fills count="13">
    <fill>
      <patternFill patternType="none"/>
    </fill>
    <fill>
      <patternFill patternType="gray125"/>
    </fill>
    <fill>
      <patternFill patternType="solid">
        <fgColor theme="1"/>
        <bgColor indexed="64"/>
      </patternFill>
    </fill>
    <fill>
      <patternFill patternType="solid">
        <fgColor theme="1"/>
        <bgColor rgb="FFBFBFBF"/>
      </patternFill>
    </fill>
    <fill>
      <patternFill patternType="solid">
        <fgColor theme="1"/>
        <bgColor rgb="FFAEAEAE"/>
      </patternFill>
    </fill>
    <fill>
      <patternFill patternType="solid">
        <fgColor theme="7" tint="0.79998168889431442"/>
        <bgColor indexed="64"/>
      </patternFill>
    </fill>
    <fill>
      <patternFill patternType="solid">
        <fgColor theme="0"/>
        <bgColor theme="0"/>
      </patternFill>
    </fill>
    <fill>
      <patternFill patternType="solid">
        <fgColor theme="0"/>
        <bgColor indexed="64"/>
      </patternFill>
    </fill>
    <fill>
      <patternFill patternType="solid">
        <fgColor theme="2" tint="-0.249977111117893"/>
        <bgColor indexed="64"/>
      </patternFill>
    </fill>
    <fill>
      <patternFill patternType="solid">
        <fgColor theme="2" tint="-0.249977111117893"/>
        <bgColor theme="0"/>
      </patternFill>
    </fill>
    <fill>
      <patternFill patternType="solid">
        <fgColor rgb="FFFFFFFF"/>
        <bgColor indexed="64"/>
      </patternFill>
    </fill>
    <fill>
      <patternFill patternType="solid">
        <fgColor rgb="FFFFF2CC"/>
        <bgColor indexed="64"/>
      </patternFill>
    </fill>
    <fill>
      <patternFill patternType="solid">
        <fgColor theme="9" tint="0.79998168889431442"/>
        <bgColor indexed="64"/>
      </patternFill>
    </fill>
  </fills>
  <borders count="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bottom style="medium">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thin">
        <color indexed="64"/>
      </left>
      <right/>
      <top style="medium">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style="medium">
        <color indexed="64"/>
      </left>
      <right style="medium">
        <color indexed="64"/>
      </right>
      <top style="medium">
        <color rgb="FF000000"/>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41" fontId="1" fillId="0" borderId="0" applyFont="0" applyFill="0" applyBorder="0" applyAlignment="0" applyProtection="0"/>
    <xf numFmtId="9" fontId="1" fillId="0" borderId="0" applyFont="0" applyFill="0" applyBorder="0" applyAlignment="0" applyProtection="0"/>
  </cellStyleXfs>
  <cellXfs count="196">
    <xf numFmtId="0" fontId="0" fillId="0" borderId="0" xfId="0"/>
    <xf numFmtId="0" fontId="2" fillId="0" borderId="0" xfId="0" applyFont="1"/>
    <xf numFmtId="0" fontId="3"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wrapText="1"/>
    </xf>
    <xf numFmtId="0" fontId="5" fillId="2" borderId="1" xfId="0" applyFont="1" applyFill="1" applyBorder="1" applyAlignment="1">
      <alignment vertical="center" wrapText="1"/>
    </xf>
    <xf numFmtId="0" fontId="5" fillId="3" borderId="1" xfId="0" applyFont="1" applyFill="1" applyBorder="1" applyAlignment="1">
      <alignment horizontal="center" vertical="center" wrapText="1"/>
    </xf>
    <xf numFmtId="0" fontId="5" fillId="2" borderId="1" xfId="0" applyFont="1" applyFill="1" applyBorder="1" applyAlignment="1">
      <alignment horizontal="center" vertical="center" wrapText="1"/>
    </xf>
    <xf numFmtId="164" fontId="5" fillId="3" borderId="1" xfId="0" applyNumberFormat="1" applyFont="1" applyFill="1" applyBorder="1" applyAlignment="1">
      <alignment horizontal="center" vertical="center" wrapText="1"/>
    </xf>
    <xf numFmtId="164" fontId="5" fillId="4"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43" fontId="2" fillId="0" borderId="1" xfId="1" applyFont="1" applyBorder="1" applyAlignment="1">
      <alignment horizontal="center" vertical="center" wrapText="1"/>
    </xf>
    <xf numFmtId="43" fontId="2" fillId="5" borderId="1" xfId="1" applyFont="1" applyFill="1" applyBorder="1" applyAlignment="1">
      <alignment horizontal="center" vertical="center" wrapText="1"/>
    </xf>
    <xf numFmtId="41" fontId="2" fillId="0" borderId="1" xfId="2" applyFont="1" applyBorder="1" applyAlignment="1">
      <alignment vertical="center"/>
    </xf>
    <xf numFmtId="43" fontId="6" fillId="6" borderId="1" xfId="1" applyFont="1" applyFill="1" applyBorder="1" applyAlignment="1">
      <alignment horizontal="right" vertical="center"/>
    </xf>
    <xf numFmtId="43" fontId="6" fillId="6" borderId="1" xfId="1" applyFont="1" applyFill="1" applyBorder="1" applyAlignment="1">
      <alignment horizontal="right" vertical="center" wrapText="1"/>
    </xf>
    <xf numFmtId="9" fontId="6" fillId="6" borderId="1" xfId="0" applyNumberFormat="1" applyFont="1" applyFill="1" applyBorder="1" applyAlignment="1">
      <alignment horizontal="center" vertical="center" wrapText="1"/>
    </xf>
    <xf numFmtId="9" fontId="6" fillId="6" borderId="1" xfId="3" applyFont="1" applyFill="1" applyBorder="1" applyAlignment="1">
      <alignment horizontal="center" vertical="center" wrapText="1"/>
    </xf>
    <xf numFmtId="0" fontId="7" fillId="7" borderId="1" xfId="0" applyFont="1" applyFill="1" applyBorder="1" applyAlignment="1">
      <alignment horizontal="center" vertical="center"/>
    </xf>
    <xf numFmtId="43" fontId="7" fillId="6" borderId="1" xfId="1" applyFont="1" applyFill="1" applyBorder="1" applyAlignment="1">
      <alignment horizontal="right" vertical="center"/>
    </xf>
    <xf numFmtId="43" fontId="2" fillId="0" borderId="0" xfId="1" applyFont="1"/>
    <xf numFmtId="0" fontId="3" fillId="0" borderId="0" xfId="0" applyFont="1"/>
    <xf numFmtId="41" fontId="3" fillId="0" borderId="1" xfId="2" applyFont="1" applyBorder="1" applyAlignment="1">
      <alignment vertical="center"/>
    </xf>
    <xf numFmtId="43" fontId="7" fillId="6" borderId="1" xfId="1" applyFont="1" applyFill="1" applyBorder="1" applyAlignment="1">
      <alignment horizontal="right" vertical="center" wrapText="1"/>
    </xf>
    <xf numFmtId="9" fontId="7" fillId="6" borderId="1" xfId="0" applyNumberFormat="1" applyFont="1" applyFill="1" applyBorder="1" applyAlignment="1">
      <alignment horizontal="center" vertical="center" wrapText="1"/>
    </xf>
    <xf numFmtId="9" fontId="7" fillId="6" borderId="1" xfId="3" applyFont="1" applyFill="1" applyBorder="1" applyAlignment="1">
      <alignment horizontal="center" vertical="center" wrapText="1"/>
    </xf>
    <xf numFmtId="43" fontId="7" fillId="6" borderId="1" xfId="1" applyFont="1" applyFill="1" applyBorder="1" applyAlignment="1">
      <alignment horizontal="center" vertical="center" wrapText="1"/>
    </xf>
    <xf numFmtId="43" fontId="3" fillId="0" borderId="0" xfId="1" applyFont="1"/>
    <xf numFmtId="0" fontId="5" fillId="2" borderId="1" xfId="0" applyFont="1" applyFill="1" applyBorder="1" applyAlignment="1">
      <alignment horizontal="center" vertical="center" textRotation="90" wrapText="1"/>
    </xf>
    <xf numFmtId="0" fontId="5" fillId="3" borderId="10" xfId="0" applyFont="1" applyFill="1" applyBorder="1" applyAlignment="1">
      <alignment horizontal="center" vertical="center" wrapText="1"/>
    </xf>
    <xf numFmtId="0" fontId="5" fillId="3"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164" fontId="5" fillId="4" borderId="9" xfId="0" applyNumberFormat="1" applyFont="1" applyFill="1" applyBorder="1" applyAlignment="1">
      <alignment horizontal="center" vertical="center" wrapText="1"/>
    </xf>
    <xf numFmtId="43" fontId="5" fillId="2" borderId="1" xfId="1" applyFont="1" applyFill="1" applyBorder="1" applyAlignment="1">
      <alignment vertical="center" wrapText="1"/>
    </xf>
    <xf numFmtId="0" fontId="5" fillId="2" borderId="1" xfId="0" applyFont="1" applyFill="1" applyBorder="1" applyAlignment="1">
      <alignment vertical="center" textRotation="90" wrapText="1"/>
    </xf>
    <xf numFmtId="164" fontId="5" fillId="3" borderId="1" xfId="0" applyNumberFormat="1" applyFont="1" applyFill="1" applyBorder="1" applyAlignment="1">
      <alignment horizontal="center" vertical="center" textRotation="90" wrapText="1"/>
    </xf>
    <xf numFmtId="164" fontId="5" fillId="4" borderId="13" xfId="0" applyNumberFormat="1" applyFont="1" applyFill="1" applyBorder="1" applyAlignment="1">
      <alignment horizontal="center" vertical="center" wrapText="1"/>
    </xf>
    <xf numFmtId="0" fontId="5" fillId="2" borderId="14" xfId="0" applyFont="1" applyFill="1" applyBorder="1" applyAlignment="1">
      <alignment horizontal="center" vertical="center" wrapText="1"/>
    </xf>
    <xf numFmtId="0" fontId="5" fillId="2" borderId="15"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2" fillId="0" borderId="1" xfId="0" applyFont="1" applyBorder="1" applyAlignment="1">
      <alignment horizontal="justify" vertical="center" wrapText="1"/>
    </xf>
    <xf numFmtId="43" fontId="2" fillId="0" borderId="8" xfId="1" applyFont="1" applyBorder="1" applyAlignment="1">
      <alignment horizontal="center" vertical="center" wrapText="1"/>
    </xf>
    <xf numFmtId="43" fontId="2" fillId="0" borderId="12" xfId="1" applyFont="1" applyBorder="1" applyAlignment="1">
      <alignment vertical="center"/>
    </xf>
    <xf numFmtId="43" fontId="2" fillId="0" borderId="1" xfId="1" applyFont="1" applyBorder="1" applyAlignment="1">
      <alignment vertical="center"/>
    </xf>
    <xf numFmtId="41" fontId="2" fillId="0" borderId="12" xfId="2" applyFont="1" applyBorder="1" applyAlignment="1">
      <alignment vertical="center"/>
    </xf>
    <xf numFmtId="43" fontId="6" fillId="6" borderId="17" xfId="1" applyFont="1" applyFill="1" applyBorder="1" applyAlignment="1">
      <alignment horizontal="right" vertical="center"/>
    </xf>
    <xf numFmtId="0" fontId="7" fillId="7" borderId="2" xfId="0" applyFont="1" applyFill="1" applyBorder="1" applyAlignment="1">
      <alignment horizontal="center" vertical="center"/>
    </xf>
    <xf numFmtId="43" fontId="2" fillId="0" borderId="1" xfId="0" applyNumberFormat="1" applyFont="1" applyBorder="1" applyAlignment="1">
      <alignment horizontal="right" vertical="center"/>
    </xf>
    <xf numFmtId="43" fontId="8" fillId="0" borderId="1" xfId="0" applyNumberFormat="1" applyFont="1" applyBorder="1" applyAlignment="1">
      <alignment horizontal="right" vertical="center" wrapText="1"/>
    </xf>
    <xf numFmtId="43" fontId="2" fillId="0" borderId="1" xfId="0" applyNumberFormat="1" applyFont="1" applyBorder="1"/>
    <xf numFmtId="43" fontId="2" fillId="0" borderId="1" xfId="1" applyFont="1" applyBorder="1"/>
    <xf numFmtId="0" fontId="7" fillId="5" borderId="1" xfId="0" applyFont="1" applyFill="1" applyBorder="1" applyAlignment="1">
      <alignment horizontal="center" vertical="center"/>
    </xf>
    <xf numFmtId="0" fontId="6" fillId="0" borderId="1" xfId="0" applyFont="1" applyBorder="1" applyAlignment="1">
      <alignment horizontal="justify" vertical="center" wrapText="1"/>
    </xf>
    <xf numFmtId="43" fontId="2" fillId="0" borderId="12" xfId="1" applyFont="1" applyBorder="1" applyAlignment="1">
      <alignment horizontal="center" vertical="center" wrapText="1"/>
    </xf>
    <xf numFmtId="43" fontId="6" fillId="6" borderId="5" xfId="1" applyFont="1" applyFill="1" applyBorder="1" applyAlignment="1">
      <alignment horizontal="right" vertical="center" wrapText="1"/>
    </xf>
    <xf numFmtId="0" fontId="2" fillId="8" borderId="1" xfId="0" applyFont="1" applyFill="1" applyBorder="1"/>
    <xf numFmtId="43" fontId="6" fillId="9" borderId="1" xfId="1" applyFont="1" applyFill="1" applyBorder="1" applyAlignment="1">
      <alignment horizontal="right" vertical="center" wrapText="1"/>
    </xf>
    <xf numFmtId="43" fontId="6" fillId="6" borderId="2" xfId="1" applyFont="1" applyFill="1" applyBorder="1" applyAlignment="1">
      <alignment horizontal="right" vertical="center" wrapText="1"/>
    </xf>
    <xf numFmtId="0" fontId="9" fillId="0" borderId="1" xfId="0" applyFont="1" applyBorder="1" applyAlignment="1">
      <alignment horizontal="justify" vertical="center" wrapText="1"/>
    </xf>
    <xf numFmtId="43" fontId="2" fillId="0" borderId="12" xfId="1" applyFont="1" applyFill="1" applyBorder="1" applyAlignment="1">
      <alignment vertical="center"/>
    </xf>
    <xf numFmtId="43" fontId="6" fillId="6" borderId="19" xfId="1" applyFont="1" applyFill="1" applyBorder="1" applyAlignment="1">
      <alignment horizontal="right" vertical="center" wrapText="1"/>
    </xf>
    <xf numFmtId="41" fontId="2" fillId="0" borderId="1" xfId="0" applyNumberFormat="1" applyFont="1" applyBorder="1" applyAlignment="1">
      <alignment horizontal="right" vertical="center"/>
    </xf>
    <xf numFmtId="0" fontId="2" fillId="8" borderId="1" xfId="0" applyFont="1" applyFill="1" applyBorder="1" applyAlignment="1">
      <alignment wrapText="1"/>
    </xf>
    <xf numFmtId="43" fontId="2" fillId="5" borderId="9" xfId="1" applyFont="1" applyFill="1" applyBorder="1" applyAlignment="1">
      <alignment horizontal="center" vertical="center" wrapText="1"/>
    </xf>
    <xf numFmtId="43" fontId="2" fillId="0" borderId="18" xfId="1" applyFont="1" applyBorder="1" applyAlignment="1">
      <alignment vertical="center"/>
    </xf>
    <xf numFmtId="43" fontId="2" fillId="0" borderId="9" xfId="1" applyFont="1" applyBorder="1" applyAlignment="1">
      <alignment vertical="center"/>
    </xf>
    <xf numFmtId="41" fontId="2" fillId="0" borderId="18" xfId="2" applyFont="1" applyBorder="1" applyAlignment="1">
      <alignment vertical="center"/>
    </xf>
    <xf numFmtId="41" fontId="2" fillId="0" borderId="9" xfId="2" applyFont="1" applyBorder="1" applyAlignment="1">
      <alignment vertical="center"/>
    </xf>
    <xf numFmtId="43" fontId="2" fillId="5" borderId="20" xfId="1" applyFont="1" applyFill="1" applyBorder="1" applyAlignment="1">
      <alignment horizontal="center" vertical="center" wrapText="1"/>
    </xf>
    <xf numFmtId="43" fontId="2" fillId="0" borderId="20" xfId="1" applyFont="1" applyBorder="1" applyAlignment="1">
      <alignment vertical="center"/>
    </xf>
    <xf numFmtId="41" fontId="2" fillId="0" borderId="20" xfId="2" applyFont="1" applyBorder="1" applyAlignment="1">
      <alignment vertical="center"/>
    </xf>
    <xf numFmtId="41" fontId="2" fillId="0" borderId="21" xfId="2" applyFont="1" applyBorder="1" applyAlignment="1">
      <alignment vertical="center"/>
    </xf>
    <xf numFmtId="41" fontId="2" fillId="0" borderId="22" xfId="2" applyFont="1" applyBorder="1" applyAlignment="1">
      <alignment vertical="center"/>
    </xf>
    <xf numFmtId="43" fontId="10" fillId="9" borderId="1" xfId="1" applyFont="1" applyFill="1" applyBorder="1" applyAlignment="1">
      <alignment horizontal="right" vertical="center"/>
    </xf>
    <xf numFmtId="43" fontId="2" fillId="5" borderId="23" xfId="1" applyFont="1" applyFill="1" applyBorder="1" applyAlignment="1">
      <alignment horizontal="center" vertical="center" wrapText="1"/>
    </xf>
    <xf numFmtId="41" fontId="2" fillId="0" borderId="23" xfId="2" applyFont="1" applyBorder="1" applyAlignment="1">
      <alignment vertical="center"/>
    </xf>
    <xf numFmtId="43" fontId="2" fillId="0" borderId="23" xfId="1" applyFont="1" applyBorder="1" applyAlignment="1">
      <alignment vertical="center"/>
    </xf>
    <xf numFmtId="41" fontId="2" fillId="0" borderId="24" xfId="2" applyFont="1" applyBorder="1" applyAlignment="1">
      <alignment vertical="center"/>
    </xf>
    <xf numFmtId="0" fontId="3" fillId="0" borderId="0" xfId="0" applyFont="1" applyAlignment="1">
      <alignment horizontal="right" vertical="center"/>
    </xf>
    <xf numFmtId="43" fontId="6" fillId="6" borderId="0" xfId="1" applyFont="1" applyFill="1" applyBorder="1" applyAlignment="1">
      <alignment horizontal="right" vertical="center" wrapText="1"/>
    </xf>
    <xf numFmtId="0" fontId="11" fillId="0" borderId="0" xfId="0" applyFont="1" applyAlignment="1">
      <alignment horizontal="left" vertical="center" wrapText="1"/>
    </xf>
    <xf numFmtId="0" fontId="11" fillId="0" borderId="0" xfId="0" applyFont="1" applyAlignment="1">
      <alignment horizontal="center" vertical="center"/>
    </xf>
    <xf numFmtId="0" fontId="3" fillId="0" borderId="0" xfId="0" applyFont="1" applyAlignment="1" applyProtection="1">
      <alignment horizontal="left" wrapText="1"/>
      <protection locked="0"/>
    </xf>
    <xf numFmtId="0" fontId="3" fillId="0" borderId="0" xfId="0" applyFont="1" applyAlignment="1">
      <alignment horizontal="left" wrapText="1"/>
    </xf>
    <xf numFmtId="0" fontId="13" fillId="0" borderId="0" xfId="0" applyFont="1"/>
    <xf numFmtId="0" fontId="15" fillId="8" borderId="31" xfId="0" applyFont="1" applyFill="1" applyBorder="1" applyAlignment="1">
      <alignment horizontal="center" vertical="center" wrapText="1"/>
    </xf>
    <xf numFmtId="0" fontId="15" fillId="8" borderId="32" xfId="0" applyFont="1" applyFill="1" applyBorder="1" applyAlignment="1">
      <alignment horizontal="center" vertical="center" wrapText="1"/>
    </xf>
    <xf numFmtId="0" fontId="16" fillId="0" borderId="31" xfId="0" applyFont="1" applyBorder="1" applyAlignment="1">
      <alignment horizontal="center" vertical="center" wrapText="1"/>
    </xf>
    <xf numFmtId="0" fontId="16" fillId="0" borderId="32" xfId="0" applyFont="1" applyBorder="1" applyAlignment="1">
      <alignment horizontal="center" vertical="center" wrapText="1"/>
    </xf>
    <xf numFmtId="4" fontId="16" fillId="10" borderId="32" xfId="0" applyNumberFormat="1" applyFont="1" applyFill="1" applyBorder="1" applyAlignment="1">
      <alignment horizontal="right" vertical="center" wrapText="1"/>
    </xf>
    <xf numFmtId="0" fontId="15" fillId="8" borderId="32" xfId="0" applyFont="1" applyFill="1" applyBorder="1" applyAlignment="1">
      <alignment horizontal="center" vertical="center" textRotation="90" wrapText="1"/>
    </xf>
    <xf numFmtId="0" fontId="15" fillId="8" borderId="34" xfId="0" applyFont="1" applyFill="1" applyBorder="1" applyAlignment="1">
      <alignment horizontal="center" vertical="center" wrapText="1"/>
    </xf>
    <xf numFmtId="0" fontId="16" fillId="0" borderId="32" xfId="0" applyFont="1" applyBorder="1" applyAlignment="1">
      <alignment horizontal="justify" vertical="center" wrapText="1"/>
    </xf>
    <xf numFmtId="4" fontId="16" fillId="10" borderId="30" xfId="0" applyNumberFormat="1" applyFont="1" applyFill="1" applyBorder="1" applyAlignment="1">
      <alignment horizontal="right" vertical="center" wrapText="1"/>
    </xf>
    <xf numFmtId="0" fontId="18" fillId="0" borderId="32" xfId="0" applyFont="1" applyBorder="1" applyAlignment="1">
      <alignment horizontal="justify" vertical="center" wrapText="1"/>
    </xf>
    <xf numFmtId="4" fontId="17" fillId="10" borderId="32" xfId="0" applyNumberFormat="1" applyFont="1" applyFill="1" applyBorder="1" applyAlignment="1">
      <alignment horizontal="right" vertical="center" wrapText="1"/>
    </xf>
    <xf numFmtId="0" fontId="14" fillId="0" borderId="0" xfId="0" applyFont="1" applyAlignment="1" applyProtection="1">
      <alignment vertical="center"/>
      <protection locked="0"/>
    </xf>
    <xf numFmtId="0" fontId="13" fillId="0" borderId="0" xfId="0" applyFont="1" applyFill="1"/>
    <xf numFmtId="43" fontId="12" fillId="12" borderId="27" xfId="1" applyFont="1" applyFill="1" applyBorder="1" applyAlignment="1" applyProtection="1">
      <alignment vertical="center" wrapText="1"/>
      <protection locked="0"/>
    </xf>
    <xf numFmtId="43" fontId="12" fillId="12" borderId="29" xfId="1" applyFont="1" applyFill="1" applyBorder="1" applyAlignment="1" applyProtection="1">
      <alignment vertical="center" wrapText="1"/>
      <protection locked="0"/>
    </xf>
    <xf numFmtId="0" fontId="15" fillId="8" borderId="7" xfId="0" applyFont="1" applyFill="1" applyBorder="1" applyAlignment="1">
      <alignment horizontal="center" vertical="center" wrapText="1"/>
    </xf>
    <xf numFmtId="4" fontId="17" fillId="10" borderId="7" xfId="0" applyNumberFormat="1" applyFont="1" applyFill="1" applyBorder="1" applyAlignment="1">
      <alignment horizontal="right" vertical="center"/>
    </xf>
    <xf numFmtId="4" fontId="17" fillId="11" borderId="7" xfId="0" applyNumberFormat="1" applyFont="1" applyFill="1" applyBorder="1" applyAlignment="1">
      <alignment horizontal="center" vertical="center"/>
    </xf>
    <xf numFmtId="4" fontId="16" fillId="10" borderId="29" xfId="0" applyNumberFormat="1" applyFont="1" applyFill="1" applyBorder="1" applyAlignment="1">
      <alignment horizontal="right" vertical="center" wrapText="1"/>
    </xf>
    <xf numFmtId="4" fontId="16" fillId="10" borderId="31" xfId="0" applyNumberFormat="1" applyFont="1" applyFill="1" applyBorder="1" applyAlignment="1">
      <alignment horizontal="right" vertical="center" wrapText="1"/>
    </xf>
    <xf numFmtId="0" fontId="13" fillId="0" borderId="29" xfId="0" applyFont="1" applyBorder="1"/>
    <xf numFmtId="0" fontId="20" fillId="0" borderId="30" xfId="0" applyFont="1" applyBorder="1" applyAlignment="1"/>
    <xf numFmtId="0" fontId="13" fillId="0" borderId="0" xfId="0" applyFont="1" applyAlignment="1">
      <alignment horizontal="justify" vertical="center"/>
    </xf>
    <xf numFmtId="0" fontId="3" fillId="0" borderId="0" xfId="0" applyFont="1" applyAlignment="1">
      <alignment horizontal="left" wrapText="1"/>
    </xf>
    <xf numFmtId="43" fontId="3" fillId="5" borderId="25" xfId="1" applyFont="1" applyFill="1" applyBorder="1" applyAlignment="1">
      <alignment horizontal="center" vertical="center" wrapText="1"/>
    </xf>
    <xf numFmtId="43" fontId="3" fillId="5" borderId="0" xfId="1" applyFont="1" applyFill="1" applyBorder="1" applyAlignment="1">
      <alignment horizontal="center" vertical="center" wrapText="1"/>
    </xf>
    <xf numFmtId="43" fontId="3" fillId="5" borderId="26" xfId="1" applyFont="1" applyFill="1" applyBorder="1" applyAlignment="1">
      <alignment horizontal="center" vertical="center" wrapText="1"/>
    </xf>
    <xf numFmtId="0" fontId="3" fillId="0" borderId="27" xfId="0" applyFont="1" applyBorder="1" applyAlignment="1">
      <alignment horizontal="right" vertical="center"/>
    </xf>
    <xf numFmtId="0" fontId="3" fillId="0" borderId="28" xfId="0" applyFont="1" applyBorder="1" applyAlignment="1">
      <alignment horizontal="right" vertical="center"/>
    </xf>
    <xf numFmtId="0" fontId="11" fillId="0" borderId="0" xfId="0" applyFont="1" applyAlignment="1">
      <alignment horizontal="left" vertical="center" wrapText="1"/>
    </xf>
    <xf numFmtId="0" fontId="11" fillId="0" borderId="0" xfId="0" applyFont="1" applyAlignment="1">
      <alignment horizontal="center" vertical="center"/>
    </xf>
    <xf numFmtId="0" fontId="3" fillId="0" borderId="0" xfId="0" applyFont="1" applyAlignment="1" applyProtection="1">
      <alignment horizontal="left" wrapText="1"/>
      <protection locked="0"/>
    </xf>
    <xf numFmtId="0" fontId="2" fillId="0" borderId="9" xfId="0" applyFont="1" applyBorder="1" applyAlignment="1">
      <alignment horizontal="center" vertical="center"/>
    </xf>
    <xf numFmtId="0" fontId="2" fillId="0" borderId="18" xfId="0" applyFont="1" applyBorder="1" applyAlignment="1">
      <alignment horizontal="center" vertical="center"/>
    </xf>
    <xf numFmtId="0" fontId="2" fillId="0" borderId="12" xfId="0" applyFont="1" applyBorder="1" applyAlignment="1">
      <alignment horizontal="center" vertical="center"/>
    </xf>
    <xf numFmtId="0" fontId="2" fillId="0" borderId="9" xfId="0" applyFont="1" applyBorder="1" applyAlignment="1">
      <alignment horizontal="center" vertical="center" wrapText="1"/>
    </xf>
    <xf numFmtId="0" fontId="2" fillId="0" borderId="18" xfId="0" applyFont="1" applyBorder="1" applyAlignment="1">
      <alignment horizontal="center" vertical="center" wrapText="1"/>
    </xf>
    <xf numFmtId="0" fontId="2" fillId="0" borderId="12" xfId="0" applyFont="1" applyBorder="1" applyAlignment="1">
      <alignment horizontal="center" vertical="center" wrapText="1"/>
    </xf>
    <xf numFmtId="0" fontId="5" fillId="2" borderId="9" xfId="0" applyFont="1" applyFill="1" applyBorder="1" applyAlignment="1">
      <alignment horizontal="center" vertical="center" textRotation="90" wrapText="1"/>
    </xf>
    <xf numFmtId="0" fontId="5" fillId="2" borderId="12" xfId="0" applyFont="1" applyFill="1" applyBorder="1" applyAlignment="1">
      <alignment horizontal="center" vertical="center" textRotation="90"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2" xfId="0" applyFont="1" applyFill="1" applyBorder="1" applyAlignment="1">
      <alignment horizontal="center"/>
    </xf>
    <xf numFmtId="0" fontId="5" fillId="2" borderId="3" xfId="0" applyFont="1" applyFill="1" applyBorder="1" applyAlignment="1">
      <alignment horizontal="center"/>
    </xf>
    <xf numFmtId="0" fontId="5" fillId="2" borderId="4" xfId="0" applyFont="1" applyFill="1" applyBorder="1" applyAlignment="1">
      <alignment horizont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2" borderId="6" xfId="0" applyFont="1" applyFill="1" applyBorder="1" applyAlignment="1">
      <alignment horizontal="center" vertical="center"/>
    </xf>
    <xf numFmtId="0" fontId="5" fillId="2" borderId="8" xfId="0" applyFont="1" applyFill="1" applyBorder="1" applyAlignment="1">
      <alignment horizontal="center" vertical="center"/>
    </xf>
    <xf numFmtId="0" fontId="5" fillId="2" borderId="1" xfId="0" applyFont="1" applyFill="1" applyBorder="1" applyAlignment="1">
      <alignment horizontal="center" vertical="center"/>
    </xf>
    <xf numFmtId="0" fontId="3" fillId="0" borderId="1" xfId="0" applyFont="1" applyBorder="1" applyAlignment="1">
      <alignment horizontal="center" vertical="center" wrapText="1"/>
    </xf>
    <xf numFmtId="41" fontId="3" fillId="0" borderId="1" xfId="2" applyFont="1" applyBorder="1" applyAlignment="1">
      <alignment horizontal="center" vertical="center"/>
    </xf>
    <xf numFmtId="43" fontId="7" fillId="6" borderId="1" xfId="1" applyFont="1" applyFill="1" applyBorder="1" applyAlignment="1">
      <alignment horizontal="center" vertical="center" wrapText="1"/>
    </xf>
    <xf numFmtId="0" fontId="3" fillId="0" borderId="0" xfId="0" applyFont="1" applyAlignment="1">
      <alignment horizontal="center" vertical="center"/>
    </xf>
    <xf numFmtId="0" fontId="5" fillId="3" borderId="1" xfId="0" applyFont="1" applyFill="1" applyBorder="1" applyAlignment="1">
      <alignment horizontal="center" vertical="center" wrapText="1"/>
    </xf>
    <xf numFmtId="0" fontId="14" fillId="12" borderId="27" xfId="0" applyFont="1" applyFill="1" applyBorder="1" applyAlignment="1" applyProtection="1">
      <alignment horizontal="center"/>
      <protection locked="0"/>
    </xf>
    <xf numFmtId="0" fontId="14" fillId="12" borderId="28" xfId="0" applyFont="1" applyFill="1" applyBorder="1" applyAlignment="1" applyProtection="1">
      <alignment horizontal="center"/>
      <protection locked="0"/>
    </xf>
    <xf numFmtId="0" fontId="14" fillId="12" borderId="30" xfId="0" applyFont="1" applyFill="1" applyBorder="1" applyAlignment="1" applyProtection="1">
      <alignment horizontal="center"/>
      <protection locked="0"/>
    </xf>
    <xf numFmtId="0" fontId="14" fillId="12" borderId="25" xfId="0" applyFont="1" applyFill="1" applyBorder="1" applyAlignment="1" applyProtection="1">
      <alignment horizontal="center" vertical="center" wrapText="1"/>
      <protection locked="0"/>
    </xf>
    <xf numFmtId="0" fontId="14" fillId="12" borderId="0" xfId="0" applyFont="1" applyFill="1" applyBorder="1" applyAlignment="1" applyProtection="1">
      <alignment horizontal="center" vertical="center" wrapText="1"/>
      <protection locked="0"/>
    </xf>
    <xf numFmtId="0" fontId="14" fillId="12" borderId="34" xfId="0" applyFont="1" applyFill="1" applyBorder="1" applyAlignment="1" applyProtection="1">
      <alignment horizontal="center" vertical="center" wrapText="1"/>
      <protection locked="0"/>
    </xf>
    <xf numFmtId="0" fontId="14" fillId="12" borderId="27" xfId="0" applyFont="1" applyFill="1" applyBorder="1" applyAlignment="1" applyProtection="1">
      <alignment horizontal="center" vertical="center" wrapText="1"/>
      <protection locked="0"/>
    </xf>
    <xf numFmtId="0" fontId="14" fillId="12" borderId="28" xfId="0" applyFont="1" applyFill="1" applyBorder="1" applyAlignment="1" applyProtection="1">
      <alignment horizontal="center" vertical="center" wrapText="1"/>
      <protection locked="0"/>
    </xf>
    <xf numFmtId="0" fontId="14" fillId="12" borderId="30" xfId="0" applyFont="1" applyFill="1" applyBorder="1" applyAlignment="1" applyProtection="1">
      <alignment horizontal="center" vertical="center" wrapText="1"/>
      <protection locked="0"/>
    </xf>
    <xf numFmtId="0" fontId="13" fillId="12" borderId="27" xfId="0" applyFont="1" applyFill="1" applyBorder="1" applyAlignment="1">
      <alignment horizontal="justify" vertical="center" wrapText="1"/>
    </xf>
    <xf numFmtId="0" fontId="13" fillId="12" borderId="28" xfId="0" applyFont="1" applyFill="1" applyBorder="1" applyAlignment="1">
      <alignment horizontal="justify" vertical="center" wrapText="1"/>
    </xf>
    <xf numFmtId="0" fontId="13" fillId="12" borderId="30" xfId="0" applyFont="1" applyFill="1" applyBorder="1" applyAlignment="1">
      <alignment horizontal="justify" vertical="center" wrapText="1"/>
    </xf>
    <xf numFmtId="0" fontId="13" fillId="12" borderId="25" xfId="0" applyFont="1" applyFill="1" applyBorder="1" applyAlignment="1">
      <alignment horizontal="justify" vertical="center" wrapText="1"/>
    </xf>
    <xf numFmtId="0" fontId="13" fillId="12" borderId="0" xfId="0" applyFont="1" applyFill="1" applyBorder="1" applyAlignment="1">
      <alignment horizontal="justify" vertical="center" wrapText="1"/>
    </xf>
    <xf numFmtId="0" fontId="13" fillId="12" borderId="34" xfId="0" applyFont="1" applyFill="1" applyBorder="1" applyAlignment="1">
      <alignment horizontal="justify" vertical="center" wrapText="1"/>
    </xf>
    <xf numFmtId="0" fontId="21" fillId="12" borderId="38" xfId="0" applyFont="1" applyFill="1" applyBorder="1" applyAlignment="1">
      <alignment horizontal="center" vertical="center"/>
    </xf>
    <xf numFmtId="0" fontId="21" fillId="12" borderId="39" xfId="0" applyFont="1" applyFill="1" applyBorder="1" applyAlignment="1">
      <alignment horizontal="center" vertical="center"/>
    </xf>
    <xf numFmtId="0" fontId="21" fillId="12" borderId="40" xfId="0" applyFont="1" applyFill="1" applyBorder="1" applyAlignment="1">
      <alignment horizontal="center" vertical="center"/>
    </xf>
    <xf numFmtId="0" fontId="14" fillId="12" borderId="25" xfId="0" applyFont="1" applyFill="1" applyBorder="1" applyAlignment="1">
      <alignment horizontal="center" vertical="center"/>
    </xf>
    <xf numFmtId="0" fontId="14" fillId="12" borderId="0" xfId="0" applyFont="1" applyFill="1" applyBorder="1" applyAlignment="1">
      <alignment horizontal="center" vertical="center"/>
    </xf>
    <xf numFmtId="0" fontId="14" fillId="12" borderId="34" xfId="0" applyFont="1" applyFill="1" applyBorder="1" applyAlignment="1">
      <alignment horizontal="center" vertical="center"/>
    </xf>
    <xf numFmtId="0" fontId="13" fillId="12" borderId="33" xfId="0" applyFont="1" applyFill="1" applyBorder="1" applyAlignment="1">
      <alignment horizontal="justify" vertical="center" wrapText="1"/>
    </xf>
    <xf numFmtId="0" fontId="13" fillId="12" borderId="7" xfId="0" applyFont="1" applyFill="1" applyBorder="1" applyAlignment="1">
      <alignment horizontal="justify" vertical="center" wrapText="1"/>
    </xf>
    <xf numFmtId="0" fontId="13" fillId="12" borderId="32" xfId="0" applyFont="1" applyFill="1" applyBorder="1" applyAlignment="1">
      <alignment horizontal="justify" vertical="center" wrapText="1"/>
    </xf>
    <xf numFmtId="0" fontId="20" fillId="0" borderId="27" xfId="0" applyFont="1" applyBorder="1" applyAlignment="1">
      <alignment horizontal="center"/>
    </xf>
    <xf numFmtId="0" fontId="20" fillId="0" borderId="28" xfId="0" applyFont="1" applyBorder="1" applyAlignment="1">
      <alignment horizontal="center"/>
    </xf>
    <xf numFmtId="43" fontId="12" fillId="12" borderId="27" xfId="1" applyFont="1" applyFill="1" applyBorder="1" applyAlignment="1" applyProtection="1">
      <alignment horizontal="center" vertical="center" wrapText="1"/>
      <protection locked="0"/>
    </xf>
    <xf numFmtId="43" fontId="12" fillId="12" borderId="28" xfId="1" applyFont="1" applyFill="1" applyBorder="1" applyAlignment="1" applyProtection="1">
      <alignment horizontal="center" vertical="center" wrapText="1"/>
      <protection locked="0"/>
    </xf>
    <xf numFmtId="43" fontId="12" fillId="12" borderId="30" xfId="1" applyFont="1" applyFill="1" applyBorder="1" applyAlignment="1" applyProtection="1">
      <alignment horizontal="center" vertical="center" wrapText="1"/>
      <protection locked="0"/>
    </xf>
    <xf numFmtId="0" fontId="20" fillId="0" borderId="27" xfId="0" applyFont="1" applyBorder="1" applyAlignment="1">
      <alignment horizontal="center" wrapText="1"/>
    </xf>
    <xf numFmtId="0" fontId="20" fillId="0" borderId="28" xfId="0" applyFont="1" applyBorder="1" applyAlignment="1">
      <alignment horizontal="center" wrapText="1"/>
    </xf>
    <xf numFmtId="43" fontId="12" fillId="12" borderId="41" xfId="1" applyFont="1" applyFill="1" applyBorder="1" applyAlignment="1" applyProtection="1">
      <alignment horizontal="center" vertical="center" wrapText="1"/>
      <protection locked="0"/>
    </xf>
    <xf numFmtId="43" fontId="12" fillId="12" borderId="42" xfId="1" applyFont="1" applyFill="1" applyBorder="1" applyAlignment="1" applyProtection="1">
      <alignment horizontal="center" vertical="center" wrapText="1"/>
      <protection locked="0"/>
    </xf>
    <xf numFmtId="43" fontId="12" fillId="12" borderId="43" xfId="1" applyFont="1" applyFill="1" applyBorder="1" applyAlignment="1" applyProtection="1">
      <alignment horizontal="center" vertical="center" wrapText="1"/>
      <protection locked="0"/>
    </xf>
    <xf numFmtId="0" fontId="16" fillId="0" borderId="37" xfId="0" applyFont="1" applyBorder="1" applyAlignment="1">
      <alignment horizontal="center" vertical="center"/>
    </xf>
    <xf numFmtId="0" fontId="16" fillId="0" borderId="36" xfId="0" applyFont="1" applyBorder="1" applyAlignment="1">
      <alignment horizontal="center" vertical="center"/>
    </xf>
    <xf numFmtId="0" fontId="16" fillId="0" borderId="31" xfId="0" applyFont="1" applyBorder="1" applyAlignment="1">
      <alignment horizontal="center" vertical="center"/>
    </xf>
    <xf numFmtId="0" fontId="16" fillId="0" borderId="37" xfId="0" applyFont="1" applyBorder="1" applyAlignment="1">
      <alignment horizontal="center" vertical="center" wrapText="1"/>
    </xf>
    <xf numFmtId="0" fontId="16" fillId="0" borderId="36" xfId="0" applyFont="1" applyBorder="1" applyAlignment="1">
      <alignment horizontal="center" vertical="center" wrapText="1"/>
    </xf>
    <xf numFmtId="0" fontId="16" fillId="0" borderId="31" xfId="0" applyFont="1" applyBorder="1" applyAlignment="1">
      <alignment horizontal="center" vertical="center" wrapText="1"/>
    </xf>
    <xf numFmtId="0" fontId="17" fillId="11" borderId="27" xfId="0" applyFont="1" applyFill="1" applyBorder="1" applyAlignment="1">
      <alignment horizontal="center" vertical="center" wrapText="1"/>
    </xf>
    <xf numFmtId="0" fontId="17" fillId="11" borderId="28" xfId="0" applyFont="1" applyFill="1" applyBorder="1" applyAlignment="1">
      <alignment horizontal="center" vertical="center" wrapText="1"/>
    </xf>
    <xf numFmtId="0" fontId="17" fillId="11" borderId="30" xfId="0" applyFont="1" applyFill="1" applyBorder="1" applyAlignment="1">
      <alignment horizontal="center" vertical="center" wrapText="1"/>
    </xf>
    <xf numFmtId="0" fontId="15" fillId="8" borderId="27" xfId="0" applyFont="1" applyFill="1" applyBorder="1" applyAlignment="1">
      <alignment horizontal="center" vertical="center"/>
    </xf>
    <xf numFmtId="0" fontId="15" fillId="8" borderId="28" xfId="0" applyFont="1" applyFill="1" applyBorder="1" applyAlignment="1">
      <alignment horizontal="center" vertical="center"/>
    </xf>
    <xf numFmtId="0" fontId="15" fillId="8" borderId="30" xfId="0" applyFont="1" applyFill="1" applyBorder="1" applyAlignment="1">
      <alignment horizontal="center" vertical="center"/>
    </xf>
    <xf numFmtId="0" fontId="15" fillId="8" borderId="27" xfId="0" applyFont="1" applyFill="1" applyBorder="1" applyAlignment="1">
      <alignment horizontal="center" vertical="center" wrapText="1"/>
    </xf>
    <xf numFmtId="0" fontId="15" fillId="8" borderId="30" xfId="0" applyFont="1" applyFill="1" applyBorder="1" applyAlignment="1">
      <alignment horizontal="center" vertical="center" wrapText="1"/>
    </xf>
    <xf numFmtId="0" fontId="16" fillId="0" borderId="27" xfId="0" applyFont="1" applyBorder="1" applyAlignment="1">
      <alignment horizontal="left" vertical="center" wrapText="1"/>
    </xf>
    <xf numFmtId="0" fontId="16" fillId="0" borderId="30" xfId="0" applyFont="1" applyBorder="1" applyAlignment="1">
      <alignment horizontal="left" vertical="center" wrapText="1"/>
    </xf>
    <xf numFmtId="0" fontId="16" fillId="0" borderId="35" xfId="0" applyFont="1" applyBorder="1" applyAlignment="1">
      <alignment horizontal="center" vertical="center"/>
    </xf>
    <xf numFmtId="0" fontId="16" fillId="0" borderId="35" xfId="0" applyFont="1" applyBorder="1" applyAlignment="1">
      <alignment horizontal="center" vertical="center" wrapText="1"/>
    </xf>
    <xf numFmtId="0" fontId="16" fillId="0" borderId="14" xfId="0" applyFont="1" applyBorder="1" applyAlignment="1">
      <alignment horizontal="center" vertical="center" wrapText="1"/>
    </xf>
  </cellXfs>
  <cellStyles count="4">
    <cellStyle name="Millares" xfId="1" builtinId="3"/>
    <cellStyle name="Millares [0]" xfId="2" builtinId="6"/>
    <cellStyle name="Normal" xfId="0" builtinId="0"/>
    <cellStyle name="Porcentaje" xfId="3" builtinId="5"/>
  </cellStyles>
  <dxfs count="21">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about:blank" TargetMode="External"/><Relationship Id="rId2" Type="http://schemas.openxmlformats.org/officeDocument/2006/relationships/image" Target="http://cntmcjejnvmi.portal.bitglass.com/cb/Ua_wPJtSwK890eL2p8JagJYUwdyGGq8RYsIFFdYpDD_ygDFn1NNQohlZqPC6SDk-lLnqzj9CKtCRu92bdgLLBAwMLnGZiwP0Ywc%3D/image.png" TargetMode="Externa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76</xdr:row>
      <xdr:rowOff>0</xdr:rowOff>
    </xdr:from>
    <xdr:to>
      <xdr:col>1</xdr:col>
      <xdr:colOff>7620</xdr:colOff>
      <xdr:row>76</xdr:row>
      <xdr:rowOff>7620</xdr:rowOff>
    </xdr:to>
    <xdr:pic>
      <xdr:nvPicPr>
        <xdr:cNvPr id="2" name="Imagen 1" descr="image desc for 1409991905">
          <a:extLst>
            <a:ext uri="{FF2B5EF4-FFF2-40B4-BE49-F238E27FC236}">
              <a16:creationId xmlns:a16="http://schemas.microsoft.com/office/drawing/2014/main" id="{69B24592-2A97-44C0-AAC0-39D617471C6A}"/>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771525" y="18383250"/>
          <a:ext cx="7620" cy="7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0</xdr:colOff>
      <xdr:row>77</xdr:row>
      <xdr:rowOff>0</xdr:rowOff>
    </xdr:from>
    <xdr:to>
      <xdr:col>1</xdr:col>
      <xdr:colOff>7620</xdr:colOff>
      <xdr:row>77</xdr:row>
      <xdr:rowOff>7620</xdr:rowOff>
    </xdr:to>
    <xdr:pic>
      <xdr:nvPicPr>
        <xdr:cNvPr id="3" name="Imagen 2" descr="image desc for 73">
          <a:extLst>
            <a:ext uri="{FF2B5EF4-FFF2-40B4-BE49-F238E27FC236}">
              <a16:creationId xmlns:a16="http://schemas.microsoft.com/office/drawing/2014/main" id="{EB83FDD3-2047-4E42-88D8-62EC355834AD}"/>
            </a:ext>
          </a:extLst>
        </xdr:cNvPr>
        <xdr:cNvPicPr>
          <a:picLocks noChangeAspect="1" noChangeArrowheads="1"/>
        </xdr:cNvPicPr>
      </xdr:nvPicPr>
      <xdr:blipFill>
        <a:blip xmlns:r="http://schemas.openxmlformats.org/officeDocument/2006/relationships" r:link="rId3">
          <a:extLst>
            <a:ext uri="{28A0092B-C50C-407E-A947-70E740481C1C}">
              <a14:useLocalDpi xmlns:a14="http://schemas.microsoft.com/office/drawing/2010/main" val="0"/>
            </a:ext>
          </a:extLst>
        </a:blip>
        <a:srcRect/>
        <a:stretch>
          <a:fillRect/>
        </a:stretch>
      </xdr:blipFill>
      <xdr:spPr bwMode="auto">
        <a:xfrm>
          <a:off x="771525" y="18545175"/>
          <a:ext cx="7620" cy="762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B2:AN79"/>
  <sheetViews>
    <sheetView topLeftCell="N5" zoomScale="118" zoomScaleNormal="118" workbookViewId="0">
      <selection activeCell="Z6" sqref="Z6:AA7"/>
    </sheetView>
  </sheetViews>
  <sheetFormatPr baseColWidth="10" defaultColWidth="11.5703125" defaultRowHeight="12.75" x14ac:dyDescent="0.25"/>
  <cols>
    <col min="1" max="1" width="11.5703125" style="1"/>
    <col min="2" max="2" width="4.7109375" style="1" customWidth="1"/>
    <col min="3" max="3" width="10.28515625" style="4" customWidth="1"/>
    <col min="4" max="4" width="39.85546875" style="4" customWidth="1"/>
    <col min="5" max="5" width="5.85546875" style="4" customWidth="1"/>
    <col min="6" max="6" width="11.140625" style="4" customWidth="1"/>
    <col min="7" max="7" width="10.85546875" style="4" customWidth="1"/>
    <col min="8" max="8" width="10.42578125" style="1" customWidth="1"/>
    <col min="9" max="9" width="10.85546875" style="1" customWidth="1"/>
    <col min="10" max="10" width="10.5703125" style="1" customWidth="1"/>
    <col min="11" max="11" width="11" style="1" customWidth="1"/>
    <col min="12" max="15" width="13.5703125" style="1" customWidth="1"/>
    <col min="16" max="19" width="14.85546875" style="1" customWidth="1"/>
    <col min="20" max="20" width="15.28515625" style="1" customWidth="1"/>
    <col min="21" max="21" width="14.5703125" style="1" customWidth="1"/>
    <col min="22" max="25" width="11.5703125" style="1" customWidth="1"/>
    <col min="26" max="26" width="11.28515625" style="1" customWidth="1"/>
    <col min="27" max="27" width="13" style="1" customWidth="1"/>
    <col min="28" max="28" width="10.140625" style="1" customWidth="1"/>
    <col min="29" max="29" width="14.140625" style="1" customWidth="1"/>
    <col min="30" max="30" width="12.7109375" style="1" customWidth="1"/>
    <col min="31" max="31" width="10.5703125" style="1" customWidth="1"/>
    <col min="32" max="32" width="8.28515625" style="1" customWidth="1"/>
    <col min="33" max="33" width="9" style="1" customWidth="1"/>
    <col min="34" max="34" width="11.7109375" style="1" customWidth="1"/>
    <col min="35" max="35" width="11.5703125" style="1" customWidth="1"/>
    <col min="36" max="38" width="11.5703125" style="1"/>
    <col min="39" max="39" width="12.140625" style="1" bestFit="1" customWidth="1"/>
    <col min="40" max="40" width="16.7109375" style="1" bestFit="1" customWidth="1"/>
    <col min="41" max="16384" width="11.5703125" style="1"/>
  </cols>
  <sheetData>
    <row r="2" spans="2:38" x14ac:dyDescent="0.25">
      <c r="C2" s="141"/>
      <c r="D2" s="141"/>
      <c r="E2" s="141"/>
      <c r="F2" s="2"/>
      <c r="G2" s="2"/>
    </row>
    <row r="3" spans="2:38" x14ac:dyDescent="0.25">
      <c r="C3" s="3"/>
    </row>
    <row r="4" spans="2:38" x14ac:dyDescent="0.25">
      <c r="C4" s="137" t="s">
        <v>0</v>
      </c>
      <c r="D4" s="137"/>
      <c r="E4" s="137"/>
      <c r="F4" s="142" t="s">
        <v>1</v>
      </c>
      <c r="G4" s="142"/>
      <c r="H4" s="137" t="s">
        <v>2</v>
      </c>
      <c r="I4" s="137"/>
      <c r="J4" s="137"/>
      <c r="K4" s="137"/>
      <c r="L4" s="137" t="s">
        <v>3</v>
      </c>
      <c r="M4" s="137"/>
      <c r="N4" s="137"/>
      <c r="O4" s="137"/>
      <c r="P4" s="137" t="s">
        <v>4</v>
      </c>
      <c r="Q4" s="137"/>
      <c r="R4" s="137"/>
      <c r="S4" s="137"/>
      <c r="T4" s="137" t="s">
        <v>5</v>
      </c>
      <c r="U4" s="137"/>
      <c r="V4" s="137"/>
      <c r="W4" s="137"/>
      <c r="X4" s="137"/>
      <c r="Y4" s="137"/>
      <c r="Z4" s="137" t="s">
        <v>6</v>
      </c>
      <c r="AA4" s="137"/>
      <c r="AB4" s="137"/>
      <c r="AC4" s="137"/>
    </row>
    <row r="5" spans="2:38" s="5" customFormat="1" ht="51" x14ac:dyDescent="0.25">
      <c r="C5" s="6" t="s">
        <v>7</v>
      </c>
      <c r="D5" s="6" t="s">
        <v>8</v>
      </c>
      <c r="E5" s="6" t="s">
        <v>9</v>
      </c>
      <c r="F5" s="7" t="s">
        <v>10</v>
      </c>
      <c r="G5" s="7" t="s">
        <v>11</v>
      </c>
      <c r="H5" s="8" t="s">
        <v>12</v>
      </c>
      <c r="I5" s="8" t="s">
        <v>13</v>
      </c>
      <c r="J5" s="8" t="s">
        <v>14</v>
      </c>
      <c r="K5" s="8" t="s">
        <v>15</v>
      </c>
      <c r="L5" s="8" t="s">
        <v>12</v>
      </c>
      <c r="M5" s="8" t="s">
        <v>13</v>
      </c>
      <c r="N5" s="8" t="s">
        <v>14</v>
      </c>
      <c r="O5" s="8" t="s">
        <v>15</v>
      </c>
      <c r="P5" s="8" t="s">
        <v>12</v>
      </c>
      <c r="Q5" s="8" t="s">
        <v>13</v>
      </c>
      <c r="R5" s="8" t="s">
        <v>14</v>
      </c>
      <c r="S5" s="8" t="s">
        <v>15</v>
      </c>
      <c r="T5" s="9" t="s">
        <v>16</v>
      </c>
      <c r="U5" s="9" t="s">
        <v>17</v>
      </c>
      <c r="V5" s="9" t="s">
        <v>18</v>
      </c>
      <c r="W5" s="9" t="s">
        <v>19</v>
      </c>
      <c r="X5" s="10" t="s">
        <v>20</v>
      </c>
      <c r="Y5" s="10" t="s">
        <v>21</v>
      </c>
      <c r="Z5" s="6" t="s">
        <v>22</v>
      </c>
      <c r="AA5" s="6" t="s">
        <v>23</v>
      </c>
      <c r="AB5" s="6" t="s">
        <v>24</v>
      </c>
      <c r="AC5" s="10" t="s">
        <v>25</v>
      </c>
    </row>
    <row r="6" spans="2:38" ht="25.5" x14ac:dyDescent="0.25">
      <c r="C6" s="11">
        <v>1</v>
      </c>
      <c r="D6" s="12" t="s">
        <v>26</v>
      </c>
      <c r="E6" s="11">
        <v>7</v>
      </c>
      <c r="F6" s="13">
        <f>+G6/1.19</f>
        <v>4965531.9327731095</v>
      </c>
      <c r="G6" s="14">
        <v>5908983</v>
      </c>
      <c r="H6" s="15">
        <v>5950000</v>
      </c>
      <c r="I6" s="15">
        <f>+H6*19%</f>
        <v>1130500</v>
      </c>
      <c r="J6" s="15">
        <f>+H6+I6</f>
        <v>7080500</v>
      </c>
      <c r="K6" s="15">
        <f>+J6*E6</f>
        <v>49563500</v>
      </c>
      <c r="L6" s="15">
        <v>6385254</v>
      </c>
      <c r="M6" s="15">
        <f>+L6*19%</f>
        <v>1213198.26</v>
      </c>
      <c r="N6" s="15">
        <f>+L6+M6</f>
        <v>7598452.2599999998</v>
      </c>
      <c r="O6" s="15">
        <f>+N6*E6</f>
        <v>53189165.82</v>
      </c>
      <c r="P6" s="15">
        <v>6850500</v>
      </c>
      <c r="Q6" s="15">
        <f>+P6*19%</f>
        <v>1301595</v>
      </c>
      <c r="R6" s="15">
        <f>+P6+Q6</f>
        <v>8152095</v>
      </c>
      <c r="S6" s="15">
        <f>+R6*E6</f>
        <v>57064665</v>
      </c>
      <c r="T6" s="16">
        <f>MIN(H6,L6,P6,F6)</f>
        <v>4965531.9327731095</v>
      </c>
      <c r="U6" s="17">
        <f t="shared" ref="U6:U12" si="0">STDEVA(F6,H6,L6,P6)</f>
        <v>803880.84072710993</v>
      </c>
      <c r="V6" s="18">
        <f t="shared" ref="V6:V12" si="1">U6/T6*100%</f>
        <v>0.16189219032535054</v>
      </c>
      <c r="W6" s="19">
        <f>100%-V6</f>
        <v>0.83810780967464948</v>
      </c>
      <c r="X6" s="20" t="str">
        <f>IF(W6&gt;75%,"ALTO","BAJO")</f>
        <v>ALTO</v>
      </c>
      <c r="Y6" s="17" t="s">
        <v>27</v>
      </c>
      <c r="Z6" s="17">
        <f t="shared" ref="Z6:Z12" si="2">+T6</f>
        <v>4965531.9327731095</v>
      </c>
      <c r="AA6" s="17">
        <f>+Z6*19%</f>
        <v>943451.06722689082</v>
      </c>
      <c r="AB6" s="17">
        <f>+Z6+AA6</f>
        <v>5908983</v>
      </c>
      <c r="AC6" s="21">
        <f t="shared" ref="AC6:AC12" si="3">+AB6*E6</f>
        <v>41362881</v>
      </c>
      <c r="AD6" s="22"/>
    </row>
    <row r="7" spans="2:38" ht="25.5" x14ac:dyDescent="0.25">
      <c r="C7" s="11">
        <v>2</v>
      </c>
      <c r="D7" s="12" t="s">
        <v>28</v>
      </c>
      <c r="E7" s="11">
        <v>7</v>
      </c>
      <c r="F7" s="13">
        <f t="shared" ref="F7:F12" si="4">+G7/1.19</f>
        <v>3365694.1176470588</v>
      </c>
      <c r="G7" s="14">
        <v>4005176</v>
      </c>
      <c r="H7" s="15">
        <v>4250000</v>
      </c>
      <c r="I7" s="15">
        <f t="shared" ref="I7:I12" si="5">+H7*19%</f>
        <v>807500</v>
      </c>
      <c r="J7" s="15">
        <f t="shared" ref="J7:J12" si="6">+H7+I7</f>
        <v>5057500</v>
      </c>
      <c r="K7" s="15">
        <f t="shared" ref="K7:K12" si="7">+J7*E7</f>
        <v>35402500</v>
      </c>
      <c r="L7" s="15">
        <v>4587962</v>
      </c>
      <c r="M7" s="15">
        <f t="shared" ref="M7:M12" si="8">+L7*19%</f>
        <v>871712.78</v>
      </c>
      <c r="N7" s="15">
        <f t="shared" ref="N7:N12" si="9">+L7+M7</f>
        <v>5459674.7800000003</v>
      </c>
      <c r="O7" s="15">
        <f t="shared" ref="O7:O12" si="10">+N7*E7</f>
        <v>38217723.460000001</v>
      </c>
      <c r="P7" s="15">
        <v>5125800</v>
      </c>
      <c r="Q7" s="15">
        <f t="shared" ref="Q7:Q12" si="11">+P7*19%</f>
        <v>973902</v>
      </c>
      <c r="R7" s="15">
        <f t="shared" ref="R7:R12" si="12">+P7+Q7</f>
        <v>6099702</v>
      </c>
      <c r="S7" s="15">
        <f t="shared" ref="S7:S12" si="13">+R7*E7</f>
        <v>42697914</v>
      </c>
      <c r="T7" s="16">
        <f t="shared" ref="T7:T11" si="14">MIN(H7,L7,P7,F7)</f>
        <v>3365694.1176470588</v>
      </c>
      <c r="U7" s="17">
        <f t="shared" si="0"/>
        <v>738490.69360966445</v>
      </c>
      <c r="V7" s="18">
        <f t="shared" si="1"/>
        <v>0.21941705567882677</v>
      </c>
      <c r="W7" s="19">
        <f t="shared" ref="W7:W12" si="15">100%-V7</f>
        <v>0.78058294432117326</v>
      </c>
      <c r="X7" s="20" t="str">
        <f t="shared" ref="X7:X12" si="16">IF(W7&gt;75%,"ALTO","BAJO")</f>
        <v>ALTO</v>
      </c>
      <c r="Y7" s="17" t="s">
        <v>27</v>
      </c>
      <c r="Z7" s="17">
        <f t="shared" si="2"/>
        <v>3365694.1176470588</v>
      </c>
      <c r="AA7" s="17">
        <f t="shared" ref="AA7:AA12" si="17">+Z7*19%</f>
        <v>639481.8823529412</v>
      </c>
      <c r="AB7" s="17">
        <f t="shared" ref="AB7:AB12" si="18">+Z7+AA7</f>
        <v>4005176</v>
      </c>
      <c r="AC7" s="21">
        <f t="shared" si="3"/>
        <v>28036232</v>
      </c>
      <c r="AD7" s="22"/>
    </row>
    <row r="8" spans="2:38" x14ac:dyDescent="0.25">
      <c r="C8" s="11">
        <v>3</v>
      </c>
      <c r="D8" s="12" t="s">
        <v>29</v>
      </c>
      <c r="E8" s="11">
        <v>7</v>
      </c>
      <c r="F8" s="13">
        <f t="shared" si="4"/>
        <v>3048745.3781512608</v>
      </c>
      <c r="G8" s="14">
        <v>3628007</v>
      </c>
      <c r="H8" s="15">
        <v>3650000</v>
      </c>
      <c r="I8" s="15">
        <f t="shared" si="5"/>
        <v>693500</v>
      </c>
      <c r="J8" s="15">
        <f t="shared" si="6"/>
        <v>4343500</v>
      </c>
      <c r="K8" s="15">
        <f t="shared" si="7"/>
        <v>30404500</v>
      </c>
      <c r="L8" s="15">
        <v>4150200</v>
      </c>
      <c r="M8" s="15">
        <f t="shared" si="8"/>
        <v>788538</v>
      </c>
      <c r="N8" s="15">
        <f t="shared" si="9"/>
        <v>4938738</v>
      </c>
      <c r="O8" s="15">
        <f t="shared" si="10"/>
        <v>34571166</v>
      </c>
      <c r="P8" s="15">
        <v>3120000</v>
      </c>
      <c r="Q8" s="15">
        <f t="shared" si="11"/>
        <v>592800</v>
      </c>
      <c r="R8" s="15">
        <f t="shared" si="12"/>
        <v>3712800</v>
      </c>
      <c r="S8" s="15">
        <f t="shared" si="13"/>
        <v>25989600</v>
      </c>
      <c r="T8" s="16">
        <f t="shared" si="14"/>
        <v>3048745.3781512608</v>
      </c>
      <c r="U8" s="17">
        <f t="shared" si="0"/>
        <v>514149.67871081561</v>
      </c>
      <c r="V8" s="18">
        <f t="shared" si="1"/>
        <v>0.16864303670468953</v>
      </c>
      <c r="W8" s="19">
        <f t="shared" si="15"/>
        <v>0.8313569632953105</v>
      </c>
      <c r="X8" s="20" t="str">
        <f t="shared" si="16"/>
        <v>ALTO</v>
      </c>
      <c r="Y8" s="17" t="s">
        <v>27</v>
      </c>
      <c r="Z8" s="17">
        <f t="shared" si="2"/>
        <v>3048745.3781512608</v>
      </c>
      <c r="AA8" s="17">
        <f t="shared" si="17"/>
        <v>579261.62184873957</v>
      </c>
      <c r="AB8" s="17">
        <f t="shared" si="18"/>
        <v>3628007.0000000005</v>
      </c>
      <c r="AC8" s="21">
        <f t="shared" si="3"/>
        <v>25396049.000000004</v>
      </c>
      <c r="AD8" s="22"/>
    </row>
    <row r="9" spans="2:38" x14ac:dyDescent="0.25">
      <c r="C9" s="11">
        <v>4</v>
      </c>
      <c r="D9" s="12" t="s">
        <v>30</v>
      </c>
      <c r="E9" s="11">
        <v>7</v>
      </c>
      <c r="F9" s="13">
        <f t="shared" si="4"/>
        <v>6127676.4705882352</v>
      </c>
      <c r="G9" s="14">
        <v>7291935</v>
      </c>
      <c r="H9" s="15">
        <v>6950000</v>
      </c>
      <c r="I9" s="15">
        <f t="shared" si="5"/>
        <v>1320500</v>
      </c>
      <c r="J9" s="15">
        <f t="shared" si="6"/>
        <v>8270500</v>
      </c>
      <c r="K9" s="15">
        <f t="shared" si="7"/>
        <v>57893500</v>
      </c>
      <c r="L9" s="15">
        <v>7455850</v>
      </c>
      <c r="M9" s="15">
        <f t="shared" si="8"/>
        <v>1416611.5</v>
      </c>
      <c r="N9" s="15">
        <f t="shared" si="9"/>
        <v>8872461.5</v>
      </c>
      <c r="O9" s="15">
        <f t="shared" si="10"/>
        <v>62107230.5</v>
      </c>
      <c r="P9" s="15">
        <v>6798900</v>
      </c>
      <c r="Q9" s="15">
        <f t="shared" si="11"/>
        <v>1291791</v>
      </c>
      <c r="R9" s="15">
        <f t="shared" si="12"/>
        <v>8090691</v>
      </c>
      <c r="S9" s="15">
        <f t="shared" si="13"/>
        <v>56634837</v>
      </c>
      <c r="T9" s="16">
        <f t="shared" si="14"/>
        <v>6127676.4705882352</v>
      </c>
      <c r="U9" s="17">
        <f t="shared" si="0"/>
        <v>547806.28211457434</v>
      </c>
      <c r="V9" s="18">
        <f t="shared" si="1"/>
        <v>8.9398695369108952E-2</v>
      </c>
      <c r="W9" s="19">
        <f t="shared" si="15"/>
        <v>0.91060130463089106</v>
      </c>
      <c r="X9" s="20" t="str">
        <f t="shared" si="16"/>
        <v>ALTO</v>
      </c>
      <c r="Y9" s="17" t="s">
        <v>27</v>
      </c>
      <c r="Z9" s="17">
        <f t="shared" si="2"/>
        <v>6127676.4705882352</v>
      </c>
      <c r="AA9" s="17">
        <f t="shared" si="17"/>
        <v>1164258.5294117646</v>
      </c>
      <c r="AB9" s="17">
        <f t="shared" si="18"/>
        <v>7291935</v>
      </c>
      <c r="AC9" s="21">
        <f t="shared" si="3"/>
        <v>51043545</v>
      </c>
      <c r="AD9" s="22"/>
    </row>
    <row r="10" spans="2:38" ht="25.5" x14ac:dyDescent="0.25">
      <c r="C10" s="11">
        <v>5</v>
      </c>
      <c r="D10" s="12" t="s">
        <v>31</v>
      </c>
      <c r="E10" s="11">
        <v>8</v>
      </c>
      <c r="F10" s="13">
        <f t="shared" si="4"/>
        <v>1071588.2352941176</v>
      </c>
      <c r="G10" s="14">
        <v>1275190</v>
      </c>
      <c r="H10" s="15">
        <v>1350000</v>
      </c>
      <c r="I10" s="15">
        <f t="shared" si="5"/>
        <v>256500</v>
      </c>
      <c r="J10" s="15">
        <f t="shared" si="6"/>
        <v>1606500</v>
      </c>
      <c r="K10" s="15">
        <f t="shared" si="7"/>
        <v>12852000</v>
      </c>
      <c r="L10" s="15">
        <v>1101200</v>
      </c>
      <c r="M10" s="15">
        <f t="shared" si="8"/>
        <v>209228</v>
      </c>
      <c r="N10" s="15">
        <f t="shared" si="9"/>
        <v>1310428</v>
      </c>
      <c r="O10" s="15">
        <f t="shared" si="10"/>
        <v>10483424</v>
      </c>
      <c r="P10" s="15">
        <v>1458000</v>
      </c>
      <c r="Q10" s="15">
        <f t="shared" si="11"/>
        <v>277020</v>
      </c>
      <c r="R10" s="15">
        <f t="shared" si="12"/>
        <v>1735020</v>
      </c>
      <c r="S10" s="15">
        <f t="shared" si="13"/>
        <v>13880160</v>
      </c>
      <c r="T10" s="16">
        <f t="shared" si="14"/>
        <v>1071588.2352941176</v>
      </c>
      <c r="U10" s="17">
        <f t="shared" si="0"/>
        <v>188983.17809590837</v>
      </c>
      <c r="V10" s="18">
        <f t="shared" si="1"/>
        <v>0.17635801875338653</v>
      </c>
      <c r="W10" s="19">
        <f t="shared" si="15"/>
        <v>0.82364198124661347</v>
      </c>
      <c r="X10" s="20" t="str">
        <f t="shared" si="16"/>
        <v>ALTO</v>
      </c>
      <c r="Y10" s="17" t="s">
        <v>27</v>
      </c>
      <c r="Z10" s="17">
        <f t="shared" si="2"/>
        <v>1071588.2352941176</v>
      </c>
      <c r="AA10" s="17">
        <f t="shared" si="17"/>
        <v>203601.76470588235</v>
      </c>
      <c r="AB10" s="17">
        <f t="shared" si="18"/>
        <v>1275190</v>
      </c>
      <c r="AC10" s="21">
        <f t="shared" si="3"/>
        <v>10201520</v>
      </c>
      <c r="AD10" s="22"/>
    </row>
    <row r="11" spans="2:38" x14ac:dyDescent="0.25">
      <c r="C11" s="11">
        <v>6</v>
      </c>
      <c r="D11" s="12" t="s">
        <v>32</v>
      </c>
      <c r="E11" s="11">
        <v>4</v>
      </c>
      <c r="F11" s="13">
        <f t="shared" si="4"/>
        <v>7742606.7226890763</v>
      </c>
      <c r="G11" s="14">
        <v>9213702</v>
      </c>
      <c r="H11" s="15">
        <v>8125000</v>
      </c>
      <c r="I11" s="15">
        <f t="shared" si="5"/>
        <v>1543750</v>
      </c>
      <c r="J11" s="15">
        <f t="shared" si="6"/>
        <v>9668750</v>
      </c>
      <c r="K11" s="15">
        <f t="shared" si="7"/>
        <v>38675000</v>
      </c>
      <c r="L11" s="15">
        <v>9125250</v>
      </c>
      <c r="M11" s="15">
        <f t="shared" si="8"/>
        <v>1733797.5</v>
      </c>
      <c r="N11" s="15">
        <f t="shared" si="9"/>
        <v>10859047.5</v>
      </c>
      <c r="O11" s="15">
        <f t="shared" si="10"/>
        <v>43436190</v>
      </c>
      <c r="P11" s="15">
        <v>7125200</v>
      </c>
      <c r="Q11" s="15">
        <f t="shared" si="11"/>
        <v>1353788</v>
      </c>
      <c r="R11" s="15">
        <f t="shared" si="12"/>
        <v>8478988</v>
      </c>
      <c r="S11" s="15">
        <f t="shared" si="13"/>
        <v>33915952</v>
      </c>
      <c r="T11" s="16">
        <f t="shared" si="14"/>
        <v>7125200</v>
      </c>
      <c r="U11" s="17">
        <f t="shared" si="0"/>
        <v>838620.80311700597</v>
      </c>
      <c r="V11" s="18">
        <f t="shared" si="1"/>
        <v>0.11769786155013276</v>
      </c>
      <c r="W11" s="19">
        <f t="shared" si="15"/>
        <v>0.88230213844986727</v>
      </c>
      <c r="X11" s="20" t="str">
        <f t="shared" si="16"/>
        <v>ALTO</v>
      </c>
      <c r="Y11" s="17" t="s">
        <v>27</v>
      </c>
      <c r="Z11" s="17">
        <f t="shared" si="2"/>
        <v>7125200</v>
      </c>
      <c r="AA11" s="17">
        <f t="shared" si="17"/>
        <v>1353788</v>
      </c>
      <c r="AB11" s="17">
        <f t="shared" si="18"/>
        <v>8478988</v>
      </c>
      <c r="AC11" s="21">
        <f t="shared" si="3"/>
        <v>33915952</v>
      </c>
      <c r="AD11" s="22"/>
    </row>
    <row r="12" spans="2:38" x14ac:dyDescent="0.25">
      <c r="C12" s="11">
        <v>7</v>
      </c>
      <c r="D12" s="12" t="s">
        <v>33</v>
      </c>
      <c r="E12" s="11">
        <v>8</v>
      </c>
      <c r="F12" s="13">
        <f t="shared" si="4"/>
        <v>3033653.781512605</v>
      </c>
      <c r="G12" s="14">
        <v>3610048</v>
      </c>
      <c r="H12" s="15">
        <v>3650000</v>
      </c>
      <c r="I12" s="15">
        <f t="shared" si="5"/>
        <v>693500</v>
      </c>
      <c r="J12" s="15">
        <f t="shared" si="6"/>
        <v>4343500</v>
      </c>
      <c r="K12" s="15">
        <f t="shared" si="7"/>
        <v>34748000</v>
      </c>
      <c r="L12" s="15">
        <v>3487961</v>
      </c>
      <c r="M12" s="15">
        <f t="shared" si="8"/>
        <v>662712.59</v>
      </c>
      <c r="N12" s="15">
        <f t="shared" si="9"/>
        <v>4150673.59</v>
      </c>
      <c r="O12" s="15">
        <f t="shared" si="10"/>
        <v>33205388.719999999</v>
      </c>
      <c r="P12" s="15">
        <v>3221000</v>
      </c>
      <c r="Q12" s="15">
        <f t="shared" si="11"/>
        <v>611990</v>
      </c>
      <c r="R12" s="15">
        <f t="shared" si="12"/>
        <v>3832990</v>
      </c>
      <c r="S12" s="15">
        <f t="shared" si="13"/>
        <v>30663920</v>
      </c>
      <c r="T12" s="16">
        <f>MIN(H12,L12,P12,F12)</f>
        <v>3033653.781512605</v>
      </c>
      <c r="U12" s="17">
        <f t="shared" si="0"/>
        <v>274308.54410635721</v>
      </c>
      <c r="V12" s="18">
        <f t="shared" si="1"/>
        <v>9.0421835800123737E-2</v>
      </c>
      <c r="W12" s="19">
        <f t="shared" si="15"/>
        <v>0.90957816419987625</v>
      </c>
      <c r="X12" s="20" t="str">
        <f t="shared" si="16"/>
        <v>ALTO</v>
      </c>
      <c r="Y12" s="17" t="s">
        <v>27</v>
      </c>
      <c r="Z12" s="17">
        <f t="shared" si="2"/>
        <v>3033653.781512605</v>
      </c>
      <c r="AA12" s="17">
        <f t="shared" si="17"/>
        <v>576394.21848739497</v>
      </c>
      <c r="AB12" s="17">
        <f t="shared" si="18"/>
        <v>3610048</v>
      </c>
      <c r="AC12" s="21">
        <f t="shared" si="3"/>
        <v>28880384</v>
      </c>
      <c r="AD12" s="22"/>
    </row>
    <row r="13" spans="2:38" s="23" customFormat="1" x14ac:dyDescent="0.25">
      <c r="C13" s="138"/>
      <c r="D13" s="138"/>
      <c r="E13" s="138"/>
      <c r="F13" s="138"/>
      <c r="G13" s="138"/>
      <c r="H13" s="139" t="s">
        <v>34</v>
      </c>
      <c r="I13" s="139"/>
      <c r="J13" s="139"/>
      <c r="K13" s="24">
        <f>SUM(K6:K12)</f>
        <v>259539000</v>
      </c>
      <c r="L13" s="139" t="s">
        <v>34</v>
      </c>
      <c r="M13" s="139"/>
      <c r="N13" s="139"/>
      <c r="O13" s="24">
        <f>SUM(O6:O12)</f>
        <v>275210288.5</v>
      </c>
      <c r="P13" s="139" t="s">
        <v>34</v>
      </c>
      <c r="Q13" s="139"/>
      <c r="R13" s="139"/>
      <c r="S13" s="24">
        <f>SUM(S6:S12)</f>
        <v>260847048</v>
      </c>
      <c r="T13" s="21"/>
      <c r="U13" s="25"/>
      <c r="V13" s="26"/>
      <c r="W13" s="27"/>
      <c r="X13" s="28"/>
      <c r="Y13" s="25"/>
      <c r="Z13" s="140" t="s">
        <v>35</v>
      </c>
      <c r="AA13" s="140"/>
      <c r="AB13" s="140"/>
      <c r="AC13" s="21">
        <f>SUM(AC6:AC12)</f>
        <v>218836563</v>
      </c>
      <c r="AD13" s="29"/>
    </row>
    <row r="14" spans="2:38" x14ac:dyDescent="0.25">
      <c r="AC14" s="29">
        <v>882000000</v>
      </c>
      <c r="AD14" s="29">
        <f>+AC14-AC13</f>
        <v>663163437</v>
      </c>
    </row>
    <row r="15" spans="2:38" x14ac:dyDescent="0.25">
      <c r="C15" s="3"/>
    </row>
    <row r="16" spans="2:38" ht="51.75" thickBot="1" x14ac:dyDescent="0.3">
      <c r="B16" s="130" t="s">
        <v>36</v>
      </c>
      <c r="C16" s="131"/>
      <c r="D16" s="131"/>
      <c r="E16" s="132"/>
      <c r="F16" s="133" t="s">
        <v>37</v>
      </c>
      <c r="G16" s="134"/>
      <c r="H16" s="129" t="s">
        <v>2</v>
      </c>
      <c r="I16" s="129"/>
      <c r="J16" s="129"/>
      <c r="K16" s="129" t="s">
        <v>3</v>
      </c>
      <c r="L16" s="129"/>
      <c r="M16" s="129"/>
      <c r="N16" s="129" t="s">
        <v>4</v>
      </c>
      <c r="O16" s="129"/>
      <c r="P16" s="129"/>
      <c r="Q16" s="135" t="s">
        <v>5</v>
      </c>
      <c r="R16" s="135"/>
      <c r="S16" s="135"/>
      <c r="T16" s="135"/>
      <c r="U16" s="135"/>
      <c r="V16" s="136"/>
      <c r="W16" s="125" t="s">
        <v>38</v>
      </c>
      <c r="X16" s="125" t="s">
        <v>39</v>
      </c>
      <c r="Y16" s="8" t="str">
        <f>+F16</f>
        <v>FUENTE 1: CTO 169-00-A-COFAC-GOCOP-2022</v>
      </c>
      <c r="Z16" s="8" t="str">
        <f>+H16</f>
        <v>FUENTE 2: ALPHATEC SAS</v>
      </c>
      <c r="AA16" s="8" t="str">
        <f>+K16</f>
        <v>FUENTE 3: HEIMCORE SAS</v>
      </c>
      <c r="AB16" s="8" t="str">
        <f>+N16</f>
        <v>FUENTE 4: CSA POWERTECNOLOGIES</v>
      </c>
      <c r="AC16" s="127" t="s">
        <v>40</v>
      </c>
      <c r="AD16" s="128"/>
      <c r="AE16" s="128"/>
      <c r="AF16" s="128"/>
      <c r="AG16" s="128"/>
      <c r="AH16" s="128"/>
      <c r="AI16" s="128"/>
      <c r="AJ16" s="129" t="s">
        <v>6</v>
      </c>
      <c r="AK16" s="129"/>
      <c r="AL16" s="129"/>
    </row>
    <row r="17" spans="2:38" s="5" customFormat="1" ht="64.5" x14ac:dyDescent="0.25">
      <c r="B17" s="8" t="s">
        <v>7</v>
      </c>
      <c r="C17" s="8" t="s">
        <v>41</v>
      </c>
      <c r="D17" s="8" t="s">
        <v>7</v>
      </c>
      <c r="E17" s="30" t="s">
        <v>42</v>
      </c>
      <c r="F17" s="31" t="s">
        <v>10</v>
      </c>
      <c r="G17" s="32" t="s">
        <v>43</v>
      </c>
      <c r="H17" s="33" t="s">
        <v>12</v>
      </c>
      <c r="I17" s="33" t="s">
        <v>13</v>
      </c>
      <c r="J17" s="33" t="s">
        <v>14</v>
      </c>
      <c r="K17" s="33" t="s">
        <v>12</v>
      </c>
      <c r="L17" s="33" t="s">
        <v>13</v>
      </c>
      <c r="M17" s="33" t="s">
        <v>14</v>
      </c>
      <c r="N17" s="33" t="s">
        <v>12</v>
      </c>
      <c r="O17" s="33" t="s">
        <v>13</v>
      </c>
      <c r="P17" s="33" t="s">
        <v>14</v>
      </c>
      <c r="Q17" s="9" t="s">
        <v>16</v>
      </c>
      <c r="R17" s="9" t="s">
        <v>17</v>
      </c>
      <c r="S17" s="9" t="s">
        <v>18</v>
      </c>
      <c r="T17" s="9" t="s">
        <v>19</v>
      </c>
      <c r="U17" s="10" t="s">
        <v>20</v>
      </c>
      <c r="V17" s="34" t="s">
        <v>21</v>
      </c>
      <c r="W17" s="126"/>
      <c r="X17" s="126"/>
      <c r="Y17" s="35" t="s">
        <v>44</v>
      </c>
      <c r="Z17" s="6" t="str">
        <f>+H17</f>
        <v>VALOR UNITARIO ANTES DE IVA</v>
      </c>
      <c r="AA17" s="6" t="str">
        <f>+K17</f>
        <v>VALOR UNITARIO ANTES DE IVA</v>
      </c>
      <c r="AB17" s="6" t="str">
        <f>+N17</f>
        <v>VALOR UNITARIO ANTES DE IVA</v>
      </c>
      <c r="AC17" s="36" t="s">
        <v>45</v>
      </c>
      <c r="AD17" s="36" t="s">
        <v>46</v>
      </c>
      <c r="AE17" s="36" t="s">
        <v>47</v>
      </c>
      <c r="AF17" s="37" t="s">
        <v>18</v>
      </c>
      <c r="AG17" s="30" t="s">
        <v>48</v>
      </c>
      <c r="AH17" s="30" t="s">
        <v>49</v>
      </c>
      <c r="AI17" s="38" t="s">
        <v>21</v>
      </c>
      <c r="AJ17" s="39" t="s">
        <v>50</v>
      </c>
      <c r="AK17" s="40" t="s">
        <v>23</v>
      </c>
      <c r="AL17" s="41" t="s">
        <v>24</v>
      </c>
    </row>
    <row r="18" spans="2:38" ht="25.5" customHeight="1" x14ac:dyDescent="0.25">
      <c r="B18" s="122">
        <v>8</v>
      </c>
      <c r="C18" s="122" t="s">
        <v>51</v>
      </c>
      <c r="D18" s="42" t="s">
        <v>52</v>
      </c>
      <c r="E18" s="11">
        <v>1</v>
      </c>
      <c r="F18" s="43">
        <f>+G18/1.19</f>
        <v>17166552.100840338</v>
      </c>
      <c r="G18" s="14">
        <v>20428197</v>
      </c>
      <c r="H18" s="44">
        <v>60000000</v>
      </c>
      <c r="I18" s="45">
        <f t="shared" ref="I18:I70" si="19">+H18*19%</f>
        <v>11400000</v>
      </c>
      <c r="J18" s="45">
        <f t="shared" ref="J18:J70" si="20">+H18+I18</f>
        <v>71400000</v>
      </c>
      <c r="K18" s="46">
        <v>61258900</v>
      </c>
      <c r="L18" s="15">
        <f t="shared" ref="L18:L70" si="21">+K18*19%</f>
        <v>11639191</v>
      </c>
      <c r="M18" s="15">
        <f>+K18+L18</f>
        <v>72898091</v>
      </c>
      <c r="N18" s="46">
        <v>61998954</v>
      </c>
      <c r="O18" s="15">
        <f t="shared" ref="O18:O70" si="22">+N18*19%</f>
        <v>11779801.26</v>
      </c>
      <c r="P18" s="15">
        <f>+N18+O18</f>
        <v>73778755.260000005</v>
      </c>
      <c r="Q18" s="47">
        <f t="shared" ref="Q18:Q70" si="23">MIN(H18,K18,N18,F18)</f>
        <v>17166552.100840338</v>
      </c>
      <c r="R18" s="17">
        <f t="shared" ref="R18:R70" si="24">STDEVA(F18,H18,K18,N18)</f>
        <v>21975198.119064</v>
      </c>
      <c r="S18" s="18">
        <f t="shared" ref="S18:S70" si="25">R18/Q18*100%</f>
        <v>1.2801171714609056</v>
      </c>
      <c r="T18" s="19">
        <f>100%-S18</f>
        <v>-0.28011717146090565</v>
      </c>
      <c r="U18" s="48" t="str">
        <f>IF(T18&gt;75%,"ALTO","BAJO")</f>
        <v>BAJO</v>
      </c>
      <c r="V18" s="17"/>
      <c r="W18" s="49">
        <f>+Q18-R18</f>
        <v>-4808646.0182236619</v>
      </c>
      <c r="X18" s="49">
        <f>+Q18+R18</f>
        <v>39141750.219904333</v>
      </c>
      <c r="Y18" s="49">
        <f>+F18</f>
        <v>17166552.100840338</v>
      </c>
      <c r="Z18" s="50" t="s">
        <v>53</v>
      </c>
      <c r="AA18" s="50" t="s">
        <v>53</v>
      </c>
      <c r="AB18" s="50" t="s">
        <v>53</v>
      </c>
      <c r="AC18" s="51">
        <f>MIN(Y18:AB18)</f>
        <v>17166552.100840338</v>
      </c>
      <c r="AD18" s="51">
        <f>AVERAGE(Y18:AB18)</f>
        <v>17166552.100840338</v>
      </c>
      <c r="AE18" s="52">
        <f>STDEVA(Y18:AB18)</f>
        <v>8583276.0504201688</v>
      </c>
      <c r="AF18" s="18">
        <f>AE18/AC18*100%</f>
        <v>0.5</v>
      </c>
      <c r="AG18" s="19">
        <v>0.5</v>
      </c>
      <c r="AH18" s="53" t="str">
        <f>IF(AG18&gt;75%,"ALTO",IF(AG18&gt;=50%,"ACEPTABLE"))</f>
        <v>ACEPTABLE</v>
      </c>
      <c r="AI18" s="17" t="s">
        <v>45</v>
      </c>
      <c r="AJ18" s="17">
        <f>+AC18</f>
        <v>17166552.100840338</v>
      </c>
      <c r="AK18" s="17">
        <f>+AJ18*19%</f>
        <v>3261644.8991596643</v>
      </c>
      <c r="AL18" s="17">
        <f>+AJ18+AK18</f>
        <v>20428197</v>
      </c>
    </row>
    <row r="19" spans="2:38" ht="25.5" customHeight="1" x14ac:dyDescent="0.25">
      <c r="B19" s="123"/>
      <c r="C19" s="123"/>
      <c r="D19" s="54" t="s">
        <v>54</v>
      </c>
      <c r="E19" s="11">
        <v>1</v>
      </c>
      <c r="F19" s="55">
        <f t="shared" ref="F19:F68" si="26">+G19/1.19</f>
        <v>565979.83193277312</v>
      </c>
      <c r="G19" s="14">
        <v>673516</v>
      </c>
      <c r="H19" s="44">
        <v>645000</v>
      </c>
      <c r="I19" s="45">
        <f t="shared" si="19"/>
        <v>122550</v>
      </c>
      <c r="J19" s="45">
        <f t="shared" si="20"/>
        <v>767550</v>
      </c>
      <c r="K19" s="46">
        <v>721890</v>
      </c>
      <c r="L19" s="15">
        <f t="shared" si="21"/>
        <v>137159.1</v>
      </c>
      <c r="M19" s="15">
        <f t="shared" ref="M19:M70" si="27">+K19+L19</f>
        <v>859049.1</v>
      </c>
      <c r="N19" s="46">
        <v>711458</v>
      </c>
      <c r="O19" s="15">
        <f t="shared" si="22"/>
        <v>135177.01999999999</v>
      </c>
      <c r="P19" s="15">
        <f t="shared" ref="P19:P70" si="28">+N19+O19</f>
        <v>846635.02</v>
      </c>
      <c r="Q19" s="47">
        <f t="shared" si="23"/>
        <v>565979.83193277312</v>
      </c>
      <c r="R19" s="17">
        <f t="shared" si="24"/>
        <v>71968.528619760837</v>
      </c>
      <c r="S19" s="18">
        <f t="shared" si="25"/>
        <v>0.12715740837265246</v>
      </c>
      <c r="T19" s="19">
        <f t="shared" ref="T19:T70" si="29">100%-S19</f>
        <v>0.87284259162734756</v>
      </c>
      <c r="U19" s="20" t="str">
        <f t="shared" ref="U19:U70" si="30">IF(T19&gt;75%,"ALTO","BAJO")</f>
        <v>ALTO</v>
      </c>
      <c r="V19" s="56" t="s">
        <v>27</v>
      </c>
      <c r="W19" s="57"/>
      <c r="X19" s="57"/>
      <c r="Y19" s="57"/>
      <c r="Z19" s="57"/>
      <c r="AA19" s="57"/>
      <c r="AB19" s="57"/>
      <c r="AC19" s="57"/>
      <c r="AD19" s="57"/>
      <c r="AE19" s="57"/>
      <c r="AF19" s="57"/>
      <c r="AG19" s="57"/>
      <c r="AH19" s="57"/>
      <c r="AI19" s="58"/>
      <c r="AJ19" s="17">
        <f t="shared" ref="AJ19:AJ35" si="31">+Q19</f>
        <v>565979.83193277312</v>
      </c>
      <c r="AK19" s="17">
        <f t="shared" ref="AK19:AK70" si="32">+AJ19*19%</f>
        <v>107536.1680672269</v>
      </c>
      <c r="AL19" s="17">
        <f t="shared" ref="AL19:AL70" si="33">+AJ19+AK19</f>
        <v>673516</v>
      </c>
    </row>
    <row r="20" spans="2:38" ht="25.5" customHeight="1" x14ac:dyDescent="0.25">
      <c r="B20" s="123"/>
      <c r="C20" s="123"/>
      <c r="D20" s="42" t="s">
        <v>55</v>
      </c>
      <c r="E20" s="11">
        <v>1</v>
      </c>
      <c r="F20" s="55"/>
      <c r="G20" s="14"/>
      <c r="H20" s="44">
        <v>4987500</v>
      </c>
      <c r="I20" s="45">
        <f t="shared" si="19"/>
        <v>947625</v>
      </c>
      <c r="J20" s="45">
        <f t="shared" si="20"/>
        <v>5935125</v>
      </c>
      <c r="K20" s="46">
        <v>5458900</v>
      </c>
      <c r="L20" s="15">
        <f t="shared" si="21"/>
        <v>1037191</v>
      </c>
      <c r="M20" s="15">
        <f t="shared" si="27"/>
        <v>6496091</v>
      </c>
      <c r="N20" s="46">
        <v>5625894</v>
      </c>
      <c r="O20" s="15">
        <f t="shared" si="22"/>
        <v>1068919.8600000001</v>
      </c>
      <c r="P20" s="15">
        <f t="shared" si="28"/>
        <v>6694813.8600000003</v>
      </c>
      <c r="Q20" s="47">
        <f t="shared" si="23"/>
        <v>4987500</v>
      </c>
      <c r="R20" s="17">
        <f t="shared" si="24"/>
        <v>331071.95976907091</v>
      </c>
      <c r="S20" s="18">
        <f t="shared" si="25"/>
        <v>6.6380342810841278E-2</v>
      </c>
      <c r="T20" s="19">
        <f t="shared" si="29"/>
        <v>0.93361965718915874</v>
      </c>
      <c r="U20" s="20" t="str">
        <f t="shared" si="30"/>
        <v>ALTO</v>
      </c>
      <c r="V20" s="59" t="s">
        <v>27</v>
      </c>
      <c r="W20" s="57"/>
      <c r="X20" s="57"/>
      <c r="Y20" s="57"/>
      <c r="Z20" s="57"/>
      <c r="AA20" s="57"/>
      <c r="AB20" s="57"/>
      <c r="AC20" s="57"/>
      <c r="AD20" s="57"/>
      <c r="AE20" s="57"/>
      <c r="AF20" s="57"/>
      <c r="AG20" s="57"/>
      <c r="AH20" s="57"/>
      <c r="AI20" s="58"/>
      <c r="AJ20" s="17">
        <f t="shared" si="31"/>
        <v>4987500</v>
      </c>
      <c r="AK20" s="17">
        <f t="shared" si="32"/>
        <v>947625</v>
      </c>
      <c r="AL20" s="17">
        <f t="shared" si="33"/>
        <v>5935125</v>
      </c>
    </row>
    <row r="21" spans="2:38" ht="25.5" customHeight="1" x14ac:dyDescent="0.25">
      <c r="B21" s="123"/>
      <c r="C21" s="123"/>
      <c r="D21" s="42" t="s">
        <v>56</v>
      </c>
      <c r="E21" s="11">
        <v>1</v>
      </c>
      <c r="F21" s="55">
        <f t="shared" si="26"/>
        <v>683704.20168067235</v>
      </c>
      <c r="G21" s="14">
        <v>813608</v>
      </c>
      <c r="H21" s="44">
        <v>600000</v>
      </c>
      <c r="I21" s="45">
        <f t="shared" si="19"/>
        <v>114000</v>
      </c>
      <c r="J21" s="45">
        <f t="shared" si="20"/>
        <v>714000</v>
      </c>
      <c r="K21" s="46">
        <v>758900</v>
      </c>
      <c r="L21" s="15">
        <f t="shared" si="21"/>
        <v>144191</v>
      </c>
      <c r="M21" s="15">
        <f t="shared" si="27"/>
        <v>903091</v>
      </c>
      <c r="N21" s="46">
        <v>748563</v>
      </c>
      <c r="O21" s="15">
        <f t="shared" si="22"/>
        <v>142226.97</v>
      </c>
      <c r="P21" s="15">
        <f t="shared" si="28"/>
        <v>890789.97</v>
      </c>
      <c r="Q21" s="47">
        <f t="shared" si="23"/>
        <v>600000</v>
      </c>
      <c r="R21" s="17">
        <f t="shared" si="24"/>
        <v>73197.5032140822</v>
      </c>
      <c r="S21" s="18">
        <f t="shared" si="25"/>
        <v>0.121995838690137</v>
      </c>
      <c r="T21" s="19">
        <f t="shared" si="29"/>
        <v>0.87800416130986303</v>
      </c>
      <c r="U21" s="20" t="str">
        <f t="shared" si="30"/>
        <v>ALTO</v>
      </c>
      <c r="V21" s="59" t="s">
        <v>27</v>
      </c>
      <c r="W21" s="57"/>
      <c r="X21" s="57"/>
      <c r="Y21" s="57"/>
      <c r="Z21" s="57"/>
      <c r="AA21" s="57"/>
      <c r="AB21" s="57"/>
      <c r="AC21" s="57"/>
      <c r="AD21" s="57"/>
      <c r="AE21" s="57"/>
      <c r="AF21" s="57"/>
      <c r="AG21" s="57"/>
      <c r="AH21" s="57"/>
      <c r="AI21" s="58"/>
      <c r="AJ21" s="17">
        <f t="shared" si="31"/>
        <v>600000</v>
      </c>
      <c r="AK21" s="17">
        <f t="shared" si="32"/>
        <v>114000</v>
      </c>
      <c r="AL21" s="17">
        <f t="shared" si="33"/>
        <v>714000</v>
      </c>
    </row>
    <row r="22" spans="2:38" ht="25.5" customHeight="1" x14ac:dyDescent="0.25">
      <c r="B22" s="123"/>
      <c r="C22" s="123"/>
      <c r="D22" s="42" t="s">
        <v>57</v>
      </c>
      <c r="E22" s="11">
        <v>1</v>
      </c>
      <c r="F22" s="55">
        <f t="shared" si="26"/>
        <v>508627.731092437</v>
      </c>
      <c r="G22" s="14">
        <v>605267</v>
      </c>
      <c r="H22" s="44">
        <v>650000</v>
      </c>
      <c r="I22" s="45">
        <f t="shared" si="19"/>
        <v>123500</v>
      </c>
      <c r="J22" s="45">
        <f t="shared" si="20"/>
        <v>773500</v>
      </c>
      <c r="K22" s="46">
        <v>699900</v>
      </c>
      <c r="L22" s="15">
        <f t="shared" si="21"/>
        <v>132981</v>
      </c>
      <c r="M22" s="15">
        <f t="shared" si="27"/>
        <v>832881</v>
      </c>
      <c r="N22" s="46">
        <v>648578</v>
      </c>
      <c r="O22" s="15">
        <f t="shared" si="22"/>
        <v>123229.82</v>
      </c>
      <c r="P22" s="15">
        <f t="shared" si="28"/>
        <v>771807.82000000007</v>
      </c>
      <c r="Q22" s="47">
        <f t="shared" si="23"/>
        <v>508627.731092437</v>
      </c>
      <c r="R22" s="17">
        <f t="shared" si="24"/>
        <v>82301.912090190322</v>
      </c>
      <c r="S22" s="18">
        <f t="shared" si="25"/>
        <v>0.16181168870486329</v>
      </c>
      <c r="T22" s="19">
        <f t="shared" si="29"/>
        <v>0.83818831129513671</v>
      </c>
      <c r="U22" s="20" t="str">
        <f t="shared" si="30"/>
        <v>ALTO</v>
      </c>
      <c r="V22" s="59" t="s">
        <v>27</v>
      </c>
      <c r="W22" s="57"/>
      <c r="X22" s="57"/>
      <c r="Y22" s="57"/>
      <c r="Z22" s="57"/>
      <c r="AA22" s="57"/>
      <c r="AB22" s="57"/>
      <c r="AC22" s="57"/>
      <c r="AD22" s="57"/>
      <c r="AE22" s="57"/>
      <c r="AF22" s="57"/>
      <c r="AG22" s="57"/>
      <c r="AH22" s="57"/>
      <c r="AI22" s="58"/>
      <c r="AJ22" s="17">
        <f t="shared" si="31"/>
        <v>508627.731092437</v>
      </c>
      <c r="AK22" s="17">
        <f t="shared" si="32"/>
        <v>96639.268907563033</v>
      </c>
      <c r="AL22" s="17">
        <f t="shared" si="33"/>
        <v>605267</v>
      </c>
    </row>
    <row r="23" spans="2:38" ht="25.5" customHeight="1" x14ac:dyDescent="0.25">
      <c r="B23" s="123"/>
      <c r="C23" s="123"/>
      <c r="D23" s="42" t="s">
        <v>58</v>
      </c>
      <c r="E23" s="11">
        <v>1</v>
      </c>
      <c r="F23" s="55">
        <f t="shared" si="26"/>
        <v>339588.23529411765</v>
      </c>
      <c r="G23" s="14">
        <v>404110</v>
      </c>
      <c r="H23" s="44">
        <v>220000</v>
      </c>
      <c r="I23" s="45">
        <f t="shared" si="19"/>
        <v>41800</v>
      </c>
      <c r="J23" s="45">
        <f t="shared" si="20"/>
        <v>261800</v>
      </c>
      <c r="K23" s="46">
        <v>245000</v>
      </c>
      <c r="L23" s="15">
        <f t="shared" si="21"/>
        <v>46550</v>
      </c>
      <c r="M23" s="15">
        <f t="shared" si="27"/>
        <v>291550</v>
      </c>
      <c r="N23" s="46">
        <v>197452</v>
      </c>
      <c r="O23" s="15">
        <f t="shared" si="22"/>
        <v>37515.879999999997</v>
      </c>
      <c r="P23" s="15">
        <f t="shared" si="28"/>
        <v>234967.88</v>
      </c>
      <c r="Q23" s="47">
        <f t="shared" si="23"/>
        <v>197452</v>
      </c>
      <c r="R23" s="17">
        <f t="shared" si="24"/>
        <v>62480.139690145814</v>
      </c>
      <c r="S23" s="18">
        <f t="shared" si="25"/>
        <v>0.31643204267440095</v>
      </c>
      <c r="T23" s="19">
        <f t="shared" si="29"/>
        <v>0.68356795732559905</v>
      </c>
      <c r="U23" s="53" t="str">
        <f>IF(T23&gt;75%,"ALTO",IF(T23&gt;50%,"ACEPTABLE"))</f>
        <v>ACEPTABLE</v>
      </c>
      <c r="V23" s="59" t="s">
        <v>27</v>
      </c>
      <c r="W23" s="57"/>
      <c r="X23" s="57"/>
      <c r="Y23" s="57"/>
      <c r="Z23" s="57"/>
      <c r="AA23" s="57"/>
      <c r="AB23" s="57"/>
      <c r="AC23" s="57"/>
      <c r="AD23" s="57"/>
      <c r="AE23" s="57"/>
      <c r="AF23" s="57"/>
      <c r="AG23" s="57"/>
      <c r="AH23" s="57"/>
      <c r="AI23" s="58"/>
      <c r="AJ23" s="17">
        <f t="shared" si="31"/>
        <v>197452</v>
      </c>
      <c r="AK23" s="17">
        <f t="shared" si="32"/>
        <v>37515.879999999997</v>
      </c>
      <c r="AL23" s="17">
        <f t="shared" si="33"/>
        <v>234967.88</v>
      </c>
    </row>
    <row r="24" spans="2:38" ht="25.5" customHeight="1" x14ac:dyDescent="0.25">
      <c r="B24" s="123"/>
      <c r="C24" s="123"/>
      <c r="D24" s="60" t="s">
        <v>59</v>
      </c>
      <c r="E24" s="11">
        <v>1</v>
      </c>
      <c r="F24" s="55"/>
      <c r="G24" s="14"/>
      <c r="H24" s="44">
        <v>1600000</v>
      </c>
      <c r="I24" s="45">
        <f t="shared" si="19"/>
        <v>304000</v>
      </c>
      <c r="J24" s="45">
        <f t="shared" si="20"/>
        <v>1904000</v>
      </c>
      <c r="K24" s="46">
        <v>2890000</v>
      </c>
      <c r="L24" s="15">
        <f t="shared" si="21"/>
        <v>549100</v>
      </c>
      <c r="M24" s="15">
        <f t="shared" si="27"/>
        <v>3439100</v>
      </c>
      <c r="N24" s="46">
        <v>2748520</v>
      </c>
      <c r="O24" s="15">
        <f t="shared" si="22"/>
        <v>522218.8</v>
      </c>
      <c r="P24" s="15">
        <f t="shared" si="28"/>
        <v>3270738.8</v>
      </c>
      <c r="Q24" s="47">
        <f t="shared" si="23"/>
        <v>1600000</v>
      </c>
      <c r="R24" s="17">
        <f t="shared" si="24"/>
        <v>707485.54529403639</v>
      </c>
      <c r="S24" s="18">
        <f t="shared" si="25"/>
        <v>0.44217846580877274</v>
      </c>
      <c r="T24" s="19">
        <f t="shared" si="29"/>
        <v>0.55782153419122726</v>
      </c>
      <c r="U24" s="53" t="str">
        <f>IF(T24&gt;75%,"ALTO",IF(T24&gt;50%,"ACEPTABLE"))</f>
        <v>ACEPTABLE</v>
      </c>
      <c r="V24" s="59" t="s">
        <v>27</v>
      </c>
      <c r="W24" s="57"/>
      <c r="X24" s="57"/>
      <c r="Y24" s="57"/>
      <c r="Z24" s="57"/>
      <c r="AA24" s="57"/>
      <c r="AB24" s="57"/>
      <c r="AC24" s="57"/>
      <c r="AD24" s="57"/>
      <c r="AE24" s="57"/>
      <c r="AF24" s="57"/>
      <c r="AG24" s="57"/>
      <c r="AH24" s="57"/>
      <c r="AI24" s="58"/>
      <c r="AJ24" s="17">
        <f t="shared" si="31"/>
        <v>1600000</v>
      </c>
      <c r="AK24" s="17">
        <f t="shared" si="32"/>
        <v>304000</v>
      </c>
      <c r="AL24" s="17">
        <f t="shared" si="33"/>
        <v>1904000</v>
      </c>
    </row>
    <row r="25" spans="2:38" ht="12.75" customHeight="1" x14ac:dyDescent="0.25">
      <c r="B25" s="124"/>
      <c r="C25" s="124"/>
      <c r="D25" s="60" t="s">
        <v>60</v>
      </c>
      <c r="E25" s="11">
        <v>1</v>
      </c>
      <c r="F25" s="55"/>
      <c r="G25" s="14"/>
      <c r="H25" s="44">
        <v>800000</v>
      </c>
      <c r="I25" s="45">
        <f t="shared" si="19"/>
        <v>152000</v>
      </c>
      <c r="J25" s="45">
        <f t="shared" si="20"/>
        <v>952000</v>
      </c>
      <c r="K25" s="46">
        <v>950300</v>
      </c>
      <c r="L25" s="15">
        <f t="shared" si="21"/>
        <v>180557</v>
      </c>
      <c r="M25" s="15">
        <f t="shared" si="27"/>
        <v>1130857</v>
      </c>
      <c r="N25" s="46">
        <v>1125300</v>
      </c>
      <c r="O25" s="15">
        <f t="shared" si="22"/>
        <v>213807</v>
      </c>
      <c r="P25" s="15">
        <f t="shared" si="28"/>
        <v>1339107</v>
      </c>
      <c r="Q25" s="47">
        <f t="shared" si="23"/>
        <v>800000</v>
      </c>
      <c r="R25" s="17">
        <f t="shared" si="24"/>
        <v>162806.21405011928</v>
      </c>
      <c r="S25" s="18">
        <f t="shared" si="25"/>
        <v>0.2035077675626491</v>
      </c>
      <c r="T25" s="19">
        <f t="shared" si="29"/>
        <v>0.7964922324373509</v>
      </c>
      <c r="U25" s="20" t="str">
        <f t="shared" si="30"/>
        <v>ALTO</v>
      </c>
      <c r="V25" s="59" t="s">
        <v>27</v>
      </c>
      <c r="W25" s="57"/>
      <c r="X25" s="57"/>
      <c r="Y25" s="57"/>
      <c r="Z25" s="57"/>
      <c r="AA25" s="57"/>
      <c r="AB25" s="57"/>
      <c r="AC25" s="57"/>
      <c r="AD25" s="57"/>
      <c r="AE25" s="57"/>
      <c r="AF25" s="57"/>
      <c r="AG25" s="57"/>
      <c r="AH25" s="57"/>
      <c r="AI25" s="58"/>
      <c r="AJ25" s="17">
        <f t="shared" si="31"/>
        <v>800000</v>
      </c>
      <c r="AK25" s="17">
        <f t="shared" si="32"/>
        <v>152000</v>
      </c>
      <c r="AL25" s="17">
        <f t="shared" si="33"/>
        <v>952000</v>
      </c>
    </row>
    <row r="26" spans="2:38" ht="25.5" customHeight="1" x14ac:dyDescent="0.25">
      <c r="B26" s="119">
        <v>9</v>
      </c>
      <c r="C26" s="122" t="s">
        <v>61</v>
      </c>
      <c r="D26" s="42" t="s">
        <v>62</v>
      </c>
      <c r="E26" s="11">
        <v>1</v>
      </c>
      <c r="F26" s="55">
        <f t="shared" si="26"/>
        <v>20926168.907563027</v>
      </c>
      <c r="G26" s="14">
        <v>24902141</v>
      </c>
      <c r="H26" s="44">
        <v>34500000</v>
      </c>
      <c r="I26" s="45">
        <f t="shared" si="19"/>
        <v>6555000</v>
      </c>
      <c r="J26" s="45">
        <f t="shared" si="20"/>
        <v>41055000</v>
      </c>
      <c r="K26" s="46">
        <v>32525800</v>
      </c>
      <c r="L26" s="15">
        <f t="shared" si="21"/>
        <v>6179902</v>
      </c>
      <c r="M26" s="15">
        <f t="shared" si="27"/>
        <v>38705702</v>
      </c>
      <c r="N26" s="46">
        <v>35132451</v>
      </c>
      <c r="O26" s="15">
        <f t="shared" si="22"/>
        <v>6675165.6900000004</v>
      </c>
      <c r="P26" s="15">
        <f t="shared" si="28"/>
        <v>41807616.689999998</v>
      </c>
      <c r="Q26" s="47">
        <f t="shared" si="23"/>
        <v>20926168.907563027</v>
      </c>
      <c r="R26" s="17">
        <f t="shared" si="24"/>
        <v>6656518.5610280801</v>
      </c>
      <c r="S26" s="18">
        <f t="shared" si="25"/>
        <v>0.31809542350689501</v>
      </c>
      <c r="T26" s="19">
        <f t="shared" si="29"/>
        <v>0.68190457649310499</v>
      </c>
      <c r="U26" s="53" t="str">
        <f>IF(T26&gt;75%,"ALTO",IF(T26&gt;50%,"ACEPTABLE"))</f>
        <v>ACEPTABLE</v>
      </c>
      <c r="V26" s="59" t="s">
        <v>27</v>
      </c>
      <c r="W26" s="57"/>
      <c r="X26" s="57"/>
      <c r="Y26" s="57"/>
      <c r="Z26" s="57"/>
      <c r="AA26" s="57"/>
      <c r="AB26" s="57"/>
      <c r="AC26" s="57"/>
      <c r="AD26" s="57"/>
      <c r="AE26" s="57"/>
      <c r="AF26" s="57"/>
      <c r="AG26" s="57"/>
      <c r="AH26" s="57"/>
      <c r="AI26" s="58"/>
      <c r="AJ26" s="17">
        <f t="shared" si="31"/>
        <v>20926168.907563027</v>
      </c>
      <c r="AK26" s="17">
        <f t="shared" si="32"/>
        <v>3975972.0924369753</v>
      </c>
      <c r="AL26" s="17">
        <f t="shared" si="33"/>
        <v>24902141.000000004</v>
      </c>
    </row>
    <row r="27" spans="2:38" ht="25.5" customHeight="1" x14ac:dyDescent="0.25">
      <c r="B27" s="120"/>
      <c r="C27" s="123"/>
      <c r="D27" s="42" t="s">
        <v>63</v>
      </c>
      <c r="E27" s="11">
        <v>1</v>
      </c>
      <c r="F27" s="55">
        <f t="shared" si="26"/>
        <v>1592290.7563025211</v>
      </c>
      <c r="G27" s="14">
        <v>1894826</v>
      </c>
      <c r="H27" s="44">
        <v>3250400</v>
      </c>
      <c r="I27" s="45">
        <f t="shared" si="19"/>
        <v>617576</v>
      </c>
      <c r="J27" s="45">
        <f t="shared" si="20"/>
        <v>3867976</v>
      </c>
      <c r="K27" s="46">
        <v>2999900</v>
      </c>
      <c r="L27" s="15">
        <f t="shared" si="21"/>
        <v>569981</v>
      </c>
      <c r="M27" s="15">
        <f t="shared" si="27"/>
        <v>3569881</v>
      </c>
      <c r="N27" s="46">
        <v>2836677</v>
      </c>
      <c r="O27" s="15">
        <f t="shared" si="22"/>
        <v>538968.63</v>
      </c>
      <c r="P27" s="15">
        <f t="shared" si="28"/>
        <v>3375645.63</v>
      </c>
      <c r="Q27" s="47">
        <f t="shared" si="23"/>
        <v>1592290.7563025211</v>
      </c>
      <c r="R27" s="17">
        <f t="shared" si="24"/>
        <v>738226.81072842493</v>
      </c>
      <c r="S27" s="18">
        <f t="shared" si="25"/>
        <v>0.46362563357628911</v>
      </c>
      <c r="T27" s="19">
        <f t="shared" si="29"/>
        <v>0.53637436642371084</v>
      </c>
      <c r="U27" s="53" t="str">
        <f>IF(T27&gt;75%,"ALTO",IF(T27&gt;50%,"ACEPTABLE"))</f>
        <v>ACEPTABLE</v>
      </c>
      <c r="V27" s="59" t="s">
        <v>27</v>
      </c>
      <c r="W27" s="57"/>
      <c r="X27" s="57"/>
      <c r="Y27" s="57"/>
      <c r="Z27" s="57"/>
      <c r="AA27" s="57"/>
      <c r="AB27" s="57"/>
      <c r="AC27" s="57"/>
      <c r="AD27" s="57"/>
      <c r="AE27" s="57"/>
      <c r="AF27" s="57"/>
      <c r="AG27" s="57"/>
      <c r="AH27" s="57"/>
      <c r="AI27" s="58"/>
      <c r="AJ27" s="17">
        <f t="shared" si="31"/>
        <v>1592290.7563025211</v>
      </c>
      <c r="AK27" s="17">
        <f t="shared" si="32"/>
        <v>302535.24369747902</v>
      </c>
      <c r="AL27" s="17">
        <f t="shared" si="33"/>
        <v>1894826</v>
      </c>
    </row>
    <row r="28" spans="2:38" ht="25.5" customHeight="1" x14ac:dyDescent="0.25">
      <c r="B28" s="120"/>
      <c r="C28" s="123"/>
      <c r="D28" s="42" t="s">
        <v>64</v>
      </c>
      <c r="E28" s="11">
        <v>1</v>
      </c>
      <c r="F28" s="55">
        <f t="shared" si="26"/>
        <v>6741954.6218487397</v>
      </c>
      <c r="G28" s="14">
        <v>8022926</v>
      </c>
      <c r="H28" s="44">
        <v>6700000</v>
      </c>
      <c r="I28" s="45">
        <f t="shared" si="19"/>
        <v>1273000</v>
      </c>
      <c r="J28" s="45">
        <f t="shared" si="20"/>
        <v>7973000</v>
      </c>
      <c r="K28" s="46">
        <v>6489900</v>
      </c>
      <c r="L28" s="15">
        <f t="shared" si="21"/>
        <v>1233081</v>
      </c>
      <c r="M28" s="15">
        <f t="shared" si="27"/>
        <v>7722981</v>
      </c>
      <c r="N28" s="46">
        <v>6325841</v>
      </c>
      <c r="O28" s="15">
        <f t="shared" si="22"/>
        <v>1201909.79</v>
      </c>
      <c r="P28" s="15">
        <f t="shared" si="28"/>
        <v>7527750.79</v>
      </c>
      <c r="Q28" s="47">
        <f t="shared" si="23"/>
        <v>6325841</v>
      </c>
      <c r="R28" s="17">
        <f t="shared" si="24"/>
        <v>193540.39021606871</v>
      </c>
      <c r="S28" s="18">
        <f t="shared" si="25"/>
        <v>3.0595203106759832E-2</v>
      </c>
      <c r="T28" s="19">
        <f t="shared" si="29"/>
        <v>0.96940479689324022</v>
      </c>
      <c r="U28" s="20" t="str">
        <f t="shared" si="30"/>
        <v>ALTO</v>
      </c>
      <c r="V28" s="59" t="s">
        <v>27</v>
      </c>
      <c r="W28" s="57"/>
      <c r="X28" s="57"/>
      <c r="Y28" s="57"/>
      <c r="Z28" s="57"/>
      <c r="AA28" s="57"/>
      <c r="AB28" s="57"/>
      <c r="AC28" s="57"/>
      <c r="AD28" s="57"/>
      <c r="AE28" s="57"/>
      <c r="AF28" s="57"/>
      <c r="AG28" s="57"/>
      <c r="AH28" s="57"/>
      <c r="AI28" s="58"/>
      <c r="AJ28" s="17">
        <f t="shared" si="31"/>
        <v>6325841</v>
      </c>
      <c r="AK28" s="17">
        <f t="shared" si="32"/>
        <v>1201909.79</v>
      </c>
      <c r="AL28" s="17">
        <f t="shared" si="33"/>
        <v>7527750.79</v>
      </c>
    </row>
    <row r="29" spans="2:38" ht="12.75" customHeight="1" x14ac:dyDescent="0.25">
      <c r="B29" s="120"/>
      <c r="C29" s="123"/>
      <c r="D29" s="60" t="s">
        <v>65</v>
      </c>
      <c r="E29" s="11">
        <v>1</v>
      </c>
      <c r="F29" s="55"/>
      <c r="G29" s="14"/>
      <c r="H29" s="44">
        <v>1500000</v>
      </c>
      <c r="I29" s="45">
        <f t="shared" si="19"/>
        <v>285000</v>
      </c>
      <c r="J29" s="45">
        <f t="shared" si="20"/>
        <v>1785000</v>
      </c>
      <c r="K29" s="46">
        <v>2450000</v>
      </c>
      <c r="L29" s="15">
        <f t="shared" si="21"/>
        <v>465500</v>
      </c>
      <c r="M29" s="15">
        <f t="shared" si="27"/>
        <v>2915500</v>
      </c>
      <c r="N29" s="46">
        <v>2125841</v>
      </c>
      <c r="O29" s="15">
        <f t="shared" si="22"/>
        <v>403909.79</v>
      </c>
      <c r="P29" s="15">
        <f t="shared" si="28"/>
        <v>2529750.79</v>
      </c>
      <c r="Q29" s="47">
        <f t="shared" si="23"/>
        <v>1500000</v>
      </c>
      <c r="R29" s="17">
        <f t="shared" si="24"/>
        <v>482917.52480142302</v>
      </c>
      <c r="S29" s="18">
        <f t="shared" si="25"/>
        <v>0.32194501653428204</v>
      </c>
      <c r="T29" s="19">
        <f t="shared" si="29"/>
        <v>0.67805498346571791</v>
      </c>
      <c r="U29" s="53" t="str">
        <f>IF(T29&gt;75%,"ALTO",IF(T29&gt;50%,"ACEPTABLE"))</f>
        <v>ACEPTABLE</v>
      </c>
      <c r="V29" s="59" t="s">
        <v>27</v>
      </c>
      <c r="W29" s="57"/>
      <c r="X29" s="57"/>
      <c r="Y29" s="57"/>
      <c r="Z29" s="57"/>
      <c r="AA29" s="57"/>
      <c r="AB29" s="57"/>
      <c r="AC29" s="57"/>
      <c r="AD29" s="57"/>
      <c r="AE29" s="57"/>
      <c r="AF29" s="57"/>
      <c r="AG29" s="57"/>
      <c r="AH29" s="57"/>
      <c r="AI29" s="58"/>
      <c r="AJ29" s="17">
        <f t="shared" si="31"/>
        <v>1500000</v>
      </c>
      <c r="AK29" s="17">
        <f t="shared" si="32"/>
        <v>285000</v>
      </c>
      <c r="AL29" s="17">
        <f t="shared" si="33"/>
        <v>1785000</v>
      </c>
    </row>
    <row r="30" spans="2:38" ht="12.75" customHeight="1" x14ac:dyDescent="0.25">
      <c r="B30" s="121"/>
      <c r="C30" s="124"/>
      <c r="D30" s="60" t="s">
        <v>66</v>
      </c>
      <c r="E30" s="11">
        <v>1</v>
      </c>
      <c r="F30" s="55"/>
      <c r="G30" s="14"/>
      <c r="H30" s="44">
        <v>650000</v>
      </c>
      <c r="I30" s="45">
        <f t="shared" si="19"/>
        <v>123500</v>
      </c>
      <c r="J30" s="45">
        <f t="shared" si="20"/>
        <v>773500</v>
      </c>
      <c r="K30" s="46">
        <v>950000</v>
      </c>
      <c r="L30" s="15">
        <f t="shared" si="21"/>
        <v>180500</v>
      </c>
      <c r="M30" s="15">
        <f t="shared" si="27"/>
        <v>1130500</v>
      </c>
      <c r="N30" s="46">
        <v>841230</v>
      </c>
      <c r="O30" s="15">
        <f t="shared" si="22"/>
        <v>159833.70000000001</v>
      </c>
      <c r="P30" s="15">
        <f t="shared" si="28"/>
        <v>1001063.7</v>
      </c>
      <c r="Q30" s="47">
        <f t="shared" si="23"/>
        <v>650000</v>
      </c>
      <c r="R30" s="17">
        <f t="shared" si="24"/>
        <v>151877.04775025544</v>
      </c>
      <c r="S30" s="18">
        <f t="shared" si="25"/>
        <v>0.23365699653885452</v>
      </c>
      <c r="T30" s="19">
        <f t="shared" si="29"/>
        <v>0.76634300346114548</v>
      </c>
      <c r="U30" s="20" t="str">
        <f t="shared" si="30"/>
        <v>ALTO</v>
      </c>
      <c r="V30" s="59" t="s">
        <v>27</v>
      </c>
      <c r="W30" s="57"/>
      <c r="X30" s="57"/>
      <c r="Y30" s="57"/>
      <c r="Z30" s="57"/>
      <c r="AA30" s="57"/>
      <c r="AB30" s="57"/>
      <c r="AC30" s="57"/>
      <c r="AD30" s="57"/>
      <c r="AE30" s="57"/>
      <c r="AF30" s="57"/>
      <c r="AG30" s="57"/>
      <c r="AH30" s="57"/>
      <c r="AI30" s="58"/>
      <c r="AJ30" s="17">
        <f t="shared" si="31"/>
        <v>650000</v>
      </c>
      <c r="AK30" s="17">
        <f t="shared" si="32"/>
        <v>123500</v>
      </c>
      <c r="AL30" s="17">
        <f t="shared" si="33"/>
        <v>773500</v>
      </c>
    </row>
    <row r="31" spans="2:38" ht="25.5" customHeight="1" x14ac:dyDescent="0.25">
      <c r="B31" s="119">
        <v>10</v>
      </c>
      <c r="C31" s="122" t="s">
        <v>67</v>
      </c>
      <c r="D31" s="42" t="s">
        <v>68</v>
      </c>
      <c r="E31" s="11">
        <v>1</v>
      </c>
      <c r="F31" s="55"/>
      <c r="G31" s="14"/>
      <c r="H31" s="44">
        <v>60000000</v>
      </c>
      <c r="I31" s="45">
        <f t="shared" si="19"/>
        <v>11400000</v>
      </c>
      <c r="J31" s="45">
        <f t="shared" si="20"/>
        <v>71400000</v>
      </c>
      <c r="K31" s="46">
        <v>63000000</v>
      </c>
      <c r="L31" s="15">
        <f t="shared" si="21"/>
        <v>11970000</v>
      </c>
      <c r="M31" s="15">
        <f t="shared" si="27"/>
        <v>74970000</v>
      </c>
      <c r="N31" s="46">
        <v>64125400</v>
      </c>
      <c r="O31" s="15">
        <f t="shared" si="22"/>
        <v>12183826</v>
      </c>
      <c r="P31" s="15">
        <f t="shared" si="28"/>
        <v>76309226</v>
      </c>
      <c r="Q31" s="47">
        <f t="shared" si="23"/>
        <v>60000000</v>
      </c>
      <c r="R31" s="17">
        <f t="shared" si="24"/>
        <v>2132504.4087488623</v>
      </c>
      <c r="S31" s="18">
        <f t="shared" si="25"/>
        <v>3.554174014581437E-2</v>
      </c>
      <c r="T31" s="19">
        <f t="shared" si="29"/>
        <v>0.96445825985418565</v>
      </c>
      <c r="U31" s="20" t="str">
        <f t="shared" si="30"/>
        <v>ALTO</v>
      </c>
      <c r="V31" s="59" t="s">
        <v>27</v>
      </c>
      <c r="W31" s="57"/>
      <c r="X31" s="57"/>
      <c r="Y31" s="57"/>
      <c r="Z31" s="57"/>
      <c r="AA31" s="57"/>
      <c r="AB31" s="57"/>
      <c r="AC31" s="57"/>
      <c r="AD31" s="57"/>
      <c r="AE31" s="57"/>
      <c r="AF31" s="57"/>
      <c r="AG31" s="57"/>
      <c r="AH31" s="57"/>
      <c r="AI31" s="58"/>
      <c r="AJ31" s="17">
        <f t="shared" si="31"/>
        <v>60000000</v>
      </c>
      <c r="AK31" s="17">
        <f t="shared" si="32"/>
        <v>11400000</v>
      </c>
      <c r="AL31" s="17">
        <f t="shared" si="33"/>
        <v>71400000</v>
      </c>
    </row>
    <row r="32" spans="2:38" ht="25.5" customHeight="1" x14ac:dyDescent="0.25">
      <c r="B32" s="120"/>
      <c r="C32" s="123"/>
      <c r="D32" s="42" t="s">
        <v>69</v>
      </c>
      <c r="E32" s="11">
        <v>1</v>
      </c>
      <c r="F32" s="55">
        <f t="shared" si="26"/>
        <v>944809.24369747902</v>
      </c>
      <c r="G32" s="14">
        <v>1124323</v>
      </c>
      <c r="H32" s="44">
        <v>1250000</v>
      </c>
      <c r="I32" s="45">
        <f t="shared" si="19"/>
        <v>237500</v>
      </c>
      <c r="J32" s="45">
        <f t="shared" si="20"/>
        <v>1487500</v>
      </c>
      <c r="K32" s="46">
        <v>800000</v>
      </c>
      <c r="L32" s="15">
        <f t="shared" si="21"/>
        <v>152000</v>
      </c>
      <c r="M32" s="15">
        <f t="shared" si="27"/>
        <v>952000</v>
      </c>
      <c r="N32" s="46">
        <v>925871</v>
      </c>
      <c r="O32" s="15">
        <f t="shared" si="22"/>
        <v>175915.49</v>
      </c>
      <c r="P32" s="15">
        <f t="shared" si="28"/>
        <v>1101786.49</v>
      </c>
      <c r="Q32" s="47">
        <f t="shared" si="23"/>
        <v>800000</v>
      </c>
      <c r="R32" s="17">
        <f t="shared" si="24"/>
        <v>191022.0077087729</v>
      </c>
      <c r="S32" s="18">
        <f t="shared" si="25"/>
        <v>0.23877750963596611</v>
      </c>
      <c r="T32" s="19">
        <f t="shared" si="29"/>
        <v>0.76122249036403389</v>
      </c>
      <c r="U32" s="20" t="str">
        <f t="shared" si="30"/>
        <v>ALTO</v>
      </c>
      <c r="V32" s="59" t="s">
        <v>27</v>
      </c>
      <c r="W32" s="57"/>
      <c r="X32" s="57"/>
      <c r="Y32" s="57"/>
      <c r="Z32" s="57"/>
      <c r="AA32" s="57"/>
      <c r="AB32" s="57"/>
      <c r="AC32" s="57"/>
      <c r="AD32" s="57"/>
      <c r="AE32" s="57"/>
      <c r="AF32" s="57"/>
      <c r="AG32" s="57"/>
      <c r="AH32" s="57"/>
      <c r="AI32" s="58"/>
      <c r="AJ32" s="17">
        <f t="shared" si="31"/>
        <v>800000</v>
      </c>
      <c r="AK32" s="17">
        <f t="shared" si="32"/>
        <v>152000</v>
      </c>
      <c r="AL32" s="17">
        <f t="shared" si="33"/>
        <v>952000</v>
      </c>
    </row>
    <row r="33" spans="2:38" ht="12.75" customHeight="1" x14ac:dyDescent="0.25">
      <c r="B33" s="120"/>
      <c r="C33" s="123"/>
      <c r="D33" s="42" t="s">
        <v>70</v>
      </c>
      <c r="E33" s="11">
        <v>1</v>
      </c>
      <c r="F33" s="55">
        <f t="shared" si="26"/>
        <v>5720171.4285714291</v>
      </c>
      <c r="G33" s="14">
        <v>6807004</v>
      </c>
      <c r="H33" s="44">
        <v>5500000</v>
      </c>
      <c r="I33" s="45">
        <f t="shared" si="19"/>
        <v>1045000</v>
      </c>
      <c r="J33" s="45">
        <f t="shared" si="20"/>
        <v>6545000</v>
      </c>
      <c r="K33" s="46">
        <v>6325400</v>
      </c>
      <c r="L33" s="15">
        <f t="shared" si="21"/>
        <v>1201826</v>
      </c>
      <c r="M33" s="15">
        <f t="shared" si="27"/>
        <v>7527226</v>
      </c>
      <c r="N33" s="46">
        <v>5393257</v>
      </c>
      <c r="O33" s="15">
        <f t="shared" si="22"/>
        <v>1024718.83</v>
      </c>
      <c r="P33" s="15">
        <f t="shared" si="28"/>
        <v>6417975.8300000001</v>
      </c>
      <c r="Q33" s="47">
        <f t="shared" si="23"/>
        <v>5393257</v>
      </c>
      <c r="R33" s="17">
        <f t="shared" si="24"/>
        <v>416655.3257528774</v>
      </c>
      <c r="S33" s="18">
        <f t="shared" si="25"/>
        <v>7.7254862090361615E-2</v>
      </c>
      <c r="T33" s="19">
        <f t="shared" si="29"/>
        <v>0.92274513790963841</v>
      </c>
      <c r="U33" s="20" t="str">
        <f t="shared" si="30"/>
        <v>ALTO</v>
      </c>
      <c r="V33" s="59" t="s">
        <v>27</v>
      </c>
      <c r="W33" s="57"/>
      <c r="X33" s="57"/>
      <c r="Y33" s="57"/>
      <c r="Z33" s="57"/>
      <c r="AA33" s="57"/>
      <c r="AB33" s="57"/>
      <c r="AC33" s="57"/>
      <c r="AD33" s="57"/>
      <c r="AE33" s="57"/>
      <c r="AF33" s="57"/>
      <c r="AG33" s="57"/>
      <c r="AH33" s="57"/>
      <c r="AI33" s="58"/>
      <c r="AJ33" s="17">
        <f t="shared" si="31"/>
        <v>5393257</v>
      </c>
      <c r="AK33" s="17">
        <f t="shared" si="32"/>
        <v>1024718.83</v>
      </c>
      <c r="AL33" s="17">
        <f t="shared" si="33"/>
        <v>6417975.8300000001</v>
      </c>
    </row>
    <row r="34" spans="2:38" ht="12.75" customHeight="1" x14ac:dyDescent="0.25">
      <c r="B34" s="120"/>
      <c r="C34" s="123"/>
      <c r="D34" s="42" t="s">
        <v>71</v>
      </c>
      <c r="E34" s="11">
        <v>1</v>
      </c>
      <c r="F34" s="55">
        <f t="shared" si="26"/>
        <v>5902794.1176470593</v>
      </c>
      <c r="G34" s="14">
        <v>7024325</v>
      </c>
      <c r="H34" s="61">
        <v>6250000</v>
      </c>
      <c r="I34" s="45">
        <f t="shared" si="19"/>
        <v>1187500</v>
      </c>
      <c r="J34" s="45">
        <f t="shared" si="20"/>
        <v>7437500</v>
      </c>
      <c r="K34" s="46">
        <v>5985900</v>
      </c>
      <c r="L34" s="15">
        <f t="shared" si="21"/>
        <v>1137321</v>
      </c>
      <c r="M34" s="15">
        <f t="shared" si="27"/>
        <v>7123221</v>
      </c>
      <c r="N34" s="46">
        <v>5625894</v>
      </c>
      <c r="O34" s="15">
        <f t="shared" si="22"/>
        <v>1068919.8600000001</v>
      </c>
      <c r="P34" s="15">
        <f t="shared" si="28"/>
        <v>6694813.8600000003</v>
      </c>
      <c r="Q34" s="47">
        <f t="shared" si="23"/>
        <v>5625894</v>
      </c>
      <c r="R34" s="17">
        <f t="shared" si="24"/>
        <v>257065.75307482135</v>
      </c>
      <c r="S34" s="18">
        <f t="shared" si="25"/>
        <v>4.5693316133368557E-2</v>
      </c>
      <c r="T34" s="19">
        <f t="shared" si="29"/>
        <v>0.95430668386663142</v>
      </c>
      <c r="U34" s="20" t="str">
        <f t="shared" si="30"/>
        <v>ALTO</v>
      </c>
      <c r="V34" s="59" t="s">
        <v>27</v>
      </c>
      <c r="W34" s="57"/>
      <c r="X34" s="57"/>
      <c r="Y34" s="57"/>
      <c r="Z34" s="57"/>
      <c r="AA34" s="57"/>
      <c r="AB34" s="57"/>
      <c r="AC34" s="57"/>
      <c r="AD34" s="57"/>
      <c r="AE34" s="57"/>
      <c r="AF34" s="57"/>
      <c r="AG34" s="57"/>
      <c r="AH34" s="57"/>
      <c r="AI34" s="57"/>
      <c r="AJ34" s="17">
        <f t="shared" si="31"/>
        <v>5625894</v>
      </c>
      <c r="AK34" s="17">
        <f t="shared" si="32"/>
        <v>1068919.8600000001</v>
      </c>
      <c r="AL34" s="17">
        <f t="shared" si="33"/>
        <v>6694813.8600000003</v>
      </c>
    </row>
    <row r="35" spans="2:38" ht="12.75" customHeight="1" x14ac:dyDescent="0.25">
      <c r="B35" s="120"/>
      <c r="C35" s="123"/>
      <c r="D35" s="42" t="s">
        <v>72</v>
      </c>
      <c r="E35" s="11">
        <v>1</v>
      </c>
      <c r="F35" s="55">
        <f t="shared" si="26"/>
        <v>30940242.016806725</v>
      </c>
      <c r="G35" s="14">
        <v>36818888</v>
      </c>
      <c r="H35" s="44">
        <v>30000000</v>
      </c>
      <c r="I35" s="45">
        <f t="shared" si="19"/>
        <v>5700000</v>
      </c>
      <c r="J35" s="45">
        <f t="shared" si="20"/>
        <v>35700000</v>
      </c>
      <c r="K35" s="46">
        <v>34500000</v>
      </c>
      <c r="L35" s="15">
        <f t="shared" si="21"/>
        <v>6555000</v>
      </c>
      <c r="M35" s="15">
        <f t="shared" si="27"/>
        <v>41055000</v>
      </c>
      <c r="N35" s="46">
        <v>29745800</v>
      </c>
      <c r="O35" s="15">
        <f t="shared" si="22"/>
        <v>5651702</v>
      </c>
      <c r="P35" s="15">
        <f t="shared" si="28"/>
        <v>35397502</v>
      </c>
      <c r="Q35" s="47">
        <f t="shared" si="23"/>
        <v>29745800</v>
      </c>
      <c r="R35" s="17">
        <f t="shared" si="24"/>
        <v>2196581.7945273961</v>
      </c>
      <c r="S35" s="18">
        <f t="shared" si="25"/>
        <v>7.3845107360615489E-2</v>
      </c>
      <c r="T35" s="19">
        <f t="shared" si="29"/>
        <v>0.92615489263938455</v>
      </c>
      <c r="U35" s="20" t="str">
        <f t="shared" si="30"/>
        <v>ALTO</v>
      </c>
      <c r="V35" s="62" t="s">
        <v>27</v>
      </c>
      <c r="W35" s="57"/>
      <c r="X35" s="57"/>
      <c r="Y35" s="57"/>
      <c r="Z35" s="57"/>
      <c r="AA35" s="57"/>
      <c r="AB35" s="57"/>
      <c r="AC35" s="57"/>
      <c r="AD35" s="57"/>
      <c r="AE35" s="57"/>
      <c r="AF35" s="57"/>
      <c r="AG35" s="57"/>
      <c r="AH35" s="57"/>
      <c r="AI35" s="57"/>
      <c r="AJ35" s="17">
        <f t="shared" si="31"/>
        <v>29745800</v>
      </c>
      <c r="AK35" s="17">
        <f t="shared" si="32"/>
        <v>5651702</v>
      </c>
      <c r="AL35" s="17">
        <f t="shared" si="33"/>
        <v>35397502</v>
      </c>
    </row>
    <row r="36" spans="2:38" ht="25.5" x14ac:dyDescent="0.25">
      <c r="B36" s="120"/>
      <c r="C36" s="123"/>
      <c r="D36" s="42" t="s">
        <v>73</v>
      </c>
      <c r="E36" s="11">
        <v>1</v>
      </c>
      <c r="F36" s="43">
        <f t="shared" si="26"/>
        <v>842178.15126050427</v>
      </c>
      <c r="G36" s="14">
        <v>1002192</v>
      </c>
      <c r="H36" s="44">
        <v>1850000</v>
      </c>
      <c r="I36" s="45">
        <f t="shared" si="19"/>
        <v>351500</v>
      </c>
      <c r="J36" s="45">
        <f t="shared" si="20"/>
        <v>2201500</v>
      </c>
      <c r="K36" s="46">
        <v>1450000</v>
      </c>
      <c r="L36" s="15">
        <f t="shared" si="21"/>
        <v>275500</v>
      </c>
      <c r="M36" s="15">
        <f t="shared" si="27"/>
        <v>1725500</v>
      </c>
      <c r="N36" s="46">
        <v>987500</v>
      </c>
      <c r="O36" s="15">
        <f t="shared" si="22"/>
        <v>187625</v>
      </c>
      <c r="P36" s="15">
        <f t="shared" si="28"/>
        <v>1175125</v>
      </c>
      <c r="Q36" s="47">
        <f t="shared" si="23"/>
        <v>842178.15126050427</v>
      </c>
      <c r="R36" s="17">
        <f t="shared" si="24"/>
        <v>458628.68226221012</v>
      </c>
      <c r="S36" s="18">
        <f t="shared" si="25"/>
        <v>0.54457442475297146</v>
      </c>
      <c r="T36" s="19">
        <f t="shared" si="29"/>
        <v>0.45542557524702854</v>
      </c>
      <c r="U36" s="48" t="str">
        <f t="shared" si="30"/>
        <v>BAJO</v>
      </c>
      <c r="V36" s="17"/>
      <c r="W36" s="49">
        <f>+Q36-R36</f>
        <v>383549.46899829415</v>
      </c>
      <c r="X36" s="49">
        <f>+Q36+R36</f>
        <v>1300806.8335227144</v>
      </c>
      <c r="Y36" s="49">
        <f>+F36</f>
        <v>842178.15126050427</v>
      </c>
      <c r="Z36" s="50" t="s">
        <v>53</v>
      </c>
      <c r="AA36" s="50" t="s">
        <v>53</v>
      </c>
      <c r="AB36" s="63">
        <f>+N36</f>
        <v>987500</v>
      </c>
      <c r="AC36" s="51">
        <f>MIN(Y36:AB36)</f>
        <v>842178.15126050427</v>
      </c>
      <c r="AD36" s="51">
        <f>AVERAGE(Y36:AB36)</f>
        <v>914839.07563025213</v>
      </c>
      <c r="AE36" s="52">
        <f>STDEVA(Y36:AB36)</f>
        <v>531504.07780202606</v>
      </c>
      <c r="AF36" s="18">
        <f>AE36/AC36*100%</f>
        <v>0.63110646720829044</v>
      </c>
      <c r="AG36" s="19">
        <f>100%-AF36</f>
        <v>0.36889353279170956</v>
      </c>
      <c r="AH36" s="53" t="str">
        <f>IF(AG36&gt;75%,"ALTO","BAJO")</f>
        <v>BAJO</v>
      </c>
      <c r="AI36" s="17" t="s">
        <v>46</v>
      </c>
      <c r="AJ36" s="17">
        <f>+AD36</f>
        <v>914839.07563025213</v>
      </c>
      <c r="AK36" s="17">
        <f t="shared" si="32"/>
        <v>173819.4243697479</v>
      </c>
      <c r="AL36" s="17">
        <f t="shared" si="33"/>
        <v>1088658.5</v>
      </c>
    </row>
    <row r="37" spans="2:38" ht="25.5" customHeight="1" x14ac:dyDescent="0.25">
      <c r="B37" s="120"/>
      <c r="C37" s="123"/>
      <c r="D37" s="42" t="s">
        <v>74</v>
      </c>
      <c r="E37" s="11">
        <v>1</v>
      </c>
      <c r="F37" s="55"/>
      <c r="G37" s="14"/>
      <c r="H37" s="44">
        <v>450000</v>
      </c>
      <c r="I37" s="45">
        <f t="shared" si="19"/>
        <v>85500</v>
      </c>
      <c r="J37" s="45">
        <f t="shared" si="20"/>
        <v>535500</v>
      </c>
      <c r="K37" s="46">
        <v>390450</v>
      </c>
      <c r="L37" s="15">
        <f t="shared" si="21"/>
        <v>74185.5</v>
      </c>
      <c r="M37" s="15">
        <f t="shared" si="27"/>
        <v>464635.5</v>
      </c>
      <c r="N37" s="46">
        <v>378412</v>
      </c>
      <c r="O37" s="15">
        <f t="shared" si="22"/>
        <v>71898.28</v>
      </c>
      <c r="P37" s="15">
        <f t="shared" si="28"/>
        <v>450310.28</v>
      </c>
      <c r="Q37" s="47">
        <f t="shared" si="23"/>
        <v>378412</v>
      </c>
      <c r="R37" s="17">
        <f t="shared" si="24"/>
        <v>38331.792044376598</v>
      </c>
      <c r="S37" s="18">
        <f t="shared" si="25"/>
        <v>0.10129644948991205</v>
      </c>
      <c r="T37" s="19">
        <f t="shared" si="29"/>
        <v>0.89870355051008799</v>
      </c>
      <c r="U37" s="20" t="str">
        <f t="shared" si="30"/>
        <v>ALTO</v>
      </c>
      <c r="V37" s="56" t="s">
        <v>27</v>
      </c>
      <c r="W37" s="57"/>
      <c r="X37" s="57"/>
      <c r="Y37" s="57"/>
      <c r="Z37" s="57"/>
      <c r="AA37" s="57"/>
      <c r="AB37" s="57"/>
      <c r="AC37" s="57"/>
      <c r="AD37" s="57"/>
      <c r="AE37" s="57"/>
      <c r="AF37" s="57"/>
      <c r="AG37" s="57"/>
      <c r="AH37" s="57"/>
      <c r="AI37" s="57"/>
      <c r="AJ37" s="17">
        <f t="shared" ref="AJ37:AJ55" si="34">+Q37</f>
        <v>378412</v>
      </c>
      <c r="AK37" s="17">
        <f t="shared" si="32"/>
        <v>71898.28</v>
      </c>
      <c r="AL37" s="17">
        <f t="shared" si="33"/>
        <v>450310.28</v>
      </c>
    </row>
    <row r="38" spans="2:38" ht="12.75" customHeight="1" x14ac:dyDescent="0.25">
      <c r="B38" s="120"/>
      <c r="C38" s="123"/>
      <c r="D38" s="60" t="s">
        <v>75</v>
      </c>
      <c r="E38" s="11">
        <v>1</v>
      </c>
      <c r="F38" s="55"/>
      <c r="G38" s="14"/>
      <c r="H38" s="44">
        <v>1500000</v>
      </c>
      <c r="I38" s="45">
        <f t="shared" si="19"/>
        <v>285000</v>
      </c>
      <c r="J38" s="45">
        <f t="shared" si="20"/>
        <v>1785000</v>
      </c>
      <c r="K38" s="46">
        <v>1805000</v>
      </c>
      <c r="L38" s="15">
        <f t="shared" si="21"/>
        <v>342950</v>
      </c>
      <c r="M38" s="15">
        <f t="shared" si="27"/>
        <v>2147950</v>
      </c>
      <c r="N38" s="46">
        <v>1350250</v>
      </c>
      <c r="O38" s="15">
        <f t="shared" si="22"/>
        <v>256547.5</v>
      </c>
      <c r="P38" s="15">
        <f t="shared" si="28"/>
        <v>1606797.5</v>
      </c>
      <c r="Q38" s="47">
        <f t="shared" si="23"/>
        <v>1350250</v>
      </c>
      <c r="R38" s="17">
        <f t="shared" si="24"/>
        <v>231749.73031268019</v>
      </c>
      <c r="S38" s="18">
        <f t="shared" si="25"/>
        <v>0.17163468269778204</v>
      </c>
      <c r="T38" s="19">
        <f t="shared" si="29"/>
        <v>0.82836531730221796</v>
      </c>
      <c r="U38" s="20" t="str">
        <f t="shared" si="30"/>
        <v>ALTO</v>
      </c>
      <c r="V38" s="59" t="s">
        <v>27</v>
      </c>
      <c r="W38" s="57"/>
      <c r="X38" s="57"/>
      <c r="Y38" s="57"/>
      <c r="Z38" s="57"/>
      <c r="AA38" s="57"/>
      <c r="AB38" s="57"/>
      <c r="AC38" s="57"/>
      <c r="AD38" s="57"/>
      <c r="AE38" s="57"/>
      <c r="AF38" s="57"/>
      <c r="AG38" s="57"/>
      <c r="AH38" s="57"/>
      <c r="AI38" s="57"/>
      <c r="AJ38" s="17">
        <f t="shared" si="34"/>
        <v>1350250</v>
      </c>
      <c r="AK38" s="17">
        <f t="shared" si="32"/>
        <v>256547.5</v>
      </c>
      <c r="AL38" s="17">
        <f t="shared" si="33"/>
        <v>1606797.5</v>
      </c>
    </row>
    <row r="39" spans="2:38" ht="12.75" customHeight="1" x14ac:dyDescent="0.25">
      <c r="B39" s="120"/>
      <c r="C39" s="123"/>
      <c r="D39" s="60" t="s">
        <v>76</v>
      </c>
      <c r="E39" s="11">
        <v>1</v>
      </c>
      <c r="F39" s="55"/>
      <c r="G39" s="14"/>
      <c r="H39" s="44">
        <v>5200000</v>
      </c>
      <c r="I39" s="45">
        <f t="shared" si="19"/>
        <v>988000</v>
      </c>
      <c r="J39" s="45">
        <f t="shared" si="20"/>
        <v>6188000</v>
      </c>
      <c r="K39" s="46">
        <v>5458900</v>
      </c>
      <c r="L39" s="15">
        <f t="shared" si="21"/>
        <v>1037191</v>
      </c>
      <c r="M39" s="15">
        <f t="shared" si="27"/>
        <v>6496091</v>
      </c>
      <c r="N39" s="46">
        <v>4987500</v>
      </c>
      <c r="O39" s="15">
        <f t="shared" si="22"/>
        <v>947625</v>
      </c>
      <c r="P39" s="15">
        <f t="shared" si="28"/>
        <v>5935125</v>
      </c>
      <c r="Q39" s="47">
        <f t="shared" si="23"/>
        <v>4987500</v>
      </c>
      <c r="R39" s="17">
        <f t="shared" si="24"/>
        <v>236080.29001450614</v>
      </c>
      <c r="S39" s="18">
        <f t="shared" si="25"/>
        <v>4.7334393987870906E-2</v>
      </c>
      <c r="T39" s="19">
        <f t="shared" si="29"/>
        <v>0.95266560601212913</v>
      </c>
      <c r="U39" s="20" t="str">
        <f t="shared" si="30"/>
        <v>ALTO</v>
      </c>
      <c r="V39" s="59" t="s">
        <v>27</v>
      </c>
      <c r="W39" s="57"/>
      <c r="X39" s="57"/>
      <c r="Y39" s="57"/>
      <c r="Z39" s="57"/>
      <c r="AA39" s="57"/>
      <c r="AB39" s="57"/>
      <c r="AC39" s="57"/>
      <c r="AD39" s="57"/>
      <c r="AE39" s="57"/>
      <c r="AF39" s="57"/>
      <c r="AG39" s="57"/>
      <c r="AH39" s="57"/>
      <c r="AI39" s="57"/>
      <c r="AJ39" s="17">
        <f t="shared" si="34"/>
        <v>4987500</v>
      </c>
      <c r="AK39" s="17">
        <f t="shared" si="32"/>
        <v>947625</v>
      </c>
      <c r="AL39" s="17">
        <f t="shared" si="33"/>
        <v>5935125</v>
      </c>
    </row>
    <row r="40" spans="2:38" ht="12.75" customHeight="1" x14ac:dyDescent="0.25">
      <c r="B40" s="120"/>
      <c r="C40" s="123"/>
      <c r="D40" s="60" t="s">
        <v>77</v>
      </c>
      <c r="E40" s="11">
        <v>1</v>
      </c>
      <c r="F40" s="55"/>
      <c r="G40" s="14"/>
      <c r="H40" s="44">
        <v>5200000</v>
      </c>
      <c r="I40" s="45">
        <f t="shared" si="19"/>
        <v>988000</v>
      </c>
      <c r="J40" s="45">
        <f t="shared" si="20"/>
        <v>6188000</v>
      </c>
      <c r="K40" s="46">
        <v>5721580</v>
      </c>
      <c r="L40" s="15">
        <f t="shared" si="21"/>
        <v>1087100.2</v>
      </c>
      <c r="M40" s="15">
        <f t="shared" si="27"/>
        <v>6808680.2000000002</v>
      </c>
      <c r="N40" s="46">
        <v>4895200</v>
      </c>
      <c r="O40" s="15">
        <f t="shared" si="22"/>
        <v>930088</v>
      </c>
      <c r="P40" s="15">
        <f t="shared" si="28"/>
        <v>5825288</v>
      </c>
      <c r="Q40" s="47">
        <f t="shared" si="23"/>
        <v>4895200</v>
      </c>
      <c r="R40" s="17">
        <f t="shared" si="24"/>
        <v>417902.03014582256</v>
      </c>
      <c r="S40" s="18">
        <f t="shared" si="25"/>
        <v>8.5369756117384898E-2</v>
      </c>
      <c r="T40" s="19">
        <f t="shared" si="29"/>
        <v>0.91463024388261505</v>
      </c>
      <c r="U40" s="20" t="str">
        <f t="shared" si="30"/>
        <v>ALTO</v>
      </c>
      <c r="V40" s="59" t="s">
        <v>27</v>
      </c>
      <c r="W40" s="57"/>
      <c r="X40" s="57"/>
      <c r="Y40" s="57"/>
      <c r="Z40" s="57"/>
      <c r="AA40" s="57"/>
      <c r="AB40" s="57"/>
      <c r="AC40" s="57"/>
      <c r="AD40" s="57"/>
      <c r="AE40" s="57"/>
      <c r="AF40" s="57"/>
      <c r="AG40" s="57"/>
      <c r="AH40" s="57"/>
      <c r="AI40" s="57"/>
      <c r="AJ40" s="17">
        <f t="shared" si="34"/>
        <v>4895200</v>
      </c>
      <c r="AK40" s="17">
        <f t="shared" si="32"/>
        <v>930088</v>
      </c>
      <c r="AL40" s="17">
        <f t="shared" si="33"/>
        <v>5825288</v>
      </c>
    </row>
    <row r="41" spans="2:38" ht="12.75" customHeight="1" x14ac:dyDescent="0.25">
      <c r="B41" s="120"/>
      <c r="C41" s="123"/>
      <c r="D41" s="60" t="s">
        <v>78</v>
      </c>
      <c r="E41" s="11">
        <v>1</v>
      </c>
      <c r="F41" s="55"/>
      <c r="G41" s="14"/>
      <c r="H41" s="44">
        <v>3600000</v>
      </c>
      <c r="I41" s="45">
        <f t="shared" si="19"/>
        <v>684000</v>
      </c>
      <c r="J41" s="45">
        <f t="shared" si="20"/>
        <v>4284000</v>
      </c>
      <c r="K41" s="46">
        <v>4101500</v>
      </c>
      <c r="L41" s="15">
        <f t="shared" si="21"/>
        <v>779285</v>
      </c>
      <c r="M41" s="15">
        <f t="shared" si="27"/>
        <v>4880785</v>
      </c>
      <c r="N41" s="46">
        <v>3758945</v>
      </c>
      <c r="O41" s="15">
        <f t="shared" si="22"/>
        <v>714199.55</v>
      </c>
      <c r="P41" s="15">
        <f t="shared" si="28"/>
        <v>4473144.55</v>
      </c>
      <c r="Q41" s="47">
        <f t="shared" si="23"/>
        <v>3600000</v>
      </c>
      <c r="R41" s="17">
        <f t="shared" si="24"/>
        <v>256290.74994687838</v>
      </c>
      <c r="S41" s="18">
        <f t="shared" si="25"/>
        <v>7.1191874985244E-2</v>
      </c>
      <c r="T41" s="19">
        <f t="shared" si="29"/>
        <v>0.92880812501475596</v>
      </c>
      <c r="U41" s="20" t="str">
        <f t="shared" si="30"/>
        <v>ALTO</v>
      </c>
      <c r="V41" s="59" t="s">
        <v>27</v>
      </c>
      <c r="W41" s="57"/>
      <c r="X41" s="57"/>
      <c r="Y41" s="57"/>
      <c r="Z41" s="57"/>
      <c r="AA41" s="57"/>
      <c r="AB41" s="57"/>
      <c r="AC41" s="57"/>
      <c r="AD41" s="57"/>
      <c r="AE41" s="57"/>
      <c r="AF41" s="57"/>
      <c r="AG41" s="57"/>
      <c r="AH41" s="57"/>
      <c r="AI41" s="57"/>
      <c r="AJ41" s="17">
        <f t="shared" si="34"/>
        <v>3600000</v>
      </c>
      <c r="AK41" s="17">
        <f t="shared" si="32"/>
        <v>684000</v>
      </c>
      <c r="AL41" s="17">
        <f t="shared" si="33"/>
        <v>4284000</v>
      </c>
    </row>
    <row r="42" spans="2:38" ht="25.5" customHeight="1" x14ac:dyDescent="0.25">
      <c r="B42" s="120"/>
      <c r="C42" s="123"/>
      <c r="D42" s="60" t="s">
        <v>79</v>
      </c>
      <c r="E42" s="11">
        <v>1</v>
      </c>
      <c r="F42" s="55"/>
      <c r="G42" s="14"/>
      <c r="H42" s="44">
        <v>750000</v>
      </c>
      <c r="I42" s="45">
        <f t="shared" si="19"/>
        <v>142500</v>
      </c>
      <c r="J42" s="45">
        <f t="shared" si="20"/>
        <v>892500</v>
      </c>
      <c r="K42" s="46">
        <v>623400</v>
      </c>
      <c r="L42" s="15">
        <f t="shared" si="21"/>
        <v>118446</v>
      </c>
      <c r="M42" s="15">
        <f t="shared" si="27"/>
        <v>741846</v>
      </c>
      <c r="N42" s="46">
        <v>698540</v>
      </c>
      <c r="O42" s="15">
        <f t="shared" si="22"/>
        <v>132722.6</v>
      </c>
      <c r="P42" s="15">
        <f t="shared" si="28"/>
        <v>831262.6</v>
      </c>
      <c r="Q42" s="47">
        <f t="shared" si="23"/>
        <v>623400</v>
      </c>
      <c r="R42" s="17">
        <f t="shared" si="24"/>
        <v>63668.033842214209</v>
      </c>
      <c r="S42" s="18">
        <f t="shared" si="25"/>
        <v>0.10213030773534522</v>
      </c>
      <c r="T42" s="19">
        <f t="shared" si="29"/>
        <v>0.89786969226465474</v>
      </c>
      <c r="U42" s="20" t="str">
        <f t="shared" si="30"/>
        <v>ALTO</v>
      </c>
      <c r="V42" s="59" t="s">
        <v>27</v>
      </c>
      <c r="W42" s="57"/>
      <c r="X42" s="57"/>
      <c r="Y42" s="57"/>
      <c r="Z42" s="57"/>
      <c r="AA42" s="57"/>
      <c r="AB42" s="57"/>
      <c r="AC42" s="57"/>
      <c r="AD42" s="57"/>
      <c r="AE42" s="57"/>
      <c r="AF42" s="57"/>
      <c r="AG42" s="57"/>
      <c r="AH42" s="57"/>
      <c r="AI42" s="57"/>
      <c r="AJ42" s="17">
        <f t="shared" si="34"/>
        <v>623400</v>
      </c>
      <c r="AK42" s="17">
        <f t="shared" si="32"/>
        <v>118446</v>
      </c>
      <c r="AL42" s="17">
        <f t="shared" si="33"/>
        <v>741846</v>
      </c>
    </row>
    <row r="43" spans="2:38" ht="12.75" customHeight="1" x14ac:dyDescent="0.25">
      <c r="B43" s="120"/>
      <c r="C43" s="123"/>
      <c r="D43" s="60" t="s">
        <v>80</v>
      </c>
      <c r="E43" s="11">
        <v>1</v>
      </c>
      <c r="F43" s="55"/>
      <c r="G43" s="14"/>
      <c r="H43" s="44">
        <v>4500000</v>
      </c>
      <c r="I43" s="45">
        <f t="shared" si="19"/>
        <v>855000</v>
      </c>
      <c r="J43" s="45">
        <f t="shared" si="20"/>
        <v>5355000</v>
      </c>
      <c r="K43" s="46">
        <v>3850900</v>
      </c>
      <c r="L43" s="15">
        <f t="shared" si="21"/>
        <v>731671</v>
      </c>
      <c r="M43" s="15">
        <f t="shared" si="27"/>
        <v>4582571</v>
      </c>
      <c r="N43" s="46">
        <v>3589740</v>
      </c>
      <c r="O43" s="15">
        <f t="shared" si="22"/>
        <v>682050.6</v>
      </c>
      <c r="P43" s="15">
        <f t="shared" si="28"/>
        <v>4271790.5999999996</v>
      </c>
      <c r="Q43" s="47">
        <f t="shared" si="23"/>
        <v>3589740</v>
      </c>
      <c r="R43" s="17">
        <f t="shared" si="24"/>
        <v>468705.41978233337</v>
      </c>
      <c r="S43" s="18">
        <f t="shared" si="25"/>
        <v>0.13056806893600467</v>
      </c>
      <c r="T43" s="19">
        <f t="shared" si="29"/>
        <v>0.8694319310639953</v>
      </c>
      <c r="U43" s="20" t="str">
        <f t="shared" si="30"/>
        <v>ALTO</v>
      </c>
      <c r="V43" s="59" t="s">
        <v>27</v>
      </c>
      <c r="W43" s="57"/>
      <c r="X43" s="57"/>
      <c r="Y43" s="57"/>
      <c r="Z43" s="57"/>
      <c r="AA43" s="57"/>
      <c r="AB43" s="57"/>
      <c r="AC43" s="57"/>
      <c r="AD43" s="57"/>
      <c r="AE43" s="57"/>
      <c r="AF43" s="57"/>
      <c r="AG43" s="57"/>
      <c r="AH43" s="57"/>
      <c r="AI43" s="57"/>
      <c r="AJ43" s="17">
        <f t="shared" si="34"/>
        <v>3589740</v>
      </c>
      <c r="AK43" s="17">
        <f t="shared" si="32"/>
        <v>682050.6</v>
      </c>
      <c r="AL43" s="17">
        <f t="shared" si="33"/>
        <v>4271790.5999999996</v>
      </c>
    </row>
    <row r="44" spans="2:38" ht="12.75" customHeight="1" x14ac:dyDescent="0.25">
      <c r="B44" s="120"/>
      <c r="C44" s="123"/>
      <c r="D44" s="60" t="s">
        <v>81</v>
      </c>
      <c r="E44" s="11">
        <v>1</v>
      </c>
      <c r="F44" s="55"/>
      <c r="G44" s="14"/>
      <c r="H44" s="44">
        <v>4800000</v>
      </c>
      <c r="I44" s="45">
        <f t="shared" si="19"/>
        <v>912000</v>
      </c>
      <c r="J44" s="45">
        <f t="shared" si="20"/>
        <v>5712000</v>
      </c>
      <c r="K44" s="46">
        <v>4125500</v>
      </c>
      <c r="L44" s="15">
        <f t="shared" si="21"/>
        <v>783845</v>
      </c>
      <c r="M44" s="15">
        <f t="shared" si="27"/>
        <v>4909345</v>
      </c>
      <c r="N44" s="46">
        <v>4098700</v>
      </c>
      <c r="O44" s="15">
        <f t="shared" si="22"/>
        <v>778753</v>
      </c>
      <c r="P44" s="15">
        <f t="shared" si="28"/>
        <v>4877453</v>
      </c>
      <c r="Q44" s="47">
        <f t="shared" si="23"/>
        <v>4098700</v>
      </c>
      <c r="R44" s="17">
        <f t="shared" si="24"/>
        <v>397385.24129615078</v>
      </c>
      <c r="S44" s="18">
        <f t="shared" si="25"/>
        <v>9.6953971087454752E-2</v>
      </c>
      <c r="T44" s="19">
        <f t="shared" si="29"/>
        <v>0.90304602891254526</v>
      </c>
      <c r="U44" s="20" t="str">
        <f t="shared" si="30"/>
        <v>ALTO</v>
      </c>
      <c r="V44" s="59" t="s">
        <v>27</v>
      </c>
      <c r="W44" s="57"/>
      <c r="X44" s="57"/>
      <c r="Y44" s="57"/>
      <c r="Z44" s="57"/>
      <c r="AA44" s="57"/>
      <c r="AB44" s="57"/>
      <c r="AC44" s="57"/>
      <c r="AD44" s="57"/>
      <c r="AE44" s="57"/>
      <c r="AF44" s="57"/>
      <c r="AG44" s="57"/>
      <c r="AH44" s="57"/>
      <c r="AI44" s="57"/>
      <c r="AJ44" s="17">
        <f t="shared" si="34"/>
        <v>4098700</v>
      </c>
      <c r="AK44" s="17">
        <f t="shared" si="32"/>
        <v>778753</v>
      </c>
      <c r="AL44" s="17">
        <f t="shared" si="33"/>
        <v>4877453</v>
      </c>
    </row>
    <row r="45" spans="2:38" ht="12.75" customHeight="1" x14ac:dyDescent="0.25">
      <c r="B45" s="120"/>
      <c r="C45" s="123"/>
      <c r="D45" s="60" t="s">
        <v>82</v>
      </c>
      <c r="E45" s="11">
        <v>1</v>
      </c>
      <c r="F45" s="55"/>
      <c r="G45" s="14"/>
      <c r="H45" s="44">
        <v>3900000</v>
      </c>
      <c r="I45" s="45">
        <f t="shared" si="19"/>
        <v>741000</v>
      </c>
      <c r="J45" s="45">
        <f t="shared" si="20"/>
        <v>4641000</v>
      </c>
      <c r="K45" s="46">
        <v>4250500</v>
      </c>
      <c r="L45" s="15">
        <f t="shared" si="21"/>
        <v>807595</v>
      </c>
      <c r="M45" s="15">
        <f t="shared" si="27"/>
        <v>5058095</v>
      </c>
      <c r="N45" s="46">
        <v>4018740</v>
      </c>
      <c r="O45" s="15">
        <f t="shared" si="22"/>
        <v>763560.6</v>
      </c>
      <c r="P45" s="15">
        <f t="shared" si="28"/>
        <v>4782300.5999999996</v>
      </c>
      <c r="Q45" s="47">
        <f t="shared" si="23"/>
        <v>3900000</v>
      </c>
      <c r="R45" s="17">
        <f t="shared" si="24"/>
        <v>178261.10774179918</v>
      </c>
      <c r="S45" s="18">
        <f t="shared" si="25"/>
        <v>4.570797634405107E-2</v>
      </c>
      <c r="T45" s="19">
        <f t="shared" si="29"/>
        <v>0.9542920236559489</v>
      </c>
      <c r="U45" s="20" t="str">
        <f t="shared" si="30"/>
        <v>ALTO</v>
      </c>
      <c r="V45" s="59" t="s">
        <v>27</v>
      </c>
      <c r="W45" s="57"/>
      <c r="X45" s="57"/>
      <c r="Y45" s="57"/>
      <c r="Z45" s="57"/>
      <c r="AA45" s="57"/>
      <c r="AB45" s="57"/>
      <c r="AC45" s="57"/>
      <c r="AD45" s="57"/>
      <c r="AE45" s="57"/>
      <c r="AF45" s="57"/>
      <c r="AG45" s="57"/>
      <c r="AH45" s="57"/>
      <c r="AI45" s="57"/>
      <c r="AJ45" s="17">
        <f t="shared" si="34"/>
        <v>3900000</v>
      </c>
      <c r="AK45" s="17">
        <f t="shared" si="32"/>
        <v>741000</v>
      </c>
      <c r="AL45" s="17">
        <f t="shared" si="33"/>
        <v>4641000</v>
      </c>
    </row>
    <row r="46" spans="2:38" ht="12.75" customHeight="1" x14ac:dyDescent="0.25">
      <c r="B46" s="120"/>
      <c r="C46" s="123"/>
      <c r="D46" s="60" t="s">
        <v>83</v>
      </c>
      <c r="E46" s="11">
        <v>1</v>
      </c>
      <c r="F46" s="55"/>
      <c r="G46" s="14"/>
      <c r="H46" s="44">
        <v>1800000</v>
      </c>
      <c r="I46" s="45">
        <f t="shared" si="19"/>
        <v>342000</v>
      </c>
      <c r="J46" s="45">
        <f t="shared" si="20"/>
        <v>2142000</v>
      </c>
      <c r="K46" s="46">
        <v>1725800</v>
      </c>
      <c r="L46" s="15">
        <f t="shared" si="21"/>
        <v>327902</v>
      </c>
      <c r="M46" s="15">
        <f t="shared" si="27"/>
        <v>2053702</v>
      </c>
      <c r="N46" s="46">
        <v>1458750</v>
      </c>
      <c r="O46" s="15">
        <f t="shared" si="22"/>
        <v>277162.5</v>
      </c>
      <c r="P46" s="15">
        <f t="shared" si="28"/>
        <v>1735912.5</v>
      </c>
      <c r="Q46" s="47">
        <f t="shared" si="23"/>
        <v>1458750</v>
      </c>
      <c r="R46" s="17">
        <f t="shared" si="24"/>
        <v>179477.43822924746</v>
      </c>
      <c r="S46" s="18">
        <f t="shared" si="25"/>
        <v>0.12303509047420563</v>
      </c>
      <c r="T46" s="19">
        <f t="shared" si="29"/>
        <v>0.87696490952579431</v>
      </c>
      <c r="U46" s="20" t="str">
        <f t="shared" si="30"/>
        <v>ALTO</v>
      </c>
      <c r="V46" s="59" t="s">
        <v>27</v>
      </c>
      <c r="W46" s="57"/>
      <c r="X46" s="57"/>
      <c r="Y46" s="57"/>
      <c r="Z46" s="57"/>
      <c r="AA46" s="57"/>
      <c r="AB46" s="57"/>
      <c r="AC46" s="57"/>
      <c r="AD46" s="57"/>
      <c r="AE46" s="57"/>
      <c r="AF46" s="57"/>
      <c r="AG46" s="57"/>
      <c r="AH46" s="57"/>
      <c r="AI46" s="57"/>
      <c r="AJ46" s="17">
        <f t="shared" si="34"/>
        <v>1458750</v>
      </c>
      <c r="AK46" s="17">
        <f t="shared" si="32"/>
        <v>277162.5</v>
      </c>
      <c r="AL46" s="17">
        <f t="shared" si="33"/>
        <v>1735912.5</v>
      </c>
    </row>
    <row r="47" spans="2:38" ht="12.75" customHeight="1" x14ac:dyDescent="0.25">
      <c r="B47" s="121"/>
      <c r="C47" s="124"/>
      <c r="D47" s="60" t="s">
        <v>84</v>
      </c>
      <c r="E47" s="11">
        <v>1</v>
      </c>
      <c r="F47" s="55"/>
      <c r="G47" s="14"/>
      <c r="H47" s="44">
        <v>650000</v>
      </c>
      <c r="I47" s="45">
        <f t="shared" si="19"/>
        <v>123500</v>
      </c>
      <c r="J47" s="45">
        <f t="shared" si="20"/>
        <v>773500</v>
      </c>
      <c r="K47" s="46">
        <v>850000</v>
      </c>
      <c r="L47" s="15">
        <f t="shared" si="21"/>
        <v>161500</v>
      </c>
      <c r="M47" s="15">
        <f t="shared" si="27"/>
        <v>1011500</v>
      </c>
      <c r="N47" s="46">
        <v>711520</v>
      </c>
      <c r="O47" s="15">
        <f t="shared" si="22"/>
        <v>135188.79999999999</v>
      </c>
      <c r="P47" s="15">
        <f t="shared" si="28"/>
        <v>846708.8</v>
      </c>
      <c r="Q47" s="47">
        <f t="shared" si="23"/>
        <v>650000</v>
      </c>
      <c r="R47" s="17">
        <f t="shared" si="24"/>
        <v>102438.12831818714</v>
      </c>
      <c r="S47" s="18">
        <f t="shared" si="25"/>
        <v>0.15759712048951868</v>
      </c>
      <c r="T47" s="19">
        <f t="shared" si="29"/>
        <v>0.84240287951048132</v>
      </c>
      <c r="U47" s="20" t="str">
        <f t="shared" si="30"/>
        <v>ALTO</v>
      </c>
      <c r="V47" s="59" t="s">
        <v>27</v>
      </c>
      <c r="W47" s="57"/>
      <c r="X47" s="57"/>
      <c r="Y47" s="57"/>
      <c r="Z47" s="57"/>
      <c r="AA47" s="57"/>
      <c r="AB47" s="57"/>
      <c r="AC47" s="57"/>
      <c r="AD47" s="57"/>
      <c r="AE47" s="57"/>
      <c r="AF47" s="57"/>
      <c r="AG47" s="57"/>
      <c r="AH47" s="57"/>
      <c r="AI47" s="57"/>
      <c r="AJ47" s="17">
        <f t="shared" si="34"/>
        <v>650000</v>
      </c>
      <c r="AK47" s="17">
        <f t="shared" si="32"/>
        <v>123500</v>
      </c>
      <c r="AL47" s="17">
        <f t="shared" si="33"/>
        <v>773500</v>
      </c>
    </row>
    <row r="48" spans="2:38" ht="25.5" customHeight="1" x14ac:dyDescent="0.25">
      <c r="B48" s="119">
        <v>11</v>
      </c>
      <c r="C48" s="122" t="s">
        <v>85</v>
      </c>
      <c r="D48" s="42" t="s">
        <v>86</v>
      </c>
      <c r="E48" s="11">
        <v>1</v>
      </c>
      <c r="F48" s="55">
        <f t="shared" si="26"/>
        <v>9870691.5966386553</v>
      </c>
      <c r="G48" s="14">
        <v>11746123</v>
      </c>
      <c r="H48" s="44">
        <v>9500000</v>
      </c>
      <c r="I48" s="45">
        <f t="shared" si="19"/>
        <v>1805000</v>
      </c>
      <c r="J48" s="45">
        <f t="shared" si="20"/>
        <v>11305000</v>
      </c>
      <c r="K48" s="46">
        <v>8958000</v>
      </c>
      <c r="L48" s="15">
        <f t="shared" si="21"/>
        <v>1702020</v>
      </c>
      <c r="M48" s="15">
        <f t="shared" si="27"/>
        <v>10660020</v>
      </c>
      <c r="N48" s="46">
        <v>9325871</v>
      </c>
      <c r="O48" s="15">
        <f t="shared" si="22"/>
        <v>1771915.49</v>
      </c>
      <c r="P48" s="15">
        <f t="shared" si="28"/>
        <v>11097786.49</v>
      </c>
      <c r="Q48" s="47">
        <f t="shared" si="23"/>
        <v>8958000</v>
      </c>
      <c r="R48" s="17">
        <f t="shared" si="24"/>
        <v>379326.34083299933</v>
      </c>
      <c r="S48" s="18">
        <f t="shared" si="25"/>
        <v>4.234498111553911E-2</v>
      </c>
      <c r="T48" s="19">
        <f t="shared" si="29"/>
        <v>0.95765501888446092</v>
      </c>
      <c r="U48" s="20" t="str">
        <f t="shared" si="30"/>
        <v>ALTO</v>
      </c>
      <c r="V48" s="59" t="s">
        <v>27</v>
      </c>
      <c r="W48" s="57"/>
      <c r="X48" s="57"/>
      <c r="Y48" s="57"/>
      <c r="Z48" s="57"/>
      <c r="AA48" s="57"/>
      <c r="AB48" s="57"/>
      <c r="AC48" s="57"/>
      <c r="AD48" s="57"/>
      <c r="AE48" s="57"/>
      <c r="AF48" s="57"/>
      <c r="AG48" s="57"/>
      <c r="AH48" s="57"/>
      <c r="AI48" s="57"/>
      <c r="AJ48" s="17">
        <f t="shared" si="34"/>
        <v>8958000</v>
      </c>
      <c r="AK48" s="17">
        <f t="shared" si="32"/>
        <v>1702020</v>
      </c>
      <c r="AL48" s="17">
        <f t="shared" si="33"/>
        <v>10660020</v>
      </c>
    </row>
    <row r="49" spans="2:38" ht="12.75" customHeight="1" x14ac:dyDescent="0.25">
      <c r="B49" s="120"/>
      <c r="C49" s="123"/>
      <c r="D49" s="42" t="s">
        <v>87</v>
      </c>
      <c r="E49" s="11">
        <v>1</v>
      </c>
      <c r="F49" s="55">
        <f t="shared" si="26"/>
        <v>2775566.3865546221</v>
      </c>
      <c r="G49" s="14">
        <v>3302924</v>
      </c>
      <c r="H49" s="44">
        <v>2700000</v>
      </c>
      <c r="I49" s="45">
        <f t="shared" si="19"/>
        <v>513000</v>
      </c>
      <c r="J49" s="45">
        <f t="shared" si="20"/>
        <v>3213000</v>
      </c>
      <c r="K49" s="46">
        <v>2589900</v>
      </c>
      <c r="L49" s="15">
        <f t="shared" si="21"/>
        <v>492081</v>
      </c>
      <c r="M49" s="15">
        <f t="shared" si="27"/>
        <v>3081981</v>
      </c>
      <c r="N49" s="46">
        <v>2858941</v>
      </c>
      <c r="O49" s="15">
        <f t="shared" si="22"/>
        <v>543198.79</v>
      </c>
      <c r="P49" s="15">
        <f t="shared" si="28"/>
        <v>3402139.79</v>
      </c>
      <c r="Q49" s="47">
        <f t="shared" si="23"/>
        <v>2589900</v>
      </c>
      <c r="R49" s="17">
        <f t="shared" si="24"/>
        <v>114346.3026666287</v>
      </c>
      <c r="S49" s="18">
        <f t="shared" si="25"/>
        <v>4.4150856275002398E-2</v>
      </c>
      <c r="T49" s="19">
        <f t="shared" si="29"/>
        <v>0.95584914372499763</v>
      </c>
      <c r="U49" s="20" t="str">
        <f t="shared" si="30"/>
        <v>ALTO</v>
      </c>
      <c r="V49" s="59" t="s">
        <v>27</v>
      </c>
      <c r="W49" s="57"/>
      <c r="X49" s="57"/>
      <c r="Y49" s="57"/>
      <c r="Z49" s="57"/>
      <c r="AA49" s="57"/>
      <c r="AB49" s="57"/>
      <c r="AC49" s="57"/>
      <c r="AD49" s="57"/>
      <c r="AE49" s="57"/>
      <c r="AF49" s="57"/>
      <c r="AG49" s="57"/>
      <c r="AH49" s="57"/>
      <c r="AI49" s="57"/>
      <c r="AJ49" s="17">
        <f t="shared" si="34"/>
        <v>2589900</v>
      </c>
      <c r="AK49" s="17">
        <f t="shared" si="32"/>
        <v>492081</v>
      </c>
      <c r="AL49" s="17">
        <f t="shared" si="33"/>
        <v>3081981</v>
      </c>
    </row>
    <row r="50" spans="2:38" ht="12.75" customHeight="1" x14ac:dyDescent="0.25">
      <c r="B50" s="120"/>
      <c r="C50" s="123"/>
      <c r="D50" s="42" t="s">
        <v>88</v>
      </c>
      <c r="E50" s="11">
        <v>1</v>
      </c>
      <c r="F50" s="55">
        <f t="shared" si="26"/>
        <v>1181766.3865546219</v>
      </c>
      <c r="G50" s="14">
        <v>1406302</v>
      </c>
      <c r="H50" s="44">
        <v>1200000</v>
      </c>
      <c r="I50" s="45">
        <f t="shared" si="19"/>
        <v>228000</v>
      </c>
      <c r="J50" s="45">
        <f t="shared" si="20"/>
        <v>1428000</v>
      </c>
      <c r="K50" s="46">
        <v>989900</v>
      </c>
      <c r="L50" s="15">
        <f t="shared" si="21"/>
        <v>188081</v>
      </c>
      <c r="M50" s="15">
        <f t="shared" si="27"/>
        <v>1177981</v>
      </c>
      <c r="N50" s="46">
        <v>1045870</v>
      </c>
      <c r="O50" s="15">
        <f t="shared" si="22"/>
        <v>198715.3</v>
      </c>
      <c r="P50" s="15">
        <f t="shared" si="28"/>
        <v>1244585.3</v>
      </c>
      <c r="Q50" s="47">
        <f t="shared" si="23"/>
        <v>989900</v>
      </c>
      <c r="R50" s="17">
        <f t="shared" si="24"/>
        <v>102730.92305768433</v>
      </c>
      <c r="S50" s="18">
        <f t="shared" si="25"/>
        <v>0.1037790918857302</v>
      </c>
      <c r="T50" s="19">
        <f t="shared" si="29"/>
        <v>0.8962209081142698</v>
      </c>
      <c r="U50" s="20" t="str">
        <f t="shared" si="30"/>
        <v>ALTO</v>
      </c>
      <c r="V50" s="59" t="s">
        <v>27</v>
      </c>
      <c r="W50" s="57"/>
      <c r="X50" s="57"/>
      <c r="Y50" s="57"/>
      <c r="Z50" s="57"/>
      <c r="AA50" s="57"/>
      <c r="AB50" s="57"/>
      <c r="AC50" s="57"/>
      <c r="AD50" s="57"/>
      <c r="AE50" s="57"/>
      <c r="AF50" s="57"/>
      <c r="AG50" s="57"/>
      <c r="AH50" s="57"/>
      <c r="AI50" s="57"/>
      <c r="AJ50" s="17">
        <f t="shared" si="34"/>
        <v>989900</v>
      </c>
      <c r="AK50" s="17">
        <f t="shared" si="32"/>
        <v>188081</v>
      </c>
      <c r="AL50" s="17">
        <f t="shared" si="33"/>
        <v>1177981</v>
      </c>
    </row>
    <row r="51" spans="2:38" ht="25.5" customHeight="1" x14ac:dyDescent="0.25">
      <c r="B51" s="120"/>
      <c r="C51" s="123"/>
      <c r="D51" s="60" t="s">
        <v>89</v>
      </c>
      <c r="E51" s="11">
        <v>1</v>
      </c>
      <c r="F51" s="55"/>
      <c r="G51" s="14"/>
      <c r="H51" s="44">
        <v>3500000</v>
      </c>
      <c r="I51" s="45">
        <f t="shared" si="19"/>
        <v>665000</v>
      </c>
      <c r="J51" s="45">
        <f t="shared" si="20"/>
        <v>4165000</v>
      </c>
      <c r="K51" s="46">
        <v>4125800</v>
      </c>
      <c r="L51" s="15">
        <f t="shared" si="21"/>
        <v>783902</v>
      </c>
      <c r="M51" s="15">
        <f t="shared" si="27"/>
        <v>4909702</v>
      </c>
      <c r="N51" s="46">
        <v>3889756</v>
      </c>
      <c r="O51" s="15">
        <f t="shared" si="22"/>
        <v>739053.64</v>
      </c>
      <c r="P51" s="15">
        <f t="shared" si="28"/>
        <v>4628809.6399999997</v>
      </c>
      <c r="Q51" s="47">
        <f t="shared" si="23"/>
        <v>3500000</v>
      </c>
      <c r="R51" s="17">
        <f t="shared" si="24"/>
        <v>316030.62865066313</v>
      </c>
      <c r="S51" s="18">
        <f t="shared" si="25"/>
        <v>9.0294465328760898E-2</v>
      </c>
      <c r="T51" s="19">
        <f t="shared" si="29"/>
        <v>0.90970553467123905</v>
      </c>
      <c r="U51" s="20" t="str">
        <f t="shared" si="30"/>
        <v>ALTO</v>
      </c>
      <c r="V51" s="59" t="s">
        <v>27</v>
      </c>
      <c r="W51" s="57"/>
      <c r="X51" s="57"/>
      <c r="Y51" s="57"/>
      <c r="Z51" s="57"/>
      <c r="AA51" s="57"/>
      <c r="AB51" s="57"/>
      <c r="AC51" s="57"/>
      <c r="AD51" s="57"/>
      <c r="AE51" s="57"/>
      <c r="AF51" s="57"/>
      <c r="AG51" s="57"/>
      <c r="AH51" s="57"/>
      <c r="AI51" s="57"/>
      <c r="AJ51" s="17">
        <f t="shared" si="34"/>
        <v>3500000</v>
      </c>
      <c r="AK51" s="17">
        <f t="shared" si="32"/>
        <v>665000</v>
      </c>
      <c r="AL51" s="17">
        <f t="shared" si="33"/>
        <v>4165000</v>
      </c>
    </row>
    <row r="52" spans="2:38" ht="25.5" customHeight="1" x14ac:dyDescent="0.25">
      <c r="B52" s="120"/>
      <c r="C52" s="123"/>
      <c r="D52" s="60" t="s">
        <v>90</v>
      </c>
      <c r="E52" s="11">
        <v>1</v>
      </c>
      <c r="F52" s="55"/>
      <c r="G52" s="14"/>
      <c r="H52" s="44">
        <v>2350000</v>
      </c>
      <c r="I52" s="45">
        <f t="shared" si="19"/>
        <v>446500</v>
      </c>
      <c r="J52" s="45">
        <f t="shared" si="20"/>
        <v>2796500</v>
      </c>
      <c r="K52" s="46">
        <v>2489000</v>
      </c>
      <c r="L52" s="15">
        <f t="shared" si="21"/>
        <v>472910</v>
      </c>
      <c r="M52" s="15">
        <f t="shared" si="27"/>
        <v>2961910</v>
      </c>
      <c r="N52" s="46">
        <v>2625400</v>
      </c>
      <c r="O52" s="15">
        <f t="shared" si="22"/>
        <v>498826</v>
      </c>
      <c r="P52" s="15">
        <f t="shared" si="28"/>
        <v>3124226</v>
      </c>
      <c r="Q52" s="47">
        <f t="shared" si="23"/>
        <v>2350000</v>
      </c>
      <c r="R52" s="17">
        <f t="shared" si="24"/>
        <v>137702.04549436923</v>
      </c>
      <c r="S52" s="18">
        <f t="shared" si="25"/>
        <v>5.8596615103986907E-2</v>
      </c>
      <c r="T52" s="19">
        <f t="shared" si="29"/>
        <v>0.94140338489601305</v>
      </c>
      <c r="U52" s="20" t="str">
        <f t="shared" si="30"/>
        <v>ALTO</v>
      </c>
      <c r="V52" s="59" t="s">
        <v>27</v>
      </c>
      <c r="W52" s="57"/>
      <c r="X52" s="57"/>
      <c r="Y52" s="57"/>
      <c r="Z52" s="57"/>
      <c r="AA52" s="57"/>
      <c r="AB52" s="57"/>
      <c r="AC52" s="57"/>
      <c r="AD52" s="57"/>
      <c r="AE52" s="57"/>
      <c r="AF52" s="57"/>
      <c r="AG52" s="57"/>
      <c r="AH52" s="57"/>
      <c r="AI52" s="57"/>
      <c r="AJ52" s="17">
        <f t="shared" si="34"/>
        <v>2350000</v>
      </c>
      <c r="AK52" s="17">
        <f t="shared" si="32"/>
        <v>446500</v>
      </c>
      <c r="AL52" s="17">
        <f t="shared" si="33"/>
        <v>2796500</v>
      </c>
    </row>
    <row r="53" spans="2:38" ht="12.75" customHeight="1" x14ac:dyDescent="0.25">
      <c r="B53" s="120"/>
      <c r="C53" s="123"/>
      <c r="D53" s="60" t="s">
        <v>91</v>
      </c>
      <c r="E53" s="11">
        <v>1</v>
      </c>
      <c r="F53" s="55"/>
      <c r="G53" s="14"/>
      <c r="H53" s="44">
        <v>499000</v>
      </c>
      <c r="I53" s="45">
        <f t="shared" si="19"/>
        <v>94810</v>
      </c>
      <c r="J53" s="45">
        <f t="shared" si="20"/>
        <v>593810</v>
      </c>
      <c r="K53" s="46">
        <v>583200</v>
      </c>
      <c r="L53" s="15">
        <f t="shared" si="21"/>
        <v>110808</v>
      </c>
      <c r="M53" s="15">
        <f t="shared" si="27"/>
        <v>694008</v>
      </c>
      <c r="N53" s="46">
        <v>487500</v>
      </c>
      <c r="O53" s="15">
        <f t="shared" si="22"/>
        <v>92625</v>
      </c>
      <c r="P53" s="15">
        <f t="shared" si="28"/>
        <v>580125</v>
      </c>
      <c r="Q53" s="47">
        <f t="shared" si="23"/>
        <v>487500</v>
      </c>
      <c r="R53" s="17">
        <f t="shared" si="24"/>
        <v>52250.00797448105</v>
      </c>
      <c r="S53" s="18">
        <f t="shared" si="25"/>
        <v>0.10717950353739703</v>
      </c>
      <c r="T53" s="19">
        <f t="shared" si="29"/>
        <v>0.89282049646260297</v>
      </c>
      <c r="U53" s="20" t="str">
        <f t="shared" si="30"/>
        <v>ALTO</v>
      </c>
      <c r="V53" s="59" t="s">
        <v>27</v>
      </c>
      <c r="W53" s="57"/>
      <c r="X53" s="57"/>
      <c r="Y53" s="57"/>
      <c r="Z53" s="57"/>
      <c r="AA53" s="57"/>
      <c r="AB53" s="57"/>
      <c r="AC53" s="57"/>
      <c r="AD53" s="57"/>
      <c r="AE53" s="57"/>
      <c r="AF53" s="57"/>
      <c r="AG53" s="57"/>
      <c r="AH53" s="57"/>
      <c r="AI53" s="57"/>
      <c r="AJ53" s="17">
        <f t="shared" si="34"/>
        <v>487500</v>
      </c>
      <c r="AK53" s="17">
        <f t="shared" si="32"/>
        <v>92625</v>
      </c>
      <c r="AL53" s="17">
        <f t="shared" si="33"/>
        <v>580125</v>
      </c>
    </row>
    <row r="54" spans="2:38" ht="12.75" customHeight="1" x14ac:dyDescent="0.25">
      <c r="B54" s="120"/>
      <c r="C54" s="123"/>
      <c r="D54" s="60" t="s">
        <v>92</v>
      </c>
      <c r="E54" s="11">
        <v>1</v>
      </c>
      <c r="F54" s="55"/>
      <c r="G54" s="14"/>
      <c r="H54" s="44">
        <v>1500000</v>
      </c>
      <c r="I54" s="45">
        <f t="shared" si="19"/>
        <v>285000</v>
      </c>
      <c r="J54" s="45">
        <f t="shared" si="20"/>
        <v>1785000</v>
      </c>
      <c r="K54" s="46">
        <v>1489000</v>
      </c>
      <c r="L54" s="15">
        <f t="shared" si="21"/>
        <v>282910</v>
      </c>
      <c r="M54" s="15">
        <f t="shared" si="27"/>
        <v>1771910</v>
      </c>
      <c r="N54" s="46">
        <v>1350874</v>
      </c>
      <c r="O54" s="15">
        <f t="shared" si="22"/>
        <v>256666.06</v>
      </c>
      <c r="P54" s="15">
        <f t="shared" si="28"/>
        <v>1607540.06</v>
      </c>
      <c r="Q54" s="47">
        <f t="shared" si="23"/>
        <v>1350874</v>
      </c>
      <c r="R54" s="17">
        <f t="shared" si="24"/>
        <v>83104.708803613132</v>
      </c>
      <c r="S54" s="18">
        <f t="shared" si="25"/>
        <v>6.1519215562378972E-2</v>
      </c>
      <c r="T54" s="19">
        <f t="shared" si="29"/>
        <v>0.93848078443762106</v>
      </c>
      <c r="U54" s="20" t="str">
        <f t="shared" si="30"/>
        <v>ALTO</v>
      </c>
      <c r="V54" s="59" t="s">
        <v>27</v>
      </c>
      <c r="W54" s="57"/>
      <c r="X54" s="57"/>
      <c r="Y54" s="57"/>
      <c r="Z54" s="57"/>
      <c r="AA54" s="57"/>
      <c r="AB54" s="57"/>
      <c r="AC54" s="57"/>
      <c r="AD54" s="57"/>
      <c r="AE54" s="57"/>
      <c r="AF54" s="57"/>
      <c r="AG54" s="57"/>
      <c r="AH54" s="57"/>
      <c r="AI54" s="57"/>
      <c r="AJ54" s="17">
        <f t="shared" si="34"/>
        <v>1350874</v>
      </c>
      <c r="AK54" s="17">
        <f t="shared" si="32"/>
        <v>256666.06</v>
      </c>
      <c r="AL54" s="17">
        <f t="shared" si="33"/>
        <v>1607540.06</v>
      </c>
    </row>
    <row r="55" spans="2:38" ht="12.75" customHeight="1" x14ac:dyDescent="0.25">
      <c r="B55" s="121"/>
      <c r="C55" s="124"/>
      <c r="D55" s="60" t="s">
        <v>93</v>
      </c>
      <c r="E55" s="11">
        <v>1</v>
      </c>
      <c r="F55" s="55"/>
      <c r="G55" s="14"/>
      <c r="H55" s="44">
        <v>650000</v>
      </c>
      <c r="I55" s="45">
        <f t="shared" si="19"/>
        <v>123500</v>
      </c>
      <c r="J55" s="45">
        <f t="shared" si="20"/>
        <v>773500</v>
      </c>
      <c r="K55" s="46">
        <v>800000</v>
      </c>
      <c r="L55" s="15">
        <f t="shared" si="21"/>
        <v>152000</v>
      </c>
      <c r="M55" s="15">
        <f t="shared" si="27"/>
        <v>952000</v>
      </c>
      <c r="N55" s="46">
        <v>745890</v>
      </c>
      <c r="O55" s="15">
        <f t="shared" si="22"/>
        <v>141719.1</v>
      </c>
      <c r="P55" s="15">
        <f t="shared" si="28"/>
        <v>887609.1</v>
      </c>
      <c r="Q55" s="47">
        <f t="shared" si="23"/>
        <v>650000</v>
      </c>
      <c r="R55" s="17">
        <f t="shared" si="24"/>
        <v>75963.570435659043</v>
      </c>
      <c r="S55" s="18">
        <f t="shared" si="25"/>
        <v>0.11686703143947545</v>
      </c>
      <c r="T55" s="19">
        <f t="shared" si="29"/>
        <v>0.88313296856052459</v>
      </c>
      <c r="U55" s="20" t="str">
        <f t="shared" si="30"/>
        <v>ALTO</v>
      </c>
      <c r="V55" s="62" t="s">
        <v>27</v>
      </c>
      <c r="W55" s="57"/>
      <c r="X55" s="57"/>
      <c r="Y55" s="57"/>
      <c r="Z55" s="57"/>
      <c r="AA55" s="57"/>
      <c r="AB55" s="57"/>
      <c r="AC55" s="57"/>
      <c r="AD55" s="57"/>
      <c r="AE55" s="57"/>
      <c r="AF55" s="57"/>
      <c r="AG55" s="57"/>
      <c r="AH55" s="57"/>
      <c r="AI55" s="57"/>
      <c r="AJ55" s="17">
        <f t="shared" si="34"/>
        <v>650000</v>
      </c>
      <c r="AK55" s="17">
        <f t="shared" si="32"/>
        <v>123500</v>
      </c>
      <c r="AL55" s="17">
        <f t="shared" si="33"/>
        <v>773500</v>
      </c>
    </row>
    <row r="56" spans="2:38" ht="25.5" x14ac:dyDescent="0.25">
      <c r="B56" s="119">
        <v>12</v>
      </c>
      <c r="C56" s="122" t="s">
        <v>94</v>
      </c>
      <c r="D56" s="42" t="s">
        <v>95</v>
      </c>
      <c r="E56" s="11">
        <v>1</v>
      </c>
      <c r="F56" s="43">
        <f t="shared" si="26"/>
        <v>2419375.630252101</v>
      </c>
      <c r="G56" s="14">
        <v>2879057</v>
      </c>
      <c r="H56" s="44">
        <v>800000</v>
      </c>
      <c r="I56" s="45">
        <f t="shared" si="19"/>
        <v>152000</v>
      </c>
      <c r="J56" s="45">
        <f t="shared" si="20"/>
        <v>952000</v>
      </c>
      <c r="K56" s="46">
        <v>785200</v>
      </c>
      <c r="L56" s="15">
        <f t="shared" si="21"/>
        <v>149188</v>
      </c>
      <c r="M56" s="15">
        <f t="shared" si="27"/>
        <v>934388</v>
      </c>
      <c r="N56" s="46">
        <v>645000</v>
      </c>
      <c r="O56" s="15">
        <f t="shared" si="22"/>
        <v>122550</v>
      </c>
      <c r="P56" s="15">
        <f t="shared" si="28"/>
        <v>767550</v>
      </c>
      <c r="Q56" s="47">
        <f t="shared" si="23"/>
        <v>645000</v>
      </c>
      <c r="R56" s="17">
        <f t="shared" si="24"/>
        <v>840893.19474377891</v>
      </c>
      <c r="S56" s="18">
        <f t="shared" si="25"/>
        <v>1.3037103794477192</v>
      </c>
      <c r="T56" s="19">
        <f t="shared" si="29"/>
        <v>-0.30371037944771917</v>
      </c>
      <c r="U56" s="48" t="str">
        <f t="shared" si="30"/>
        <v>BAJO</v>
      </c>
      <c r="V56" s="17"/>
      <c r="W56" s="49">
        <f>+Q56-R56</f>
        <v>-195893.19474377891</v>
      </c>
      <c r="X56" s="49">
        <f>+Q56+R56</f>
        <v>1485893.194743779</v>
      </c>
      <c r="Y56" s="50" t="s">
        <v>53</v>
      </c>
      <c r="Z56" s="49">
        <f>+H56</f>
        <v>800000</v>
      </c>
      <c r="AA56" s="63">
        <f>+K56</f>
        <v>785200</v>
      </c>
      <c r="AB56" s="63">
        <f>+N56</f>
        <v>645000</v>
      </c>
      <c r="AC56" s="51">
        <f>MIN(Y56:AB56)</f>
        <v>645000</v>
      </c>
      <c r="AD56" s="51">
        <f>AVERAGE(Y56:AB56)</f>
        <v>743400</v>
      </c>
      <c r="AE56" s="52">
        <f>STDEVA(Y56:AB56)</f>
        <v>378204.5434241459</v>
      </c>
      <c r="AF56" s="18">
        <f>AE56/AC56*100%</f>
        <v>0.58636363321573004</v>
      </c>
      <c r="AG56" s="19">
        <f>100%-AF56</f>
        <v>0.41363636678426996</v>
      </c>
      <c r="AH56" s="53" t="str">
        <f>IF(AG56&gt;75%,"ALTO","BAJO")</f>
        <v>BAJO</v>
      </c>
      <c r="AI56" s="17" t="s">
        <v>46</v>
      </c>
      <c r="AJ56" s="17">
        <f>+AD56</f>
        <v>743400</v>
      </c>
      <c r="AK56" s="17">
        <f t="shared" si="32"/>
        <v>141246</v>
      </c>
      <c r="AL56" s="17">
        <f t="shared" si="33"/>
        <v>884646</v>
      </c>
    </row>
    <row r="57" spans="2:38" ht="12.75" customHeight="1" x14ac:dyDescent="0.25">
      <c r="B57" s="120"/>
      <c r="C57" s="123"/>
      <c r="D57" s="42" t="s">
        <v>96</v>
      </c>
      <c r="E57" s="11">
        <v>1</v>
      </c>
      <c r="F57" s="55">
        <f t="shared" si="26"/>
        <v>10649480.672268908</v>
      </c>
      <c r="G57" s="14">
        <v>12672882</v>
      </c>
      <c r="H57" s="44">
        <v>12500000</v>
      </c>
      <c r="I57" s="45">
        <f t="shared" si="19"/>
        <v>2375000</v>
      </c>
      <c r="J57" s="45">
        <f t="shared" si="20"/>
        <v>14875000</v>
      </c>
      <c r="K57" s="46">
        <v>11532500</v>
      </c>
      <c r="L57" s="15">
        <f t="shared" si="21"/>
        <v>2191175</v>
      </c>
      <c r="M57" s="15">
        <f t="shared" si="27"/>
        <v>13723675</v>
      </c>
      <c r="N57" s="46">
        <v>12285400</v>
      </c>
      <c r="O57" s="15">
        <f t="shared" si="22"/>
        <v>2334226</v>
      </c>
      <c r="P57" s="15">
        <f t="shared" si="28"/>
        <v>14619626</v>
      </c>
      <c r="Q57" s="47">
        <f t="shared" si="23"/>
        <v>10649480.672268908</v>
      </c>
      <c r="R57" s="17">
        <f t="shared" si="24"/>
        <v>838120.15756976174</v>
      </c>
      <c r="S57" s="18">
        <f t="shared" si="25"/>
        <v>7.8700566099172739E-2</v>
      </c>
      <c r="T57" s="19">
        <f t="shared" si="29"/>
        <v>0.92129943390082725</v>
      </c>
      <c r="U57" s="20" t="str">
        <f t="shared" si="30"/>
        <v>ALTO</v>
      </c>
      <c r="V57" s="56" t="s">
        <v>27</v>
      </c>
      <c r="W57" s="57"/>
      <c r="X57" s="57"/>
      <c r="Y57" s="57"/>
      <c r="Z57" s="57"/>
      <c r="AA57" s="57"/>
      <c r="AB57" s="57"/>
      <c r="AC57" s="57"/>
      <c r="AD57" s="57"/>
      <c r="AE57" s="57"/>
      <c r="AF57" s="57"/>
      <c r="AG57" s="57"/>
      <c r="AH57" s="57"/>
      <c r="AI57" s="57"/>
      <c r="AJ57" s="17">
        <f>+Q57</f>
        <v>10649480.672268908</v>
      </c>
      <c r="AK57" s="17">
        <f t="shared" si="32"/>
        <v>2023401.3277310927</v>
      </c>
      <c r="AL57" s="17">
        <f t="shared" si="33"/>
        <v>12672882.000000002</v>
      </c>
    </row>
    <row r="58" spans="2:38" ht="25.5" customHeight="1" x14ac:dyDescent="0.25">
      <c r="B58" s="120"/>
      <c r="C58" s="123"/>
      <c r="D58" s="42" t="s">
        <v>97</v>
      </c>
      <c r="E58" s="11">
        <v>1</v>
      </c>
      <c r="F58" s="55">
        <f t="shared" si="26"/>
        <v>967448.73949579836</v>
      </c>
      <c r="G58" s="14">
        <v>1151264</v>
      </c>
      <c r="H58" s="44">
        <v>1587000</v>
      </c>
      <c r="I58" s="45">
        <f t="shared" si="19"/>
        <v>301530</v>
      </c>
      <c r="J58" s="45">
        <f t="shared" si="20"/>
        <v>1888530</v>
      </c>
      <c r="K58" s="46">
        <v>1725800</v>
      </c>
      <c r="L58" s="15">
        <f t="shared" si="21"/>
        <v>327902</v>
      </c>
      <c r="M58" s="15">
        <f t="shared" si="27"/>
        <v>2053702</v>
      </c>
      <c r="N58" s="46">
        <v>1748951</v>
      </c>
      <c r="O58" s="15">
        <f t="shared" si="22"/>
        <v>332300.69</v>
      </c>
      <c r="P58" s="15">
        <f t="shared" si="28"/>
        <v>2081251.69</v>
      </c>
      <c r="Q58" s="47">
        <f t="shared" si="23"/>
        <v>967448.73949579836</v>
      </c>
      <c r="R58" s="17">
        <f t="shared" si="24"/>
        <v>366937.29222168965</v>
      </c>
      <c r="S58" s="18">
        <f t="shared" si="25"/>
        <v>0.37928344649342866</v>
      </c>
      <c r="T58" s="19">
        <f t="shared" si="29"/>
        <v>0.62071655350657129</v>
      </c>
      <c r="U58" s="53" t="str">
        <f>IF(T58&gt;75%,"ALTO",IF(T58&gt;50%,"ACEPTABLE"))</f>
        <v>ACEPTABLE</v>
      </c>
      <c r="V58" s="59" t="s">
        <v>27</v>
      </c>
      <c r="W58" s="57"/>
      <c r="X58" s="57"/>
      <c r="Y58" s="57"/>
      <c r="Z58" s="57"/>
      <c r="AA58" s="57"/>
      <c r="AB58" s="57"/>
      <c r="AC58" s="57"/>
      <c r="AD58" s="57"/>
      <c r="AE58" s="57"/>
      <c r="AF58" s="57"/>
      <c r="AG58" s="57"/>
      <c r="AH58" s="57"/>
      <c r="AI58" s="64"/>
      <c r="AJ58" s="17">
        <f>+Q58</f>
        <v>967448.73949579836</v>
      </c>
      <c r="AK58" s="17">
        <f t="shared" si="32"/>
        <v>183815.26050420169</v>
      </c>
      <c r="AL58" s="17">
        <f t="shared" si="33"/>
        <v>1151264</v>
      </c>
    </row>
    <row r="59" spans="2:38" ht="12.75" customHeight="1" x14ac:dyDescent="0.25">
      <c r="B59" s="120"/>
      <c r="C59" s="123"/>
      <c r="D59" s="42" t="s">
        <v>98</v>
      </c>
      <c r="E59" s="11">
        <v>1</v>
      </c>
      <c r="F59" s="55">
        <f t="shared" si="26"/>
        <v>3334000</v>
      </c>
      <c r="G59" s="14">
        <v>3967460</v>
      </c>
      <c r="H59" s="44">
        <v>4500000</v>
      </c>
      <c r="I59" s="45">
        <f t="shared" si="19"/>
        <v>855000</v>
      </c>
      <c r="J59" s="45">
        <f t="shared" si="20"/>
        <v>5355000</v>
      </c>
      <c r="K59" s="46">
        <v>3987900</v>
      </c>
      <c r="L59" s="15">
        <f t="shared" si="21"/>
        <v>757701</v>
      </c>
      <c r="M59" s="15">
        <f t="shared" si="27"/>
        <v>4745601</v>
      </c>
      <c r="N59" s="46">
        <v>4389750</v>
      </c>
      <c r="O59" s="15">
        <f t="shared" si="22"/>
        <v>834052.5</v>
      </c>
      <c r="P59" s="15">
        <f t="shared" si="28"/>
        <v>5223802.5</v>
      </c>
      <c r="Q59" s="47">
        <f t="shared" si="23"/>
        <v>3334000</v>
      </c>
      <c r="R59" s="17">
        <f t="shared" si="24"/>
        <v>527386.17788580689</v>
      </c>
      <c r="S59" s="18">
        <f t="shared" si="25"/>
        <v>0.15818421652243758</v>
      </c>
      <c r="T59" s="19">
        <f t="shared" si="29"/>
        <v>0.84181578347756236</v>
      </c>
      <c r="U59" s="20" t="str">
        <f t="shared" si="30"/>
        <v>ALTO</v>
      </c>
      <c r="V59" s="59" t="s">
        <v>27</v>
      </c>
      <c r="W59" s="57"/>
      <c r="X59" s="57"/>
      <c r="Y59" s="57"/>
      <c r="Z59" s="57"/>
      <c r="AA59" s="57"/>
      <c r="AB59" s="57"/>
      <c r="AC59" s="57"/>
      <c r="AD59" s="57"/>
      <c r="AE59" s="57"/>
      <c r="AF59" s="57"/>
      <c r="AG59" s="57"/>
      <c r="AH59" s="57"/>
      <c r="AI59" s="57"/>
      <c r="AJ59" s="17">
        <f>+Q59</f>
        <v>3334000</v>
      </c>
      <c r="AK59" s="17">
        <f t="shared" si="32"/>
        <v>633460</v>
      </c>
      <c r="AL59" s="17">
        <f t="shared" si="33"/>
        <v>3967460</v>
      </c>
    </row>
    <row r="60" spans="2:38" ht="12.75" customHeight="1" x14ac:dyDescent="0.25">
      <c r="B60" s="121"/>
      <c r="C60" s="124"/>
      <c r="D60" s="60" t="s">
        <v>99</v>
      </c>
      <c r="E60" s="11">
        <v>1</v>
      </c>
      <c r="F60" s="55"/>
      <c r="G60" s="14"/>
      <c r="H60" s="44">
        <v>500000</v>
      </c>
      <c r="I60" s="45">
        <f t="shared" si="19"/>
        <v>95000</v>
      </c>
      <c r="J60" s="45">
        <f t="shared" si="20"/>
        <v>595000</v>
      </c>
      <c r="K60" s="46">
        <v>850000</v>
      </c>
      <c r="L60" s="15">
        <f t="shared" si="21"/>
        <v>161500</v>
      </c>
      <c r="M60" s="15">
        <f t="shared" si="27"/>
        <v>1011500</v>
      </c>
      <c r="N60" s="46">
        <v>711250</v>
      </c>
      <c r="O60" s="15">
        <f t="shared" si="22"/>
        <v>135137.5</v>
      </c>
      <c r="P60" s="15">
        <f t="shared" si="28"/>
        <v>846387.5</v>
      </c>
      <c r="Q60" s="47">
        <f t="shared" si="23"/>
        <v>500000</v>
      </c>
      <c r="R60" s="17">
        <f t="shared" si="24"/>
        <v>176247.04489248429</v>
      </c>
      <c r="S60" s="18">
        <f t="shared" si="25"/>
        <v>0.3524940897849686</v>
      </c>
      <c r="T60" s="19">
        <f t="shared" si="29"/>
        <v>0.64750591021503134</v>
      </c>
      <c r="U60" s="53" t="str">
        <f>IF(T60&gt;75%,"ALTO",IF(T60&gt;50%,"ACEPTABLE"))</f>
        <v>ACEPTABLE</v>
      </c>
      <c r="V60" s="59" t="s">
        <v>27</v>
      </c>
      <c r="W60" s="57"/>
      <c r="X60" s="57"/>
      <c r="Y60" s="57"/>
      <c r="Z60" s="57"/>
      <c r="AA60" s="57"/>
      <c r="AB60" s="57"/>
      <c r="AC60" s="57"/>
      <c r="AD60" s="57"/>
      <c r="AE60" s="57"/>
      <c r="AF60" s="57"/>
      <c r="AG60" s="57"/>
      <c r="AH60" s="57"/>
      <c r="AI60" s="64"/>
      <c r="AJ60" s="17">
        <f>+Q60</f>
        <v>500000</v>
      </c>
      <c r="AK60" s="17">
        <f t="shared" si="32"/>
        <v>95000</v>
      </c>
      <c r="AL60" s="17">
        <f t="shared" si="33"/>
        <v>595000</v>
      </c>
    </row>
    <row r="61" spans="2:38" ht="12.75" customHeight="1" x14ac:dyDescent="0.25">
      <c r="B61" s="119">
        <v>13</v>
      </c>
      <c r="C61" s="122" t="s">
        <v>100</v>
      </c>
      <c r="D61" s="42" t="s">
        <v>101</v>
      </c>
      <c r="E61" s="11">
        <v>1</v>
      </c>
      <c r="F61" s="55">
        <f t="shared" si="26"/>
        <v>2318254.6218487397</v>
      </c>
      <c r="G61" s="14">
        <v>2758723</v>
      </c>
      <c r="H61" s="44">
        <v>4250000</v>
      </c>
      <c r="I61" s="45">
        <f t="shared" si="19"/>
        <v>807500</v>
      </c>
      <c r="J61" s="45">
        <f t="shared" si="20"/>
        <v>5057500</v>
      </c>
      <c r="K61" s="46">
        <v>3990900</v>
      </c>
      <c r="L61" s="15">
        <f t="shared" si="21"/>
        <v>758271</v>
      </c>
      <c r="M61" s="15">
        <f t="shared" si="27"/>
        <v>4749171</v>
      </c>
      <c r="N61" s="46">
        <v>4025890</v>
      </c>
      <c r="O61" s="15">
        <f t="shared" si="22"/>
        <v>764919.1</v>
      </c>
      <c r="P61" s="15">
        <f t="shared" si="28"/>
        <v>4790809.0999999996</v>
      </c>
      <c r="Q61" s="47">
        <f t="shared" si="23"/>
        <v>2318254.6218487397</v>
      </c>
      <c r="R61" s="17">
        <f t="shared" si="24"/>
        <v>892747.80658618547</v>
      </c>
      <c r="S61" s="18">
        <f t="shared" si="25"/>
        <v>0.38509480286261455</v>
      </c>
      <c r="T61" s="19">
        <f t="shared" si="29"/>
        <v>0.61490519713738545</v>
      </c>
      <c r="U61" s="53" t="str">
        <f>IF(T61&gt;75%,"ALTO",IF(T61&gt;50%,"ACEPTABLE"))</f>
        <v>ACEPTABLE</v>
      </c>
      <c r="V61" s="62" t="s">
        <v>27</v>
      </c>
      <c r="W61" s="57"/>
      <c r="X61" s="57"/>
      <c r="Y61" s="57"/>
      <c r="Z61" s="57"/>
      <c r="AA61" s="57"/>
      <c r="AB61" s="57"/>
      <c r="AC61" s="57"/>
      <c r="AD61" s="57"/>
      <c r="AE61" s="57"/>
      <c r="AF61" s="57"/>
      <c r="AG61" s="57"/>
      <c r="AH61" s="57"/>
      <c r="AI61" s="64"/>
      <c r="AJ61" s="17">
        <f>+Q61</f>
        <v>2318254.6218487397</v>
      </c>
      <c r="AK61" s="17">
        <f t="shared" si="32"/>
        <v>440468.37815126055</v>
      </c>
      <c r="AL61" s="17">
        <f t="shared" si="33"/>
        <v>2758723</v>
      </c>
    </row>
    <row r="62" spans="2:38" ht="25.5" x14ac:dyDescent="0.25">
      <c r="B62" s="120"/>
      <c r="C62" s="123"/>
      <c r="D62" s="42" t="s">
        <v>102</v>
      </c>
      <c r="E62" s="11">
        <v>1</v>
      </c>
      <c r="F62" s="43">
        <f t="shared" si="26"/>
        <v>1094227.7310924369</v>
      </c>
      <c r="G62" s="14">
        <v>1302131</v>
      </c>
      <c r="H62" s="44">
        <v>2200000</v>
      </c>
      <c r="I62" s="45">
        <f t="shared" si="19"/>
        <v>418000</v>
      </c>
      <c r="J62" s="45">
        <f t="shared" si="20"/>
        <v>2618000</v>
      </c>
      <c r="K62" s="46">
        <v>2350000</v>
      </c>
      <c r="L62" s="15">
        <f t="shared" si="21"/>
        <v>446500</v>
      </c>
      <c r="M62" s="15">
        <f t="shared" si="27"/>
        <v>2796500</v>
      </c>
      <c r="N62" s="46">
        <v>1789540</v>
      </c>
      <c r="O62" s="15">
        <f t="shared" si="22"/>
        <v>340012.6</v>
      </c>
      <c r="P62" s="15">
        <f t="shared" si="28"/>
        <v>2129552.6</v>
      </c>
      <c r="Q62" s="47">
        <f t="shared" si="23"/>
        <v>1094227.7310924369</v>
      </c>
      <c r="R62" s="17">
        <f t="shared" si="24"/>
        <v>561860.62006334588</v>
      </c>
      <c r="S62" s="18">
        <f t="shared" si="25"/>
        <v>0.51347686052738295</v>
      </c>
      <c r="T62" s="19">
        <f t="shared" si="29"/>
        <v>0.48652313947261705</v>
      </c>
      <c r="U62" s="48" t="str">
        <f t="shared" si="30"/>
        <v>BAJO</v>
      </c>
      <c r="V62" s="17"/>
      <c r="W62" s="49">
        <f>+Q62-R62</f>
        <v>532367.11102909106</v>
      </c>
      <c r="X62" s="49">
        <f>+Q62+R62</f>
        <v>1656088.3511557828</v>
      </c>
      <c r="Y62" s="49">
        <f>+F62</f>
        <v>1094227.7310924369</v>
      </c>
      <c r="Z62" s="50" t="s">
        <v>53</v>
      </c>
      <c r="AA62" s="50" t="s">
        <v>53</v>
      </c>
      <c r="AB62" s="50" t="s">
        <v>53</v>
      </c>
      <c r="AC62" s="51">
        <f>MIN(Y62:AB62)</f>
        <v>1094227.7310924369</v>
      </c>
      <c r="AD62" s="51">
        <f>AVERAGE(Y62:AB62)</f>
        <v>1094227.7310924369</v>
      </c>
      <c r="AE62" s="52">
        <f>STDEVA(Y62:AB62)</f>
        <v>547113.86554621847</v>
      </c>
      <c r="AF62" s="18">
        <f>AE62/AC62*100%</f>
        <v>0.5</v>
      </c>
      <c r="AG62" s="19">
        <f>100%-AF62</f>
        <v>0.5</v>
      </c>
      <c r="AH62" s="53" t="str">
        <f>IF(AG62&gt;75%,"ALTO",IF(AG62&gt;=50%,"ACEPTABLE"))</f>
        <v>ACEPTABLE</v>
      </c>
      <c r="AI62" s="17" t="s">
        <v>45</v>
      </c>
      <c r="AJ62" s="17">
        <f>+AD62</f>
        <v>1094227.7310924369</v>
      </c>
      <c r="AK62" s="17">
        <f t="shared" si="32"/>
        <v>207903.26890756303</v>
      </c>
      <c r="AL62" s="17">
        <f t="shared" si="33"/>
        <v>1302131</v>
      </c>
    </row>
    <row r="63" spans="2:38" ht="25.5" x14ac:dyDescent="0.25">
      <c r="B63" s="120"/>
      <c r="C63" s="123"/>
      <c r="D63" s="42" t="s">
        <v>103</v>
      </c>
      <c r="E63" s="11">
        <v>1</v>
      </c>
      <c r="F63" s="43">
        <f t="shared" si="26"/>
        <v>7701856.302521009</v>
      </c>
      <c r="G63" s="14">
        <v>9165209</v>
      </c>
      <c r="H63" s="44">
        <v>2450000</v>
      </c>
      <c r="I63" s="45">
        <f t="shared" si="19"/>
        <v>465500</v>
      </c>
      <c r="J63" s="45">
        <f t="shared" si="20"/>
        <v>2915500</v>
      </c>
      <c r="K63" s="46">
        <v>2189000</v>
      </c>
      <c r="L63" s="15">
        <f t="shared" si="21"/>
        <v>415910</v>
      </c>
      <c r="M63" s="15">
        <f t="shared" si="27"/>
        <v>2604910</v>
      </c>
      <c r="N63" s="46">
        <v>2211450</v>
      </c>
      <c r="O63" s="15">
        <f t="shared" si="22"/>
        <v>420175.5</v>
      </c>
      <c r="P63" s="15">
        <f t="shared" si="28"/>
        <v>2631625.5</v>
      </c>
      <c r="Q63" s="47">
        <f t="shared" si="23"/>
        <v>2189000</v>
      </c>
      <c r="R63" s="17">
        <f t="shared" si="24"/>
        <v>2711759.4489300619</v>
      </c>
      <c r="S63" s="18">
        <f t="shared" si="25"/>
        <v>1.2388119912882878</v>
      </c>
      <c r="T63" s="19">
        <f t="shared" si="29"/>
        <v>-0.23881199128828778</v>
      </c>
      <c r="U63" s="48" t="str">
        <f t="shared" si="30"/>
        <v>BAJO</v>
      </c>
      <c r="V63" s="17"/>
      <c r="W63" s="49">
        <f>+Q63-R63</f>
        <v>-522759.44893006189</v>
      </c>
      <c r="X63" s="49">
        <f>+Q63+R63</f>
        <v>4900759.4489300624</v>
      </c>
      <c r="Y63" s="50" t="s">
        <v>53</v>
      </c>
      <c r="Z63" s="49">
        <f>+H63</f>
        <v>2450000</v>
      </c>
      <c r="AA63" s="63">
        <f>+K63</f>
        <v>2189000</v>
      </c>
      <c r="AB63" s="63">
        <f>+N63</f>
        <v>2211450</v>
      </c>
      <c r="AC63" s="51">
        <f>MIN(Y63:AB63)</f>
        <v>2189000</v>
      </c>
      <c r="AD63" s="51">
        <f>AVERAGE(Y63:AB63)</f>
        <v>2283483.3333333335</v>
      </c>
      <c r="AE63" s="52">
        <f>STDEVA(Y63:AB63)</f>
        <v>1147833.5828674526</v>
      </c>
      <c r="AF63" s="18">
        <f>AE63/AC63*100%</f>
        <v>0.52436435946434568</v>
      </c>
      <c r="AG63" s="19">
        <f>100%-AF63</f>
        <v>0.47563564053565432</v>
      </c>
      <c r="AH63" s="53" t="str">
        <f>IF(AG63&gt;75%,"ALTO","BAJO")</f>
        <v>BAJO</v>
      </c>
      <c r="AI63" s="17" t="s">
        <v>46</v>
      </c>
      <c r="AJ63" s="17">
        <f>+AD63</f>
        <v>2283483.3333333335</v>
      </c>
      <c r="AK63" s="17">
        <f t="shared" si="32"/>
        <v>433861.83333333337</v>
      </c>
      <c r="AL63" s="17">
        <f t="shared" si="33"/>
        <v>2717345.166666667</v>
      </c>
    </row>
    <row r="64" spans="2:38" ht="13.5" customHeight="1" x14ac:dyDescent="0.25">
      <c r="B64" s="120"/>
      <c r="C64" s="123"/>
      <c r="D64" s="42" t="s">
        <v>104</v>
      </c>
      <c r="E64" s="11">
        <v>1</v>
      </c>
      <c r="F64" s="55">
        <f t="shared" si="26"/>
        <v>796900</v>
      </c>
      <c r="G64" s="14">
        <v>948311</v>
      </c>
      <c r="H64" s="44">
        <v>800000</v>
      </c>
      <c r="I64" s="45">
        <f t="shared" si="19"/>
        <v>152000</v>
      </c>
      <c r="J64" s="45">
        <f t="shared" si="20"/>
        <v>952000</v>
      </c>
      <c r="K64" s="46">
        <v>911000</v>
      </c>
      <c r="L64" s="15">
        <f t="shared" si="21"/>
        <v>173090</v>
      </c>
      <c r="M64" s="15">
        <f t="shared" si="27"/>
        <v>1084090</v>
      </c>
      <c r="N64" s="46">
        <v>789541</v>
      </c>
      <c r="O64" s="15">
        <f t="shared" si="22"/>
        <v>150012.79</v>
      </c>
      <c r="P64" s="15">
        <f t="shared" si="28"/>
        <v>939553.79</v>
      </c>
      <c r="Q64" s="47">
        <f t="shared" si="23"/>
        <v>789541</v>
      </c>
      <c r="R64" s="17">
        <f t="shared" si="24"/>
        <v>57926.141366254786</v>
      </c>
      <c r="S64" s="18">
        <f t="shared" si="25"/>
        <v>7.3366856649945716E-2</v>
      </c>
      <c r="T64" s="19">
        <f t="shared" si="29"/>
        <v>0.92663314335005431</v>
      </c>
      <c r="U64" s="20" t="str">
        <f t="shared" si="30"/>
        <v>ALTO</v>
      </c>
      <c r="V64" s="56" t="s">
        <v>27</v>
      </c>
      <c r="W64" s="57"/>
      <c r="X64" s="57"/>
      <c r="Y64" s="57"/>
      <c r="Z64" s="57"/>
      <c r="AA64" s="57"/>
      <c r="AB64" s="57"/>
      <c r="AC64" s="57"/>
      <c r="AD64" s="57"/>
      <c r="AE64" s="57"/>
      <c r="AF64" s="57"/>
      <c r="AG64" s="57"/>
      <c r="AH64" s="57"/>
      <c r="AI64" s="57"/>
      <c r="AJ64" s="17">
        <f>+Q64</f>
        <v>789541</v>
      </c>
      <c r="AK64" s="17">
        <f t="shared" si="32"/>
        <v>150012.79</v>
      </c>
      <c r="AL64" s="17">
        <f t="shared" si="33"/>
        <v>939553.79</v>
      </c>
    </row>
    <row r="65" spans="2:40" ht="13.5" customHeight="1" thickBot="1" x14ac:dyDescent="0.3">
      <c r="B65" s="121"/>
      <c r="C65" s="124"/>
      <c r="D65" s="60" t="s">
        <v>105</v>
      </c>
      <c r="E65" s="11">
        <v>1</v>
      </c>
      <c r="F65" s="55"/>
      <c r="G65" s="65"/>
      <c r="H65" s="66">
        <v>800000</v>
      </c>
      <c r="I65" s="67">
        <f t="shared" si="19"/>
        <v>152000</v>
      </c>
      <c r="J65" s="67">
        <f t="shared" si="20"/>
        <v>952000</v>
      </c>
      <c r="K65" s="68">
        <v>935000</v>
      </c>
      <c r="L65" s="69">
        <f t="shared" si="21"/>
        <v>177650</v>
      </c>
      <c r="M65" s="69">
        <f t="shared" si="27"/>
        <v>1112650</v>
      </c>
      <c r="N65" s="68">
        <v>1000000</v>
      </c>
      <c r="O65" s="15">
        <f t="shared" si="22"/>
        <v>190000</v>
      </c>
      <c r="P65" s="15">
        <f t="shared" si="28"/>
        <v>1190000</v>
      </c>
      <c r="Q65" s="47">
        <f t="shared" si="23"/>
        <v>800000</v>
      </c>
      <c r="R65" s="17">
        <f t="shared" si="24"/>
        <v>102021.23961868593</v>
      </c>
      <c r="S65" s="18">
        <f t="shared" si="25"/>
        <v>0.1275265495233574</v>
      </c>
      <c r="T65" s="19">
        <f t="shared" si="29"/>
        <v>0.8724734504766426</v>
      </c>
      <c r="U65" s="20" t="str">
        <f t="shared" si="30"/>
        <v>ALTO</v>
      </c>
      <c r="V65" s="62" t="s">
        <v>27</v>
      </c>
      <c r="W65" s="57"/>
      <c r="X65" s="57"/>
      <c r="Y65" s="57"/>
      <c r="Z65" s="57"/>
      <c r="AA65" s="57"/>
      <c r="AB65" s="57"/>
      <c r="AC65" s="57"/>
      <c r="AD65" s="57"/>
      <c r="AE65" s="57"/>
      <c r="AF65" s="57"/>
      <c r="AG65" s="57"/>
      <c r="AH65" s="57"/>
      <c r="AI65" s="57"/>
      <c r="AJ65" s="17">
        <f>+Q65</f>
        <v>800000</v>
      </c>
      <c r="AK65" s="17">
        <f t="shared" si="32"/>
        <v>152000</v>
      </c>
      <c r="AL65" s="17">
        <f t="shared" si="33"/>
        <v>952000</v>
      </c>
    </row>
    <row r="66" spans="2:40" ht="25.5" x14ac:dyDescent="0.25">
      <c r="B66" s="119">
        <v>14</v>
      </c>
      <c r="C66" s="122" t="s">
        <v>106</v>
      </c>
      <c r="D66" s="42" t="s">
        <v>107</v>
      </c>
      <c r="E66" s="11">
        <v>1</v>
      </c>
      <c r="F66" s="43">
        <f t="shared" si="26"/>
        <v>294309.24369747902</v>
      </c>
      <c r="G66" s="70">
        <v>350228</v>
      </c>
      <c r="H66" s="71">
        <v>2750000</v>
      </c>
      <c r="I66" s="71">
        <f t="shared" si="19"/>
        <v>522500</v>
      </c>
      <c r="J66" s="71">
        <f t="shared" si="20"/>
        <v>3272500</v>
      </c>
      <c r="K66" s="72">
        <v>2900000</v>
      </c>
      <c r="L66" s="72">
        <f t="shared" si="21"/>
        <v>551000</v>
      </c>
      <c r="M66" s="72">
        <f t="shared" si="27"/>
        <v>3451000</v>
      </c>
      <c r="N66" s="73">
        <v>2945800</v>
      </c>
      <c r="O66" s="15">
        <f t="shared" si="22"/>
        <v>559702</v>
      </c>
      <c r="P66" s="15">
        <f t="shared" si="28"/>
        <v>3505502</v>
      </c>
      <c r="Q66" s="47">
        <f t="shared" si="23"/>
        <v>294309.24369747902</v>
      </c>
      <c r="R66" s="17">
        <f t="shared" si="24"/>
        <v>1288195.7640704224</v>
      </c>
      <c r="S66" s="18">
        <f t="shared" si="25"/>
        <v>4.3770142856761955</v>
      </c>
      <c r="T66" s="19">
        <f t="shared" si="29"/>
        <v>-3.3770142856761955</v>
      </c>
      <c r="U66" s="48" t="str">
        <f t="shared" si="30"/>
        <v>BAJO</v>
      </c>
      <c r="V66" s="17"/>
      <c r="W66" s="49">
        <f>+Q66-R66</f>
        <v>-993886.52037294337</v>
      </c>
      <c r="X66" s="49">
        <f>+Q66+R66</f>
        <v>1582505.0077679013</v>
      </c>
      <c r="Y66" s="49">
        <f>+F66</f>
        <v>294309.24369747902</v>
      </c>
      <c r="Z66" s="50" t="s">
        <v>53</v>
      </c>
      <c r="AA66" s="50" t="s">
        <v>53</v>
      </c>
      <c r="AB66" s="50" t="s">
        <v>53</v>
      </c>
      <c r="AC66" s="51">
        <f>MIN(Y66:AB66)</f>
        <v>294309.24369747902</v>
      </c>
      <c r="AD66" s="51">
        <f>AVERAGE(Y66:AB66)</f>
        <v>294309.24369747902</v>
      </c>
      <c r="AE66" s="52">
        <f>STDEVA(Y66:AB66)</f>
        <v>147154.62184873951</v>
      </c>
      <c r="AF66" s="18">
        <f>AE66/AC66*100%</f>
        <v>0.5</v>
      </c>
      <c r="AG66" s="19">
        <f>100%-AF66</f>
        <v>0.5</v>
      </c>
      <c r="AH66" s="53" t="str">
        <f>IF(AG66&gt;75%,"ALTO",IF(AG66&gt;=50%,"ACEPTABLE"))</f>
        <v>ACEPTABLE</v>
      </c>
      <c r="AI66" s="17" t="s">
        <v>45</v>
      </c>
      <c r="AJ66" s="17">
        <f>+AD66</f>
        <v>294309.24369747902</v>
      </c>
      <c r="AK66" s="17">
        <f t="shared" si="32"/>
        <v>55918.756302521011</v>
      </c>
      <c r="AL66" s="17">
        <f t="shared" si="33"/>
        <v>350228</v>
      </c>
    </row>
    <row r="67" spans="2:40" ht="25.5" x14ac:dyDescent="0.25">
      <c r="B67" s="120"/>
      <c r="C67" s="123"/>
      <c r="D67" s="42" t="s">
        <v>108</v>
      </c>
      <c r="E67" s="11">
        <v>1</v>
      </c>
      <c r="F67" s="43">
        <f t="shared" si="26"/>
        <v>265633.61344537814</v>
      </c>
      <c r="G67" s="14">
        <v>316104</v>
      </c>
      <c r="H67" s="45">
        <v>990000</v>
      </c>
      <c r="I67" s="45">
        <f t="shared" si="19"/>
        <v>188100</v>
      </c>
      <c r="J67" s="45">
        <f t="shared" si="20"/>
        <v>1178100</v>
      </c>
      <c r="K67" s="15">
        <v>1125000</v>
      </c>
      <c r="L67" s="15">
        <f t="shared" si="21"/>
        <v>213750</v>
      </c>
      <c r="M67" s="15">
        <f t="shared" si="27"/>
        <v>1338750</v>
      </c>
      <c r="N67" s="74">
        <v>899500</v>
      </c>
      <c r="O67" s="15">
        <f t="shared" si="22"/>
        <v>170905</v>
      </c>
      <c r="P67" s="15">
        <f t="shared" si="28"/>
        <v>1070405</v>
      </c>
      <c r="Q67" s="47">
        <f t="shared" si="23"/>
        <v>265633.61344537814</v>
      </c>
      <c r="R67" s="17">
        <f t="shared" si="24"/>
        <v>381036.89063680382</v>
      </c>
      <c r="S67" s="18">
        <f t="shared" si="25"/>
        <v>1.4344453086889015</v>
      </c>
      <c r="T67" s="19">
        <f t="shared" si="29"/>
        <v>-0.43444530868890152</v>
      </c>
      <c r="U67" s="48" t="str">
        <f t="shared" si="30"/>
        <v>BAJO</v>
      </c>
      <c r="V67" s="17"/>
      <c r="W67" s="49">
        <f>+Q67-R67</f>
        <v>-115403.27719142567</v>
      </c>
      <c r="X67" s="49">
        <f>+Q67+R67</f>
        <v>646670.50408218196</v>
      </c>
      <c r="Y67" s="49">
        <f>+F67</f>
        <v>265633.61344537814</v>
      </c>
      <c r="Z67" s="50" t="s">
        <v>53</v>
      </c>
      <c r="AA67" s="50" t="s">
        <v>53</v>
      </c>
      <c r="AB67" s="50" t="s">
        <v>53</v>
      </c>
      <c r="AC67" s="51">
        <f>MIN(Y67:AB67)</f>
        <v>265633.61344537814</v>
      </c>
      <c r="AD67" s="51">
        <f>AVERAGE(Y67:AB67)</f>
        <v>265633.61344537814</v>
      </c>
      <c r="AE67" s="52">
        <f>STDEVA(Y67:AB67)</f>
        <v>132816.80672268907</v>
      </c>
      <c r="AF67" s="18">
        <f>AE67/AC67*100%</f>
        <v>0.5</v>
      </c>
      <c r="AG67" s="19">
        <f>100%-AF67</f>
        <v>0.5</v>
      </c>
      <c r="AH67" s="53" t="str">
        <f>IF(AG67&gt;75%,"ALTO",IF(AG67&gt;=50%,"ACEPTABLE"))</f>
        <v>ACEPTABLE</v>
      </c>
      <c r="AI67" s="17" t="s">
        <v>45</v>
      </c>
      <c r="AJ67" s="17">
        <f>+AD67</f>
        <v>265633.61344537814</v>
      </c>
      <c r="AK67" s="17">
        <f t="shared" si="32"/>
        <v>50470.386554621844</v>
      </c>
      <c r="AL67" s="17">
        <f t="shared" si="33"/>
        <v>316104</v>
      </c>
    </row>
    <row r="68" spans="2:40" ht="12.75" customHeight="1" x14ac:dyDescent="0.25">
      <c r="B68" s="120"/>
      <c r="C68" s="123"/>
      <c r="D68" s="42" t="s">
        <v>109</v>
      </c>
      <c r="E68" s="11">
        <v>1</v>
      </c>
      <c r="F68" s="55">
        <f t="shared" si="26"/>
        <v>291290.75630252104</v>
      </c>
      <c r="G68" s="14">
        <v>346636</v>
      </c>
      <c r="H68" s="45">
        <v>500000</v>
      </c>
      <c r="I68" s="45">
        <f t="shared" si="19"/>
        <v>95000</v>
      </c>
      <c r="J68" s="45">
        <f t="shared" si="20"/>
        <v>595000</v>
      </c>
      <c r="K68" s="15">
        <v>489900</v>
      </c>
      <c r="L68" s="15">
        <f t="shared" si="21"/>
        <v>93081</v>
      </c>
      <c r="M68" s="15">
        <f t="shared" si="27"/>
        <v>582981</v>
      </c>
      <c r="N68" s="74">
        <v>512450</v>
      </c>
      <c r="O68" s="15">
        <f t="shared" si="22"/>
        <v>97365.5</v>
      </c>
      <c r="P68" s="15">
        <f t="shared" si="28"/>
        <v>609815.5</v>
      </c>
      <c r="Q68" s="47">
        <f t="shared" si="23"/>
        <v>291290.75630252104</v>
      </c>
      <c r="R68" s="17">
        <f t="shared" si="24"/>
        <v>105151.5201030156</v>
      </c>
      <c r="S68" s="18">
        <f t="shared" si="25"/>
        <v>0.36098474746589665</v>
      </c>
      <c r="T68" s="19">
        <f t="shared" si="29"/>
        <v>0.6390152525341033</v>
      </c>
      <c r="U68" s="53" t="str">
        <f>IF(T68&gt;75%,"ALTO",IF(T68&gt;50%,"ACEPTABLE"))</f>
        <v>ACEPTABLE</v>
      </c>
      <c r="V68" s="56" t="s">
        <v>27</v>
      </c>
      <c r="W68" s="58"/>
      <c r="X68" s="58"/>
      <c r="Y68" s="58"/>
      <c r="Z68" s="75"/>
      <c r="AA68" s="57"/>
      <c r="AB68" s="57"/>
      <c r="AC68" s="57"/>
      <c r="AD68" s="57"/>
      <c r="AE68" s="57"/>
      <c r="AF68" s="57"/>
      <c r="AG68" s="57"/>
      <c r="AH68" s="57"/>
      <c r="AI68" s="57"/>
      <c r="AJ68" s="17">
        <f>+Q68</f>
        <v>291290.75630252104</v>
      </c>
      <c r="AK68" s="17">
        <f t="shared" si="32"/>
        <v>55345.243697478996</v>
      </c>
      <c r="AL68" s="17">
        <f t="shared" si="33"/>
        <v>346636.00000000006</v>
      </c>
    </row>
    <row r="69" spans="2:40" ht="12.75" customHeight="1" x14ac:dyDescent="0.25">
      <c r="B69" s="120"/>
      <c r="C69" s="123"/>
      <c r="D69" s="60" t="s">
        <v>110</v>
      </c>
      <c r="E69" s="11">
        <v>1</v>
      </c>
      <c r="F69" s="55"/>
      <c r="G69" s="14"/>
      <c r="H69" s="45">
        <v>1200000</v>
      </c>
      <c r="I69" s="45">
        <f t="shared" si="19"/>
        <v>228000</v>
      </c>
      <c r="J69" s="45">
        <f t="shared" si="20"/>
        <v>1428000</v>
      </c>
      <c r="K69" s="15">
        <v>998900</v>
      </c>
      <c r="L69" s="15">
        <f t="shared" si="21"/>
        <v>189791</v>
      </c>
      <c r="M69" s="15">
        <f t="shared" si="27"/>
        <v>1188691</v>
      </c>
      <c r="N69" s="74">
        <v>850800</v>
      </c>
      <c r="O69" s="15">
        <f t="shared" si="22"/>
        <v>161652</v>
      </c>
      <c r="P69" s="15">
        <f t="shared" si="28"/>
        <v>1012452</v>
      </c>
      <c r="Q69" s="47">
        <f t="shared" si="23"/>
        <v>850800</v>
      </c>
      <c r="R69" s="17">
        <f t="shared" si="24"/>
        <v>175269.05982897623</v>
      </c>
      <c r="S69" s="18">
        <f t="shared" si="25"/>
        <v>0.20600500685117093</v>
      </c>
      <c r="T69" s="19">
        <f t="shared" si="29"/>
        <v>0.79399499314882904</v>
      </c>
      <c r="U69" s="20" t="str">
        <f t="shared" si="30"/>
        <v>ALTO</v>
      </c>
      <c r="V69" s="59" t="s">
        <v>27</v>
      </c>
      <c r="W69" s="58"/>
      <c r="X69" s="58"/>
      <c r="Y69" s="58"/>
      <c r="Z69" s="75"/>
      <c r="AA69" s="57"/>
      <c r="AB69" s="57"/>
      <c r="AC69" s="57"/>
      <c r="AD69" s="57"/>
      <c r="AE69" s="57"/>
      <c r="AF69" s="57"/>
      <c r="AG69" s="57"/>
      <c r="AH69" s="57"/>
      <c r="AI69" s="57"/>
      <c r="AJ69" s="17">
        <f>+Q69</f>
        <v>850800</v>
      </c>
      <c r="AK69" s="17">
        <f t="shared" si="32"/>
        <v>161652</v>
      </c>
      <c r="AL69" s="17">
        <f t="shared" si="33"/>
        <v>1012452</v>
      </c>
    </row>
    <row r="70" spans="2:40" ht="13.5" customHeight="1" thickBot="1" x14ac:dyDescent="0.3">
      <c r="B70" s="121"/>
      <c r="C70" s="124"/>
      <c r="D70" s="60" t="s">
        <v>111</v>
      </c>
      <c r="E70" s="11">
        <v>1</v>
      </c>
      <c r="F70" s="55"/>
      <c r="G70" s="76"/>
      <c r="H70" s="77">
        <v>600000</v>
      </c>
      <c r="I70" s="78">
        <f t="shared" si="19"/>
        <v>114000</v>
      </c>
      <c r="J70" s="78">
        <f t="shared" si="20"/>
        <v>714000</v>
      </c>
      <c r="K70" s="77">
        <v>711500</v>
      </c>
      <c r="L70" s="77">
        <f t="shared" si="21"/>
        <v>135185</v>
      </c>
      <c r="M70" s="77">
        <f t="shared" si="27"/>
        <v>846685</v>
      </c>
      <c r="N70" s="79">
        <v>800000</v>
      </c>
      <c r="O70" s="15">
        <f t="shared" si="22"/>
        <v>152000</v>
      </c>
      <c r="P70" s="15">
        <f t="shared" si="28"/>
        <v>952000</v>
      </c>
      <c r="Q70" s="47">
        <f t="shared" si="23"/>
        <v>600000</v>
      </c>
      <c r="R70" s="17">
        <f t="shared" si="24"/>
        <v>100220.1742830922</v>
      </c>
      <c r="S70" s="18">
        <f t="shared" si="25"/>
        <v>0.16703362380515366</v>
      </c>
      <c r="T70" s="19">
        <f t="shared" si="29"/>
        <v>0.83296637619484637</v>
      </c>
      <c r="U70" s="20" t="str">
        <f t="shared" si="30"/>
        <v>ALTO</v>
      </c>
      <c r="V70" s="59" t="s">
        <v>27</v>
      </c>
      <c r="W70" s="58"/>
      <c r="X70" s="58"/>
      <c r="Y70" s="58"/>
      <c r="Z70" s="75"/>
      <c r="AA70" s="57"/>
      <c r="AB70" s="57"/>
      <c r="AC70" s="57"/>
      <c r="AD70" s="57"/>
      <c r="AE70" s="57"/>
      <c r="AF70" s="57"/>
      <c r="AG70" s="57"/>
      <c r="AH70" s="57"/>
      <c r="AI70" s="57"/>
      <c r="AJ70" s="17">
        <f>+Q70</f>
        <v>600000</v>
      </c>
      <c r="AK70" s="17">
        <f t="shared" si="32"/>
        <v>114000</v>
      </c>
      <c r="AL70" s="17">
        <f t="shared" si="33"/>
        <v>714000</v>
      </c>
    </row>
    <row r="71" spans="2:40" ht="15.75" customHeight="1" thickBot="1" x14ac:dyDescent="0.3">
      <c r="B71" s="111" t="s">
        <v>112</v>
      </c>
      <c r="C71" s="112"/>
      <c r="D71" s="112"/>
      <c r="E71" s="112"/>
      <c r="F71" s="112"/>
      <c r="G71" s="112"/>
      <c r="H71" s="112"/>
      <c r="I71" s="112"/>
      <c r="J71" s="112"/>
      <c r="K71" s="112"/>
      <c r="L71" s="112"/>
      <c r="M71" s="112"/>
      <c r="N71" s="112"/>
      <c r="O71" s="112"/>
      <c r="P71" s="112"/>
      <c r="Q71" s="112"/>
      <c r="R71" s="112"/>
      <c r="S71" s="112"/>
      <c r="T71" s="112"/>
      <c r="U71" s="112"/>
      <c r="V71" s="112"/>
      <c r="W71" s="112"/>
      <c r="X71" s="112"/>
      <c r="Y71" s="112"/>
      <c r="Z71" s="112"/>
      <c r="AA71" s="112"/>
      <c r="AB71" s="112"/>
      <c r="AC71" s="112"/>
      <c r="AD71" s="112"/>
      <c r="AE71" s="112"/>
      <c r="AF71" s="112"/>
      <c r="AG71" s="112"/>
      <c r="AH71" s="112"/>
      <c r="AI71" s="112"/>
      <c r="AJ71" s="112"/>
      <c r="AK71" s="113"/>
      <c r="AL71" s="25">
        <f>SUM(AL18:AL70)</f>
        <v>280947335.75666678</v>
      </c>
    </row>
    <row r="72" spans="2:40" ht="13.5" thickBot="1" x14ac:dyDescent="0.3">
      <c r="B72" s="114" t="s">
        <v>113</v>
      </c>
      <c r="C72" s="115"/>
      <c r="D72" s="115"/>
      <c r="E72" s="115"/>
      <c r="F72" s="115"/>
      <c r="G72" s="115"/>
      <c r="H72" s="115"/>
      <c r="I72" s="115"/>
      <c r="J72" s="115"/>
      <c r="K72" s="115"/>
      <c r="L72" s="115"/>
      <c r="M72" s="115"/>
      <c r="N72" s="115"/>
      <c r="O72" s="115"/>
      <c r="P72" s="115"/>
      <c r="Q72" s="80"/>
      <c r="R72" s="80"/>
      <c r="S72" s="80"/>
      <c r="AM72" s="81"/>
      <c r="AN72" s="81"/>
    </row>
    <row r="73" spans="2:40" x14ac:dyDescent="0.25">
      <c r="U73" s="1">
        <v>53</v>
      </c>
    </row>
    <row r="74" spans="2:40" x14ac:dyDescent="0.25">
      <c r="U74" s="1">
        <v>37</v>
      </c>
      <c r="V74" s="1" t="s">
        <v>114</v>
      </c>
    </row>
    <row r="75" spans="2:40" x14ac:dyDescent="0.25">
      <c r="B75" s="116"/>
      <c r="C75" s="116"/>
      <c r="D75" s="116"/>
      <c r="E75" s="116"/>
      <c r="F75" s="82"/>
      <c r="G75" s="82"/>
      <c r="U75" s="1">
        <v>9</v>
      </c>
      <c r="V75" s="1" t="s">
        <v>115</v>
      </c>
    </row>
    <row r="76" spans="2:40" x14ac:dyDescent="0.25">
      <c r="B76" s="116"/>
      <c r="C76" s="116"/>
      <c r="D76" s="116"/>
      <c r="E76" s="116"/>
      <c r="F76" s="82"/>
      <c r="G76" s="82"/>
      <c r="U76" s="1">
        <v>7</v>
      </c>
      <c r="V76" s="1" t="s">
        <v>116</v>
      </c>
    </row>
    <row r="77" spans="2:40" x14ac:dyDescent="0.25">
      <c r="B77" s="117"/>
      <c r="C77" s="117"/>
      <c r="D77" s="117"/>
      <c r="E77" s="117"/>
      <c r="F77" s="83"/>
      <c r="G77" s="83"/>
      <c r="U77" s="1">
        <f>+U74+U75+U76</f>
        <v>53</v>
      </c>
    </row>
    <row r="78" spans="2:40" x14ac:dyDescent="0.25">
      <c r="B78" s="118"/>
      <c r="C78" s="118"/>
      <c r="D78" s="118"/>
      <c r="E78" s="118"/>
      <c r="F78" s="84"/>
      <c r="G78" s="84"/>
    </row>
    <row r="79" spans="2:40" x14ac:dyDescent="0.25">
      <c r="B79" s="110"/>
      <c r="C79" s="110"/>
      <c r="D79" s="110"/>
      <c r="E79" s="110"/>
      <c r="F79" s="85"/>
      <c r="G79" s="85"/>
    </row>
  </sheetData>
  <autoFilter ref="B17:AD73">
    <filterColumn colId="6" showButton="0"/>
    <filterColumn colId="7" showButton="0"/>
    <filterColumn colId="8" showButton="0"/>
    <filterColumn colId="10" showButton="0"/>
    <filterColumn colId="11" showButton="0"/>
    <filterColumn colId="12" showButton="0"/>
    <filterColumn colId="14" showButton="0"/>
    <filterColumn colId="15" showButton="0"/>
    <filterColumn colId="16" showButton="0"/>
  </autoFilter>
  <mergeCells count="44">
    <mergeCell ref="C2:E2"/>
    <mergeCell ref="C4:E4"/>
    <mergeCell ref="F4:G4"/>
    <mergeCell ref="H4:K4"/>
    <mergeCell ref="L4:O4"/>
    <mergeCell ref="T4:Y4"/>
    <mergeCell ref="Z4:AC4"/>
    <mergeCell ref="C13:G13"/>
    <mergeCell ref="H13:J13"/>
    <mergeCell ref="L13:N13"/>
    <mergeCell ref="P13:R13"/>
    <mergeCell ref="Z13:AB13"/>
    <mergeCell ref="P4:S4"/>
    <mergeCell ref="W16:W17"/>
    <mergeCell ref="X16:X17"/>
    <mergeCell ref="AC16:AI16"/>
    <mergeCell ref="AJ16:AL16"/>
    <mergeCell ref="B18:B25"/>
    <mergeCell ref="C18:C25"/>
    <mergeCell ref="B16:E16"/>
    <mergeCell ref="F16:G16"/>
    <mergeCell ref="H16:J16"/>
    <mergeCell ref="K16:M16"/>
    <mergeCell ref="N16:P16"/>
    <mergeCell ref="Q16:V16"/>
    <mergeCell ref="B26:B30"/>
    <mergeCell ref="C26:C30"/>
    <mergeCell ref="B31:B47"/>
    <mergeCell ref="C31:C47"/>
    <mergeCell ref="B48:B55"/>
    <mergeCell ref="C48:C55"/>
    <mergeCell ref="B56:B60"/>
    <mergeCell ref="C56:C60"/>
    <mergeCell ref="B61:B65"/>
    <mergeCell ref="C61:C65"/>
    <mergeCell ref="B66:B70"/>
    <mergeCell ref="C66:C70"/>
    <mergeCell ref="B79:E79"/>
    <mergeCell ref="B71:AK71"/>
    <mergeCell ref="B72:P72"/>
    <mergeCell ref="B75:E75"/>
    <mergeCell ref="B76:E76"/>
    <mergeCell ref="B77:E77"/>
    <mergeCell ref="B78:E78"/>
  </mergeCells>
  <conditionalFormatting sqref="U18:U70">
    <cfRule type="containsText" dxfId="20" priority="16" operator="containsText" text="BAJO">
      <formula>NOT(ISERROR(SEARCH("BAJO",U18)))</formula>
    </cfRule>
    <cfRule type="containsText" dxfId="19" priority="17" operator="containsText" text="ALTO">
      <formula>NOT(ISERROR(SEARCH("ALTO",U18)))</formula>
    </cfRule>
    <cfRule type="cellIs" dxfId="18" priority="18" operator="equal">
      <formula>"BAJO"</formula>
    </cfRule>
  </conditionalFormatting>
  <conditionalFormatting sqref="X6:X12">
    <cfRule type="containsText" dxfId="17" priority="19" operator="containsText" text="BAJO">
      <formula>NOT(ISERROR(SEARCH("BAJO",X6)))</formula>
    </cfRule>
    <cfRule type="containsText" dxfId="16" priority="20" operator="containsText" text="ALTO">
      <formula>NOT(ISERROR(SEARCH("ALTO",X6)))</formula>
    </cfRule>
    <cfRule type="cellIs" dxfId="15" priority="21" operator="equal">
      <formula>"BAJO"</formula>
    </cfRule>
  </conditionalFormatting>
  <conditionalFormatting sqref="AH18">
    <cfRule type="containsText" dxfId="14" priority="13" operator="containsText" text="BAJO">
      <formula>NOT(ISERROR(SEARCH("BAJO",AH18)))</formula>
    </cfRule>
    <cfRule type="containsText" dxfId="13" priority="14" operator="containsText" text="ALTO">
      <formula>NOT(ISERROR(SEARCH("ALTO",AH18)))</formula>
    </cfRule>
    <cfRule type="cellIs" dxfId="12" priority="15" operator="equal">
      <formula>"BAJO"</formula>
    </cfRule>
  </conditionalFormatting>
  <conditionalFormatting sqref="AH36">
    <cfRule type="containsText" dxfId="11" priority="10" operator="containsText" text="BAJO">
      <formula>NOT(ISERROR(SEARCH("BAJO",AH36)))</formula>
    </cfRule>
    <cfRule type="containsText" dxfId="10" priority="11" operator="containsText" text="ALTO">
      <formula>NOT(ISERROR(SEARCH("ALTO",AH36)))</formula>
    </cfRule>
    <cfRule type="cellIs" dxfId="9" priority="12" operator="equal">
      <formula>"BAJO"</formula>
    </cfRule>
  </conditionalFormatting>
  <conditionalFormatting sqref="AH56">
    <cfRule type="containsText" dxfId="8" priority="4" operator="containsText" text="BAJO">
      <formula>NOT(ISERROR(SEARCH("BAJO",AH56)))</formula>
    </cfRule>
    <cfRule type="containsText" dxfId="7" priority="5" operator="containsText" text="ALTO">
      <formula>NOT(ISERROR(SEARCH("ALTO",AH56)))</formula>
    </cfRule>
    <cfRule type="cellIs" dxfId="6" priority="6" operator="equal">
      <formula>"BAJO"</formula>
    </cfRule>
  </conditionalFormatting>
  <conditionalFormatting sqref="AH62:AH63">
    <cfRule type="containsText" dxfId="5" priority="1" operator="containsText" text="BAJO">
      <formula>NOT(ISERROR(SEARCH("BAJO",AH62)))</formula>
    </cfRule>
    <cfRule type="containsText" dxfId="4" priority="2" operator="containsText" text="ALTO">
      <formula>NOT(ISERROR(SEARCH("ALTO",AH62)))</formula>
    </cfRule>
    <cfRule type="cellIs" dxfId="3" priority="3" operator="equal">
      <formula>"BAJO"</formula>
    </cfRule>
  </conditionalFormatting>
  <conditionalFormatting sqref="AH66:AH67">
    <cfRule type="containsText" dxfId="2" priority="7" operator="containsText" text="BAJO">
      <formula>NOT(ISERROR(SEARCH("BAJO",AH66)))</formula>
    </cfRule>
    <cfRule type="containsText" dxfId="1" priority="8" operator="containsText" text="ALTO">
      <formula>NOT(ISERROR(SEARCH("ALTO",AH66)))</formula>
    </cfRule>
    <cfRule type="cellIs" dxfId="0" priority="9" operator="equal">
      <formula>"BAJO"</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M91"/>
  <sheetViews>
    <sheetView tabSelected="1" topLeftCell="A85" workbookViewId="0">
      <selection activeCell="L82" sqref="L82"/>
    </sheetView>
  </sheetViews>
  <sheetFormatPr baseColWidth="10" defaultRowHeight="14.25" x14ac:dyDescent="0.2"/>
  <cols>
    <col min="1" max="1" width="4.28515625" style="86" bestFit="1" customWidth="1"/>
    <col min="2" max="2" width="23.5703125" style="86" customWidth="1"/>
    <col min="3" max="3" width="38" style="86" customWidth="1"/>
    <col min="4" max="6" width="11.5703125" style="86" bestFit="1" customWidth="1"/>
    <col min="7" max="8" width="11.7109375" style="86" bestFit="1" customWidth="1"/>
    <col min="9" max="11" width="11.42578125" style="86"/>
    <col min="12" max="12" width="12.5703125" style="86" customWidth="1"/>
    <col min="13" max="16384" width="11.42578125" style="86"/>
  </cols>
  <sheetData>
    <row r="3" spans="1:13" ht="15" thickBot="1" x14ac:dyDescent="0.25"/>
    <row r="4" spans="1:13" ht="15.75" thickBot="1" x14ac:dyDescent="0.3">
      <c r="A4" s="143" t="s">
        <v>120</v>
      </c>
      <c r="B4" s="144"/>
      <c r="C4" s="144"/>
      <c r="D4" s="144"/>
      <c r="E4" s="144"/>
      <c r="F4" s="144"/>
      <c r="G4" s="144"/>
      <c r="H4" s="144"/>
      <c r="I4" s="144"/>
      <c r="J4" s="144"/>
      <c r="K4" s="144"/>
      <c r="L4" s="145"/>
    </row>
    <row r="5" spans="1:13" ht="14.25" customHeight="1" thickBot="1" x14ac:dyDescent="0.25">
      <c r="A5" s="146" t="s">
        <v>126</v>
      </c>
      <c r="B5" s="147"/>
      <c r="C5" s="147"/>
      <c r="D5" s="147"/>
      <c r="E5" s="147"/>
      <c r="F5" s="147"/>
      <c r="G5" s="147"/>
      <c r="H5" s="147"/>
      <c r="I5" s="147"/>
      <c r="J5" s="147"/>
      <c r="K5" s="147"/>
      <c r="L5" s="148"/>
    </row>
    <row r="6" spans="1:13" ht="60.75" customHeight="1" thickBot="1" x14ac:dyDescent="0.25">
      <c r="A6" s="149" t="s">
        <v>127</v>
      </c>
      <c r="B6" s="150"/>
      <c r="C6" s="150"/>
      <c r="D6" s="150"/>
      <c r="E6" s="150"/>
      <c r="F6" s="150"/>
      <c r="G6" s="150"/>
      <c r="H6" s="150"/>
      <c r="I6" s="150"/>
      <c r="J6" s="150"/>
      <c r="K6" s="150"/>
      <c r="L6" s="151"/>
    </row>
    <row r="7" spans="1:13" ht="15" thickBot="1" x14ac:dyDescent="0.25"/>
    <row r="8" spans="1:13" ht="15" customHeight="1" thickBot="1" x14ac:dyDescent="0.25">
      <c r="A8" s="186" t="s">
        <v>0</v>
      </c>
      <c r="B8" s="187"/>
      <c r="C8" s="187"/>
      <c r="D8" s="188"/>
      <c r="E8" s="186" t="s">
        <v>6</v>
      </c>
      <c r="F8" s="187"/>
      <c r="G8" s="187"/>
      <c r="H8" s="187"/>
      <c r="I8" s="174" t="s">
        <v>128</v>
      </c>
      <c r="J8" s="175"/>
      <c r="K8" s="175"/>
      <c r="L8" s="176"/>
    </row>
    <row r="9" spans="1:13" ht="57" thickBot="1" x14ac:dyDescent="0.25">
      <c r="A9" s="87" t="s">
        <v>7</v>
      </c>
      <c r="B9" s="189" t="s">
        <v>8</v>
      </c>
      <c r="C9" s="190"/>
      <c r="D9" s="88" t="s">
        <v>42</v>
      </c>
      <c r="E9" s="88" t="s">
        <v>12</v>
      </c>
      <c r="F9" s="88" t="s">
        <v>117</v>
      </c>
      <c r="G9" s="88" t="s">
        <v>24</v>
      </c>
      <c r="H9" s="102" t="s">
        <v>25</v>
      </c>
      <c r="I9" s="100" t="s">
        <v>12</v>
      </c>
      <c r="J9" s="100" t="s">
        <v>117</v>
      </c>
      <c r="K9" s="100" t="s">
        <v>24</v>
      </c>
      <c r="L9" s="101" t="s">
        <v>15</v>
      </c>
    </row>
    <row r="10" spans="1:13" ht="15" thickBot="1" x14ac:dyDescent="0.25">
      <c r="A10" s="89">
        <v>1</v>
      </c>
      <c r="B10" s="191" t="s">
        <v>26</v>
      </c>
      <c r="C10" s="192"/>
      <c r="D10" s="90">
        <v>7</v>
      </c>
      <c r="E10" s="91">
        <v>4965531.93</v>
      </c>
      <c r="F10" s="91">
        <v>943451.07</v>
      </c>
      <c r="G10" s="91">
        <v>5908983</v>
      </c>
      <c r="H10" s="103">
        <v>41362881</v>
      </c>
      <c r="I10" s="105"/>
      <c r="J10" s="91"/>
      <c r="K10" s="91"/>
      <c r="L10" s="91"/>
      <c r="M10" s="99"/>
    </row>
    <row r="11" spans="1:13" ht="15" thickBot="1" x14ac:dyDescent="0.25">
      <c r="A11" s="89">
        <v>2</v>
      </c>
      <c r="B11" s="191" t="s">
        <v>28</v>
      </c>
      <c r="C11" s="192"/>
      <c r="D11" s="90">
        <v>7</v>
      </c>
      <c r="E11" s="91">
        <v>3365694.12</v>
      </c>
      <c r="F11" s="91">
        <v>639481.88</v>
      </c>
      <c r="G11" s="91">
        <v>4005176</v>
      </c>
      <c r="H11" s="103">
        <v>28036232</v>
      </c>
      <c r="I11" s="106"/>
      <c r="J11" s="91"/>
      <c r="K11" s="91"/>
      <c r="L11" s="91"/>
    </row>
    <row r="12" spans="1:13" ht="15" thickBot="1" x14ac:dyDescent="0.25">
      <c r="A12" s="89">
        <v>3</v>
      </c>
      <c r="B12" s="191" t="s">
        <v>29</v>
      </c>
      <c r="C12" s="192"/>
      <c r="D12" s="90">
        <v>7</v>
      </c>
      <c r="E12" s="91">
        <v>3048745.38</v>
      </c>
      <c r="F12" s="91">
        <v>579261.62</v>
      </c>
      <c r="G12" s="91">
        <v>3628007</v>
      </c>
      <c r="H12" s="103">
        <v>25396049</v>
      </c>
      <c r="I12" s="106"/>
      <c r="J12" s="91"/>
      <c r="K12" s="91"/>
      <c r="L12" s="91"/>
    </row>
    <row r="13" spans="1:13" ht="15" thickBot="1" x14ac:dyDescent="0.25">
      <c r="A13" s="89">
        <v>4</v>
      </c>
      <c r="B13" s="191" t="s">
        <v>30</v>
      </c>
      <c r="C13" s="192"/>
      <c r="D13" s="90">
        <v>7</v>
      </c>
      <c r="E13" s="91">
        <v>6127676.4699999997</v>
      </c>
      <c r="F13" s="91">
        <v>1164258.53</v>
      </c>
      <c r="G13" s="91">
        <v>7291935</v>
      </c>
      <c r="H13" s="103">
        <v>51043545</v>
      </c>
      <c r="I13" s="106"/>
      <c r="J13" s="91"/>
      <c r="K13" s="91"/>
      <c r="L13" s="91"/>
    </row>
    <row r="14" spans="1:13" ht="15" thickBot="1" x14ac:dyDescent="0.25">
      <c r="A14" s="89">
        <v>5</v>
      </c>
      <c r="B14" s="191" t="s">
        <v>31</v>
      </c>
      <c r="C14" s="192"/>
      <c r="D14" s="90">
        <v>8</v>
      </c>
      <c r="E14" s="91">
        <v>1071588.24</v>
      </c>
      <c r="F14" s="91">
        <v>203601.76</v>
      </c>
      <c r="G14" s="91">
        <v>1275190</v>
      </c>
      <c r="H14" s="103">
        <v>10201520</v>
      </c>
      <c r="I14" s="106"/>
      <c r="J14" s="91"/>
      <c r="K14" s="91"/>
      <c r="L14" s="91"/>
    </row>
    <row r="15" spans="1:13" ht="15" thickBot="1" x14ac:dyDescent="0.25">
      <c r="A15" s="89">
        <v>6</v>
      </c>
      <c r="B15" s="191" t="s">
        <v>32</v>
      </c>
      <c r="C15" s="192"/>
      <c r="D15" s="90">
        <v>4</v>
      </c>
      <c r="E15" s="91">
        <v>7125200</v>
      </c>
      <c r="F15" s="91">
        <v>1353788</v>
      </c>
      <c r="G15" s="91">
        <v>8478988</v>
      </c>
      <c r="H15" s="103">
        <v>33915952</v>
      </c>
      <c r="I15" s="106"/>
      <c r="J15" s="91"/>
      <c r="K15" s="91"/>
      <c r="L15" s="91"/>
    </row>
    <row r="16" spans="1:13" ht="15" thickBot="1" x14ac:dyDescent="0.25">
      <c r="A16" s="89">
        <v>7</v>
      </c>
      <c r="B16" s="191" t="s">
        <v>33</v>
      </c>
      <c r="C16" s="192"/>
      <c r="D16" s="90">
        <v>8</v>
      </c>
      <c r="E16" s="91">
        <v>3033653.78</v>
      </c>
      <c r="F16" s="91">
        <v>576394.22</v>
      </c>
      <c r="G16" s="91">
        <v>3610048</v>
      </c>
      <c r="H16" s="103">
        <v>28880384</v>
      </c>
      <c r="I16" s="105"/>
      <c r="J16" s="91"/>
      <c r="K16" s="91"/>
      <c r="L16" s="91"/>
    </row>
    <row r="17" spans="1:12" ht="15.75" customHeight="1" thickBot="1" x14ac:dyDescent="0.25">
      <c r="B17" s="183" t="s">
        <v>118</v>
      </c>
      <c r="C17" s="184"/>
      <c r="D17" s="184"/>
      <c r="E17" s="184"/>
      <c r="F17" s="184"/>
      <c r="G17" s="185"/>
      <c r="H17" s="104">
        <v>218836563</v>
      </c>
      <c r="I17" s="167" t="s">
        <v>118</v>
      </c>
      <c r="J17" s="168"/>
      <c r="K17" s="168"/>
      <c r="L17" s="107"/>
    </row>
    <row r="18" spans="1:12" ht="15" thickBot="1" x14ac:dyDescent="0.25"/>
    <row r="19" spans="1:12" ht="15.75" customHeight="1" thickBot="1" x14ac:dyDescent="0.25">
      <c r="A19" s="186" t="s">
        <v>36</v>
      </c>
      <c r="B19" s="187"/>
      <c r="C19" s="187"/>
      <c r="D19" s="187"/>
      <c r="E19" s="186" t="s">
        <v>6</v>
      </c>
      <c r="F19" s="187"/>
      <c r="G19" s="188"/>
      <c r="H19" s="169" t="s">
        <v>128</v>
      </c>
      <c r="I19" s="170"/>
      <c r="J19" s="171"/>
    </row>
    <row r="20" spans="1:12" ht="48.75" thickBot="1" x14ac:dyDescent="0.25">
      <c r="A20" s="87" t="s">
        <v>7</v>
      </c>
      <c r="B20" s="88" t="s">
        <v>41</v>
      </c>
      <c r="C20" s="88" t="s">
        <v>7</v>
      </c>
      <c r="D20" s="92" t="s">
        <v>42</v>
      </c>
      <c r="E20" s="93" t="s">
        <v>50</v>
      </c>
      <c r="F20" s="93" t="s">
        <v>23</v>
      </c>
      <c r="G20" s="93" t="s">
        <v>24</v>
      </c>
      <c r="H20" s="100" t="s">
        <v>12</v>
      </c>
      <c r="I20" s="100" t="s">
        <v>117</v>
      </c>
      <c r="J20" s="101" t="s">
        <v>24</v>
      </c>
    </row>
    <row r="21" spans="1:12" ht="15" thickBot="1" x14ac:dyDescent="0.25">
      <c r="A21" s="195">
        <v>8</v>
      </c>
      <c r="B21" s="195" t="s">
        <v>51</v>
      </c>
      <c r="C21" s="94" t="s">
        <v>52</v>
      </c>
      <c r="D21" s="90">
        <v>1</v>
      </c>
      <c r="E21" s="95">
        <v>17166552.100000001</v>
      </c>
      <c r="F21" s="95">
        <v>3261644.9</v>
      </c>
      <c r="G21" s="95">
        <v>20428197</v>
      </c>
      <c r="H21" s="105"/>
      <c r="I21" s="91"/>
      <c r="J21" s="91"/>
    </row>
    <row r="22" spans="1:12" ht="23.25" thickBot="1" x14ac:dyDescent="0.25">
      <c r="A22" s="181"/>
      <c r="B22" s="181"/>
      <c r="C22" s="96" t="s">
        <v>54</v>
      </c>
      <c r="D22" s="90">
        <v>1</v>
      </c>
      <c r="E22" s="91">
        <v>565979.82999999996</v>
      </c>
      <c r="F22" s="91">
        <v>107536.17</v>
      </c>
      <c r="G22" s="91">
        <v>673516</v>
      </c>
      <c r="H22" s="105"/>
      <c r="I22" s="91"/>
      <c r="J22" s="91"/>
    </row>
    <row r="23" spans="1:12" ht="23.25" thickBot="1" x14ac:dyDescent="0.25">
      <c r="A23" s="181"/>
      <c r="B23" s="181"/>
      <c r="C23" s="94" t="s">
        <v>55</v>
      </c>
      <c r="D23" s="90">
        <v>1</v>
      </c>
      <c r="E23" s="91">
        <v>4987500</v>
      </c>
      <c r="F23" s="91">
        <v>947625</v>
      </c>
      <c r="G23" s="91">
        <v>5935125</v>
      </c>
      <c r="H23" s="105"/>
      <c r="I23" s="91"/>
      <c r="J23" s="91"/>
    </row>
    <row r="24" spans="1:12" ht="23.25" thickBot="1" x14ac:dyDescent="0.25">
      <c r="A24" s="181"/>
      <c r="B24" s="181"/>
      <c r="C24" s="94" t="s">
        <v>56</v>
      </c>
      <c r="D24" s="90">
        <v>1</v>
      </c>
      <c r="E24" s="91">
        <v>600000</v>
      </c>
      <c r="F24" s="91">
        <v>114000</v>
      </c>
      <c r="G24" s="91">
        <v>714000</v>
      </c>
      <c r="H24" s="105"/>
      <c r="I24" s="91"/>
      <c r="J24" s="91"/>
    </row>
    <row r="25" spans="1:12" ht="23.25" thickBot="1" x14ac:dyDescent="0.25">
      <c r="A25" s="181"/>
      <c r="B25" s="181"/>
      <c r="C25" s="94" t="s">
        <v>57</v>
      </c>
      <c r="D25" s="90">
        <v>1</v>
      </c>
      <c r="E25" s="91">
        <v>508627.73</v>
      </c>
      <c r="F25" s="91">
        <v>96639.27</v>
      </c>
      <c r="G25" s="91">
        <v>605267</v>
      </c>
      <c r="H25" s="105"/>
      <c r="I25" s="91"/>
      <c r="J25" s="91"/>
    </row>
    <row r="26" spans="1:12" ht="23.25" thickBot="1" x14ac:dyDescent="0.25">
      <c r="A26" s="181"/>
      <c r="B26" s="181"/>
      <c r="C26" s="94" t="s">
        <v>58</v>
      </c>
      <c r="D26" s="90">
        <v>1</v>
      </c>
      <c r="E26" s="91">
        <v>197452</v>
      </c>
      <c r="F26" s="91">
        <v>37515.879999999997</v>
      </c>
      <c r="G26" s="91">
        <v>234967.88</v>
      </c>
      <c r="H26" s="105"/>
      <c r="I26" s="91"/>
      <c r="J26" s="91"/>
    </row>
    <row r="27" spans="1:12" ht="23.25" thickBot="1" x14ac:dyDescent="0.25">
      <c r="A27" s="181"/>
      <c r="B27" s="181"/>
      <c r="C27" s="94" t="s">
        <v>59</v>
      </c>
      <c r="D27" s="90">
        <v>1</v>
      </c>
      <c r="E27" s="91">
        <v>1600000</v>
      </c>
      <c r="F27" s="91">
        <v>304000</v>
      </c>
      <c r="G27" s="91">
        <v>1904000</v>
      </c>
      <c r="H27" s="105"/>
      <c r="I27" s="91"/>
      <c r="J27" s="91"/>
    </row>
    <row r="28" spans="1:12" ht="15" thickBot="1" x14ac:dyDescent="0.25">
      <c r="A28" s="194"/>
      <c r="B28" s="194"/>
      <c r="C28" s="94" t="s">
        <v>60</v>
      </c>
      <c r="D28" s="90">
        <v>1</v>
      </c>
      <c r="E28" s="91">
        <v>800000</v>
      </c>
      <c r="F28" s="91">
        <v>152000</v>
      </c>
      <c r="G28" s="91">
        <v>952000</v>
      </c>
      <c r="H28" s="105"/>
      <c r="I28" s="91"/>
      <c r="J28" s="91"/>
    </row>
    <row r="29" spans="1:12" ht="23.25" thickBot="1" x14ac:dyDescent="0.25">
      <c r="A29" s="177">
        <v>9</v>
      </c>
      <c r="B29" s="180" t="s">
        <v>61</v>
      </c>
      <c r="C29" s="94" t="s">
        <v>62</v>
      </c>
      <c r="D29" s="90">
        <v>1</v>
      </c>
      <c r="E29" s="91">
        <v>20926168.91</v>
      </c>
      <c r="F29" s="91">
        <v>3975972.09</v>
      </c>
      <c r="G29" s="91">
        <v>24902141</v>
      </c>
      <c r="H29" s="105"/>
      <c r="I29" s="91"/>
      <c r="J29" s="91"/>
    </row>
    <row r="30" spans="1:12" ht="23.25" thickBot="1" x14ac:dyDescent="0.25">
      <c r="A30" s="178"/>
      <c r="B30" s="181"/>
      <c r="C30" s="94" t="s">
        <v>63</v>
      </c>
      <c r="D30" s="90">
        <v>1</v>
      </c>
      <c r="E30" s="91">
        <v>1592290.76</v>
      </c>
      <c r="F30" s="91">
        <v>302535.24</v>
      </c>
      <c r="G30" s="91">
        <v>1894826</v>
      </c>
      <c r="H30" s="105"/>
      <c r="I30" s="91"/>
      <c r="J30" s="91"/>
    </row>
    <row r="31" spans="1:12" ht="23.25" thickBot="1" x14ac:dyDescent="0.25">
      <c r="A31" s="178"/>
      <c r="B31" s="181"/>
      <c r="C31" s="94" t="s">
        <v>64</v>
      </c>
      <c r="D31" s="90">
        <v>1</v>
      </c>
      <c r="E31" s="91">
        <v>6325841</v>
      </c>
      <c r="F31" s="91">
        <v>1201909.79</v>
      </c>
      <c r="G31" s="91">
        <v>7527750.79</v>
      </c>
      <c r="H31" s="105"/>
      <c r="I31" s="91"/>
      <c r="J31" s="91"/>
    </row>
    <row r="32" spans="1:12" ht="23.25" thickBot="1" x14ac:dyDescent="0.25">
      <c r="A32" s="178"/>
      <c r="B32" s="181"/>
      <c r="C32" s="94" t="s">
        <v>65</v>
      </c>
      <c r="D32" s="90">
        <v>1</v>
      </c>
      <c r="E32" s="91">
        <v>1500000</v>
      </c>
      <c r="F32" s="91">
        <v>285000</v>
      </c>
      <c r="G32" s="91">
        <v>1785000</v>
      </c>
      <c r="H32" s="105"/>
      <c r="I32" s="91"/>
      <c r="J32" s="91"/>
    </row>
    <row r="33" spans="1:10" ht="15" thickBot="1" x14ac:dyDescent="0.25">
      <c r="A33" s="193"/>
      <c r="B33" s="194"/>
      <c r="C33" s="94" t="s">
        <v>66</v>
      </c>
      <c r="D33" s="90">
        <v>1</v>
      </c>
      <c r="E33" s="91">
        <v>650000</v>
      </c>
      <c r="F33" s="91">
        <v>123500</v>
      </c>
      <c r="G33" s="91">
        <v>773500</v>
      </c>
      <c r="H33" s="105"/>
      <c r="I33" s="91"/>
      <c r="J33" s="91"/>
    </row>
    <row r="34" spans="1:10" ht="34.5" thickBot="1" x14ac:dyDescent="0.25">
      <c r="A34" s="177">
        <v>10</v>
      </c>
      <c r="B34" s="180" t="s">
        <v>67</v>
      </c>
      <c r="C34" s="94" t="s">
        <v>68</v>
      </c>
      <c r="D34" s="90">
        <v>1</v>
      </c>
      <c r="E34" s="91">
        <v>60000000</v>
      </c>
      <c r="F34" s="91">
        <v>11400000</v>
      </c>
      <c r="G34" s="91">
        <v>71400000</v>
      </c>
      <c r="H34" s="105"/>
      <c r="I34" s="91"/>
      <c r="J34" s="91"/>
    </row>
    <row r="35" spans="1:10" ht="23.25" thickBot="1" x14ac:dyDescent="0.25">
      <c r="A35" s="178"/>
      <c r="B35" s="181"/>
      <c r="C35" s="94" t="s">
        <v>69</v>
      </c>
      <c r="D35" s="90">
        <v>1</v>
      </c>
      <c r="E35" s="91">
        <v>800000</v>
      </c>
      <c r="F35" s="91">
        <v>152000</v>
      </c>
      <c r="G35" s="91">
        <v>952000</v>
      </c>
      <c r="H35" s="105"/>
      <c r="I35" s="91"/>
      <c r="J35" s="91"/>
    </row>
    <row r="36" spans="1:10" ht="23.25" thickBot="1" x14ac:dyDescent="0.25">
      <c r="A36" s="178"/>
      <c r="B36" s="181"/>
      <c r="C36" s="94" t="s">
        <v>70</v>
      </c>
      <c r="D36" s="90">
        <v>1</v>
      </c>
      <c r="E36" s="91">
        <v>5393257</v>
      </c>
      <c r="F36" s="91">
        <v>1024718.83</v>
      </c>
      <c r="G36" s="91">
        <v>6417975.8300000001</v>
      </c>
      <c r="H36" s="105"/>
      <c r="I36" s="91"/>
      <c r="J36" s="91"/>
    </row>
    <row r="37" spans="1:10" ht="15" thickBot="1" x14ac:dyDescent="0.25">
      <c r="A37" s="178"/>
      <c r="B37" s="181"/>
      <c r="C37" s="94" t="s">
        <v>71</v>
      </c>
      <c r="D37" s="90">
        <v>1</v>
      </c>
      <c r="E37" s="91">
        <v>5625894</v>
      </c>
      <c r="F37" s="91">
        <v>1068919.8600000001</v>
      </c>
      <c r="G37" s="91">
        <v>6694813.8600000003</v>
      </c>
      <c r="H37" s="105"/>
      <c r="I37" s="91"/>
      <c r="J37" s="91"/>
    </row>
    <row r="38" spans="1:10" ht="23.25" thickBot="1" x14ac:dyDescent="0.25">
      <c r="A38" s="178"/>
      <c r="B38" s="181"/>
      <c r="C38" s="94" t="s">
        <v>72</v>
      </c>
      <c r="D38" s="90">
        <v>1</v>
      </c>
      <c r="E38" s="91">
        <v>29745800</v>
      </c>
      <c r="F38" s="91">
        <v>5651702</v>
      </c>
      <c r="G38" s="91">
        <v>35397502</v>
      </c>
      <c r="H38" s="105"/>
      <c r="I38" s="91"/>
      <c r="J38" s="91"/>
    </row>
    <row r="39" spans="1:10" ht="15" thickBot="1" x14ac:dyDescent="0.25">
      <c r="A39" s="178"/>
      <c r="B39" s="181"/>
      <c r="C39" s="94" t="s">
        <v>73</v>
      </c>
      <c r="D39" s="90">
        <v>1</v>
      </c>
      <c r="E39" s="91">
        <v>914839.08</v>
      </c>
      <c r="F39" s="91">
        <v>173819.42</v>
      </c>
      <c r="G39" s="91">
        <v>1088658.5</v>
      </c>
      <c r="H39" s="105"/>
      <c r="I39" s="91"/>
      <c r="J39" s="91"/>
    </row>
    <row r="40" spans="1:10" ht="23.25" thickBot="1" x14ac:dyDescent="0.25">
      <c r="A40" s="178"/>
      <c r="B40" s="181"/>
      <c r="C40" s="94" t="s">
        <v>74</v>
      </c>
      <c r="D40" s="90">
        <v>1</v>
      </c>
      <c r="E40" s="91">
        <v>378412</v>
      </c>
      <c r="F40" s="91">
        <v>71898.28</v>
      </c>
      <c r="G40" s="91">
        <v>450310.28</v>
      </c>
      <c r="H40" s="105"/>
      <c r="I40" s="91"/>
      <c r="J40" s="91"/>
    </row>
    <row r="41" spans="1:10" ht="23.25" thickBot="1" x14ac:dyDescent="0.25">
      <c r="A41" s="178"/>
      <c r="B41" s="181"/>
      <c r="C41" s="94" t="s">
        <v>75</v>
      </c>
      <c r="D41" s="90">
        <v>1</v>
      </c>
      <c r="E41" s="91">
        <v>1350250</v>
      </c>
      <c r="F41" s="91">
        <v>256547.5</v>
      </c>
      <c r="G41" s="91">
        <v>1606797.5</v>
      </c>
      <c r="H41" s="105"/>
      <c r="I41" s="91"/>
      <c r="J41" s="91"/>
    </row>
    <row r="42" spans="1:10" ht="23.25" thickBot="1" x14ac:dyDescent="0.25">
      <c r="A42" s="178"/>
      <c r="B42" s="181"/>
      <c r="C42" s="94" t="s">
        <v>76</v>
      </c>
      <c r="D42" s="90">
        <v>1</v>
      </c>
      <c r="E42" s="91">
        <v>4987500</v>
      </c>
      <c r="F42" s="91">
        <v>947625</v>
      </c>
      <c r="G42" s="91">
        <v>5935125</v>
      </c>
      <c r="H42" s="105"/>
      <c r="I42" s="91"/>
      <c r="J42" s="91"/>
    </row>
    <row r="43" spans="1:10" ht="23.25" thickBot="1" x14ac:dyDescent="0.25">
      <c r="A43" s="178"/>
      <c r="B43" s="181"/>
      <c r="C43" s="94" t="s">
        <v>77</v>
      </c>
      <c r="D43" s="90">
        <v>1</v>
      </c>
      <c r="E43" s="91">
        <v>4895200</v>
      </c>
      <c r="F43" s="91">
        <v>930088</v>
      </c>
      <c r="G43" s="91">
        <v>5825288</v>
      </c>
      <c r="H43" s="105"/>
      <c r="I43" s="91"/>
      <c r="J43" s="91"/>
    </row>
    <row r="44" spans="1:10" ht="15" thickBot="1" x14ac:dyDescent="0.25">
      <c r="A44" s="178"/>
      <c r="B44" s="181"/>
      <c r="C44" s="94" t="s">
        <v>78</v>
      </c>
      <c r="D44" s="90">
        <v>1</v>
      </c>
      <c r="E44" s="91">
        <v>3600000</v>
      </c>
      <c r="F44" s="91">
        <v>684000</v>
      </c>
      <c r="G44" s="91">
        <v>4284000</v>
      </c>
      <c r="H44" s="105"/>
      <c r="I44" s="91"/>
      <c r="J44" s="91"/>
    </row>
    <row r="45" spans="1:10" ht="23.25" thickBot="1" x14ac:dyDescent="0.25">
      <c r="A45" s="178"/>
      <c r="B45" s="181"/>
      <c r="C45" s="94" t="s">
        <v>79</v>
      </c>
      <c r="D45" s="90">
        <v>1</v>
      </c>
      <c r="E45" s="91">
        <v>623400</v>
      </c>
      <c r="F45" s="91">
        <v>118446</v>
      </c>
      <c r="G45" s="91">
        <v>741846</v>
      </c>
      <c r="H45" s="105"/>
      <c r="I45" s="91"/>
      <c r="J45" s="91"/>
    </row>
    <row r="46" spans="1:10" ht="23.25" thickBot="1" x14ac:dyDescent="0.25">
      <c r="A46" s="178"/>
      <c r="B46" s="181"/>
      <c r="C46" s="94" t="s">
        <v>80</v>
      </c>
      <c r="D46" s="90">
        <v>1</v>
      </c>
      <c r="E46" s="91">
        <v>3589740</v>
      </c>
      <c r="F46" s="91">
        <v>682050.6</v>
      </c>
      <c r="G46" s="91">
        <v>4271790.5999999996</v>
      </c>
      <c r="H46" s="105"/>
      <c r="I46" s="91"/>
      <c r="J46" s="91"/>
    </row>
    <row r="47" spans="1:10" ht="23.25" thickBot="1" x14ac:dyDescent="0.25">
      <c r="A47" s="178"/>
      <c r="B47" s="181"/>
      <c r="C47" s="94" t="s">
        <v>81</v>
      </c>
      <c r="D47" s="90">
        <v>1</v>
      </c>
      <c r="E47" s="91">
        <v>4098700</v>
      </c>
      <c r="F47" s="91">
        <v>778753</v>
      </c>
      <c r="G47" s="91">
        <v>4877453</v>
      </c>
      <c r="H47" s="105"/>
      <c r="I47" s="91"/>
      <c r="J47" s="91"/>
    </row>
    <row r="48" spans="1:10" ht="23.25" thickBot="1" x14ac:dyDescent="0.25">
      <c r="A48" s="178"/>
      <c r="B48" s="181"/>
      <c r="C48" s="94" t="s">
        <v>82</v>
      </c>
      <c r="D48" s="90">
        <v>1</v>
      </c>
      <c r="E48" s="91">
        <v>3900000</v>
      </c>
      <c r="F48" s="91">
        <v>741000</v>
      </c>
      <c r="G48" s="91">
        <v>4641000</v>
      </c>
      <c r="H48" s="105"/>
      <c r="I48" s="91"/>
      <c r="J48" s="91"/>
    </row>
    <row r="49" spans="1:10" ht="23.25" thickBot="1" x14ac:dyDescent="0.25">
      <c r="A49" s="178"/>
      <c r="B49" s="181"/>
      <c r="C49" s="94" t="s">
        <v>83</v>
      </c>
      <c r="D49" s="90">
        <v>1</v>
      </c>
      <c r="E49" s="91">
        <v>1458750</v>
      </c>
      <c r="F49" s="91">
        <v>277162.5</v>
      </c>
      <c r="G49" s="91">
        <v>1735912.5</v>
      </c>
      <c r="H49" s="105"/>
      <c r="I49" s="91"/>
      <c r="J49" s="91"/>
    </row>
    <row r="50" spans="1:10" ht="15" thickBot="1" x14ac:dyDescent="0.25">
      <c r="A50" s="193"/>
      <c r="B50" s="194"/>
      <c r="C50" s="94" t="s">
        <v>84</v>
      </c>
      <c r="D50" s="90">
        <v>1</v>
      </c>
      <c r="E50" s="91">
        <v>650000</v>
      </c>
      <c r="F50" s="91">
        <v>123500</v>
      </c>
      <c r="G50" s="91">
        <v>773500</v>
      </c>
      <c r="H50" s="105"/>
      <c r="I50" s="91"/>
      <c r="J50" s="91"/>
    </row>
    <row r="51" spans="1:10" ht="23.25" thickBot="1" x14ac:dyDescent="0.25">
      <c r="A51" s="177">
        <v>11</v>
      </c>
      <c r="B51" s="180" t="s">
        <v>125</v>
      </c>
      <c r="C51" s="94" t="s">
        <v>86</v>
      </c>
      <c r="D51" s="90">
        <v>1</v>
      </c>
      <c r="E51" s="91">
        <v>8958000</v>
      </c>
      <c r="F51" s="91">
        <v>1702020</v>
      </c>
      <c r="G51" s="91">
        <v>10660020</v>
      </c>
      <c r="H51" s="105"/>
      <c r="I51" s="91"/>
      <c r="J51" s="91"/>
    </row>
    <row r="52" spans="1:10" ht="23.25" thickBot="1" x14ac:dyDescent="0.25">
      <c r="A52" s="178"/>
      <c r="B52" s="181"/>
      <c r="C52" s="94" t="s">
        <v>87</v>
      </c>
      <c r="D52" s="90">
        <v>1</v>
      </c>
      <c r="E52" s="91">
        <v>2589900</v>
      </c>
      <c r="F52" s="91">
        <v>492081</v>
      </c>
      <c r="G52" s="91">
        <v>3081981</v>
      </c>
      <c r="H52" s="105"/>
      <c r="I52" s="91"/>
      <c r="J52" s="91"/>
    </row>
    <row r="53" spans="1:10" ht="15" thickBot="1" x14ac:dyDescent="0.25">
      <c r="A53" s="178"/>
      <c r="B53" s="181"/>
      <c r="C53" s="94" t="s">
        <v>88</v>
      </c>
      <c r="D53" s="90">
        <v>1</v>
      </c>
      <c r="E53" s="91">
        <v>989900</v>
      </c>
      <c r="F53" s="91">
        <v>188081</v>
      </c>
      <c r="G53" s="91">
        <v>1177981</v>
      </c>
      <c r="H53" s="105"/>
      <c r="I53" s="91"/>
      <c r="J53" s="91"/>
    </row>
    <row r="54" spans="1:10" ht="23.25" thickBot="1" x14ac:dyDescent="0.25">
      <c r="A54" s="178"/>
      <c r="B54" s="181"/>
      <c r="C54" s="94" t="s">
        <v>89</v>
      </c>
      <c r="D54" s="90">
        <v>1</v>
      </c>
      <c r="E54" s="91">
        <v>3500000</v>
      </c>
      <c r="F54" s="91">
        <v>665000</v>
      </c>
      <c r="G54" s="91">
        <v>4165000</v>
      </c>
      <c r="H54" s="105"/>
      <c r="I54" s="91"/>
      <c r="J54" s="91"/>
    </row>
    <row r="55" spans="1:10" ht="23.25" thickBot="1" x14ac:dyDescent="0.25">
      <c r="A55" s="178"/>
      <c r="B55" s="181"/>
      <c r="C55" s="94" t="s">
        <v>90</v>
      </c>
      <c r="D55" s="90">
        <v>1</v>
      </c>
      <c r="E55" s="91">
        <v>2350000</v>
      </c>
      <c r="F55" s="91">
        <v>446500</v>
      </c>
      <c r="G55" s="91">
        <v>2796500</v>
      </c>
      <c r="H55" s="105"/>
      <c r="I55" s="91"/>
      <c r="J55" s="91"/>
    </row>
    <row r="56" spans="1:10" ht="23.25" thickBot="1" x14ac:dyDescent="0.25">
      <c r="A56" s="178"/>
      <c r="B56" s="181"/>
      <c r="C56" s="94" t="s">
        <v>91</v>
      </c>
      <c r="D56" s="90">
        <v>1</v>
      </c>
      <c r="E56" s="91">
        <v>487500</v>
      </c>
      <c r="F56" s="91">
        <v>92625</v>
      </c>
      <c r="G56" s="91">
        <v>580125</v>
      </c>
      <c r="H56" s="105"/>
      <c r="I56" s="91"/>
      <c r="J56" s="91"/>
    </row>
    <row r="57" spans="1:10" ht="15" thickBot="1" x14ac:dyDescent="0.25">
      <c r="A57" s="178"/>
      <c r="B57" s="181"/>
      <c r="C57" s="94" t="s">
        <v>92</v>
      </c>
      <c r="D57" s="90">
        <v>1</v>
      </c>
      <c r="E57" s="91">
        <v>1350874</v>
      </c>
      <c r="F57" s="91">
        <v>256666.06</v>
      </c>
      <c r="G57" s="91">
        <v>1607540.06</v>
      </c>
      <c r="H57" s="105"/>
      <c r="I57" s="91"/>
      <c r="J57" s="91"/>
    </row>
    <row r="58" spans="1:10" ht="15" thickBot="1" x14ac:dyDescent="0.25">
      <c r="A58" s="193"/>
      <c r="B58" s="194"/>
      <c r="C58" s="94" t="s">
        <v>93</v>
      </c>
      <c r="D58" s="90">
        <v>1</v>
      </c>
      <c r="E58" s="91">
        <v>650000</v>
      </c>
      <c r="F58" s="91">
        <v>123500</v>
      </c>
      <c r="G58" s="91">
        <v>773500</v>
      </c>
      <c r="H58" s="105"/>
      <c r="I58" s="91"/>
      <c r="J58" s="91"/>
    </row>
    <row r="59" spans="1:10" ht="15" thickBot="1" x14ac:dyDescent="0.25">
      <c r="A59" s="177">
        <v>12</v>
      </c>
      <c r="B59" s="180" t="s">
        <v>94</v>
      </c>
      <c r="C59" s="94" t="s">
        <v>95</v>
      </c>
      <c r="D59" s="90">
        <v>1</v>
      </c>
      <c r="E59" s="91">
        <v>743400</v>
      </c>
      <c r="F59" s="91">
        <v>141246</v>
      </c>
      <c r="G59" s="91">
        <v>884646</v>
      </c>
      <c r="H59" s="105"/>
      <c r="I59" s="91"/>
      <c r="J59" s="91"/>
    </row>
    <row r="60" spans="1:10" ht="15" thickBot="1" x14ac:dyDescent="0.25">
      <c r="A60" s="178"/>
      <c r="B60" s="181"/>
      <c r="C60" s="94" t="s">
        <v>96</v>
      </c>
      <c r="D60" s="90">
        <v>1</v>
      </c>
      <c r="E60" s="91">
        <v>10649480.67</v>
      </c>
      <c r="F60" s="91">
        <v>2023401.33</v>
      </c>
      <c r="G60" s="91">
        <v>12672882</v>
      </c>
      <c r="H60" s="105"/>
      <c r="I60" s="91"/>
      <c r="J60" s="91"/>
    </row>
    <row r="61" spans="1:10" ht="23.25" thickBot="1" x14ac:dyDescent="0.25">
      <c r="A61" s="178"/>
      <c r="B61" s="181"/>
      <c r="C61" s="94" t="s">
        <v>97</v>
      </c>
      <c r="D61" s="90">
        <v>1</v>
      </c>
      <c r="E61" s="91">
        <v>967448.74</v>
      </c>
      <c r="F61" s="91">
        <v>183815.26</v>
      </c>
      <c r="G61" s="91">
        <v>1151264</v>
      </c>
      <c r="H61" s="105"/>
      <c r="I61" s="91"/>
      <c r="J61" s="91"/>
    </row>
    <row r="62" spans="1:10" ht="23.25" thickBot="1" x14ac:dyDescent="0.25">
      <c r="A62" s="178"/>
      <c r="B62" s="181"/>
      <c r="C62" s="94" t="s">
        <v>98</v>
      </c>
      <c r="D62" s="90">
        <v>1</v>
      </c>
      <c r="E62" s="91">
        <v>3334000</v>
      </c>
      <c r="F62" s="91">
        <v>633460</v>
      </c>
      <c r="G62" s="91">
        <v>3967460</v>
      </c>
      <c r="H62" s="105"/>
      <c r="I62" s="91"/>
      <c r="J62" s="91"/>
    </row>
    <row r="63" spans="1:10" ht="15" thickBot="1" x14ac:dyDescent="0.25">
      <c r="A63" s="193"/>
      <c r="B63" s="194"/>
      <c r="C63" s="94" t="s">
        <v>99</v>
      </c>
      <c r="D63" s="90">
        <v>1</v>
      </c>
      <c r="E63" s="91">
        <v>500000</v>
      </c>
      <c r="F63" s="91">
        <v>95000</v>
      </c>
      <c r="G63" s="91">
        <v>595000</v>
      </c>
      <c r="H63" s="105"/>
      <c r="I63" s="91"/>
      <c r="J63" s="91"/>
    </row>
    <row r="64" spans="1:10" ht="15" thickBot="1" x14ac:dyDescent="0.25">
      <c r="A64" s="177">
        <v>13</v>
      </c>
      <c r="B64" s="180" t="s">
        <v>100</v>
      </c>
      <c r="C64" s="94" t="s">
        <v>101</v>
      </c>
      <c r="D64" s="90">
        <v>1</v>
      </c>
      <c r="E64" s="91">
        <v>2318254.62</v>
      </c>
      <c r="F64" s="91">
        <v>440468.38</v>
      </c>
      <c r="G64" s="91">
        <v>2758723</v>
      </c>
      <c r="H64" s="105"/>
      <c r="I64" s="91"/>
      <c r="J64" s="91"/>
    </row>
    <row r="65" spans="1:10" ht="23.25" thickBot="1" x14ac:dyDescent="0.25">
      <c r="A65" s="178"/>
      <c r="B65" s="181"/>
      <c r="C65" s="94" t="s">
        <v>102</v>
      </c>
      <c r="D65" s="90">
        <v>1</v>
      </c>
      <c r="E65" s="91">
        <v>1094227.73</v>
      </c>
      <c r="F65" s="91">
        <v>207903.27</v>
      </c>
      <c r="G65" s="91">
        <v>1302131</v>
      </c>
      <c r="H65" s="105"/>
      <c r="I65" s="91"/>
      <c r="J65" s="91"/>
    </row>
    <row r="66" spans="1:10" ht="23.25" thickBot="1" x14ac:dyDescent="0.25">
      <c r="A66" s="178"/>
      <c r="B66" s="181"/>
      <c r="C66" s="94" t="s">
        <v>103</v>
      </c>
      <c r="D66" s="90">
        <v>1</v>
      </c>
      <c r="E66" s="91">
        <v>2283483.33</v>
      </c>
      <c r="F66" s="91">
        <v>433861.83</v>
      </c>
      <c r="G66" s="91">
        <v>2717345.17</v>
      </c>
      <c r="H66" s="105"/>
      <c r="I66" s="91"/>
      <c r="J66" s="91"/>
    </row>
    <row r="67" spans="1:10" ht="15" thickBot="1" x14ac:dyDescent="0.25">
      <c r="A67" s="178"/>
      <c r="B67" s="181"/>
      <c r="C67" s="94" t="s">
        <v>104</v>
      </c>
      <c r="D67" s="90">
        <v>1</v>
      </c>
      <c r="E67" s="91">
        <v>789541</v>
      </c>
      <c r="F67" s="91">
        <v>150012.79</v>
      </c>
      <c r="G67" s="91">
        <v>939553.79</v>
      </c>
      <c r="H67" s="105"/>
      <c r="I67" s="91"/>
      <c r="J67" s="91"/>
    </row>
    <row r="68" spans="1:10" ht="15" thickBot="1" x14ac:dyDescent="0.25">
      <c r="A68" s="193"/>
      <c r="B68" s="194"/>
      <c r="C68" s="94" t="s">
        <v>105</v>
      </c>
      <c r="D68" s="90">
        <v>1</v>
      </c>
      <c r="E68" s="91">
        <v>800000</v>
      </c>
      <c r="F68" s="91">
        <v>152000</v>
      </c>
      <c r="G68" s="91">
        <v>952000</v>
      </c>
      <c r="H68" s="105"/>
      <c r="I68" s="91"/>
      <c r="J68" s="91"/>
    </row>
    <row r="69" spans="1:10" ht="23.25" thickBot="1" x14ac:dyDescent="0.25">
      <c r="A69" s="177">
        <v>14</v>
      </c>
      <c r="B69" s="180" t="s">
        <v>106</v>
      </c>
      <c r="C69" s="94" t="s">
        <v>107</v>
      </c>
      <c r="D69" s="90">
        <v>1</v>
      </c>
      <c r="E69" s="91">
        <v>294309.24</v>
      </c>
      <c r="F69" s="91">
        <v>55918.76</v>
      </c>
      <c r="G69" s="91">
        <v>350228</v>
      </c>
      <c r="H69" s="105"/>
      <c r="I69" s="91"/>
      <c r="J69" s="91"/>
    </row>
    <row r="70" spans="1:10" ht="15" thickBot="1" x14ac:dyDescent="0.25">
      <c r="A70" s="178"/>
      <c r="B70" s="181"/>
      <c r="C70" s="94" t="s">
        <v>108</v>
      </c>
      <c r="D70" s="90">
        <v>1</v>
      </c>
      <c r="E70" s="91">
        <v>265633.61</v>
      </c>
      <c r="F70" s="91">
        <v>50470.39</v>
      </c>
      <c r="G70" s="91">
        <v>316104</v>
      </c>
      <c r="H70" s="105"/>
      <c r="I70" s="91"/>
      <c r="J70" s="91"/>
    </row>
    <row r="71" spans="1:10" ht="15" thickBot="1" x14ac:dyDescent="0.25">
      <c r="A71" s="178"/>
      <c r="B71" s="181"/>
      <c r="C71" s="94" t="s">
        <v>109</v>
      </c>
      <c r="D71" s="90">
        <v>1</v>
      </c>
      <c r="E71" s="91">
        <v>291290.76</v>
      </c>
      <c r="F71" s="91">
        <v>55345.24</v>
      </c>
      <c r="G71" s="91">
        <v>346636</v>
      </c>
      <c r="H71" s="105"/>
      <c r="I71" s="91"/>
      <c r="J71" s="91"/>
    </row>
    <row r="72" spans="1:10" ht="23.25" thickBot="1" x14ac:dyDescent="0.25">
      <c r="A72" s="178"/>
      <c r="B72" s="181"/>
      <c r="C72" s="94" t="s">
        <v>110</v>
      </c>
      <c r="D72" s="90">
        <v>1</v>
      </c>
      <c r="E72" s="91">
        <v>850800</v>
      </c>
      <c r="F72" s="91">
        <v>161652</v>
      </c>
      <c r="G72" s="91">
        <v>1012452</v>
      </c>
      <c r="H72" s="105"/>
      <c r="I72" s="91"/>
      <c r="J72" s="91"/>
    </row>
    <row r="73" spans="1:10" ht="15" thickBot="1" x14ac:dyDescent="0.25">
      <c r="A73" s="179"/>
      <c r="B73" s="182"/>
      <c r="C73" s="94" t="s">
        <v>111</v>
      </c>
      <c r="D73" s="90">
        <v>1</v>
      </c>
      <c r="E73" s="91">
        <v>600000</v>
      </c>
      <c r="F73" s="91">
        <v>114000</v>
      </c>
      <c r="G73" s="91">
        <v>714000</v>
      </c>
      <c r="H73" s="105"/>
      <c r="I73" s="91"/>
      <c r="J73" s="91"/>
    </row>
    <row r="74" spans="1:10" ht="24" customHeight="1" thickBot="1" x14ac:dyDescent="0.25">
      <c r="A74" s="183" t="s">
        <v>119</v>
      </c>
      <c r="B74" s="184"/>
      <c r="C74" s="184"/>
      <c r="D74" s="184"/>
      <c r="E74" s="184"/>
      <c r="F74" s="185"/>
      <c r="G74" s="97">
        <v>280947335.75999999</v>
      </c>
      <c r="H74" s="172" t="s">
        <v>119</v>
      </c>
      <c r="I74" s="173"/>
      <c r="J74" s="108"/>
    </row>
    <row r="76" spans="1:10" ht="15" thickBot="1" x14ac:dyDescent="0.25"/>
    <row r="77" spans="1:10" ht="60" customHeight="1" thickBot="1" x14ac:dyDescent="0.25">
      <c r="A77" s="152" t="s">
        <v>135</v>
      </c>
      <c r="B77" s="153"/>
      <c r="C77" s="153"/>
      <c r="D77" s="153"/>
      <c r="E77" s="153"/>
      <c r="F77" s="153"/>
      <c r="G77" s="153"/>
      <c r="H77" s="153"/>
      <c r="I77" s="153"/>
      <c r="J77" s="154"/>
    </row>
    <row r="79" spans="1:10" ht="15" thickBot="1" x14ac:dyDescent="0.25"/>
    <row r="80" spans="1:10" ht="15" x14ac:dyDescent="0.2">
      <c r="A80" s="158" t="s">
        <v>129</v>
      </c>
      <c r="B80" s="159"/>
      <c r="C80" s="159"/>
      <c r="D80" s="159"/>
      <c r="E80" s="159"/>
      <c r="F80" s="159"/>
      <c r="G80" s="159"/>
      <c r="H80" s="159"/>
      <c r="I80" s="159"/>
      <c r="J80" s="160"/>
    </row>
    <row r="81" spans="1:10" ht="15" x14ac:dyDescent="0.2">
      <c r="A81" s="161"/>
      <c r="B81" s="162"/>
      <c r="C81" s="162"/>
      <c r="D81" s="162"/>
      <c r="E81" s="162"/>
      <c r="F81" s="162"/>
      <c r="G81" s="162"/>
      <c r="H81" s="162"/>
      <c r="I81" s="162"/>
      <c r="J81" s="163"/>
    </row>
    <row r="82" spans="1:10" ht="59.25" customHeight="1" x14ac:dyDescent="0.2">
      <c r="A82" s="155" t="s">
        <v>130</v>
      </c>
      <c r="B82" s="156"/>
      <c r="C82" s="156"/>
      <c r="D82" s="156"/>
      <c r="E82" s="156"/>
      <c r="F82" s="156"/>
      <c r="G82" s="156"/>
      <c r="H82" s="156"/>
      <c r="I82" s="156"/>
      <c r="J82" s="157"/>
    </row>
    <row r="83" spans="1:10" ht="75.75" customHeight="1" x14ac:dyDescent="0.2">
      <c r="A83" s="155" t="s">
        <v>131</v>
      </c>
      <c r="B83" s="156"/>
      <c r="C83" s="156"/>
      <c r="D83" s="156"/>
      <c r="E83" s="156"/>
      <c r="F83" s="156"/>
      <c r="G83" s="156"/>
      <c r="H83" s="156"/>
      <c r="I83" s="156"/>
      <c r="J83" s="157"/>
    </row>
    <row r="84" spans="1:10" ht="87.75" customHeight="1" x14ac:dyDescent="0.2">
      <c r="A84" s="155" t="s">
        <v>132</v>
      </c>
      <c r="B84" s="156"/>
      <c r="C84" s="156"/>
      <c r="D84" s="156"/>
      <c r="E84" s="156"/>
      <c r="F84" s="156"/>
      <c r="G84" s="156"/>
      <c r="H84" s="156"/>
      <c r="I84" s="156"/>
      <c r="J84" s="157"/>
    </row>
    <row r="85" spans="1:10" ht="48.75" customHeight="1" x14ac:dyDescent="0.2">
      <c r="A85" s="155" t="s">
        <v>133</v>
      </c>
      <c r="B85" s="156"/>
      <c r="C85" s="156"/>
      <c r="D85" s="156"/>
      <c r="E85" s="156"/>
      <c r="F85" s="156"/>
      <c r="G85" s="156"/>
      <c r="H85" s="156"/>
      <c r="I85" s="156"/>
      <c r="J85" s="157"/>
    </row>
    <row r="86" spans="1:10" ht="39.75" customHeight="1" thickBot="1" x14ac:dyDescent="0.25">
      <c r="A86" s="164" t="s">
        <v>134</v>
      </c>
      <c r="B86" s="165"/>
      <c r="C86" s="165"/>
      <c r="D86" s="165"/>
      <c r="E86" s="165"/>
      <c r="F86" s="165"/>
      <c r="G86" s="165"/>
      <c r="H86" s="165"/>
      <c r="I86" s="165"/>
      <c r="J86" s="166"/>
    </row>
    <row r="87" spans="1:10" x14ac:dyDescent="0.2">
      <c r="A87" s="109"/>
    </row>
    <row r="88" spans="1:10" ht="15" x14ac:dyDescent="0.2">
      <c r="A88" s="98" t="s">
        <v>121</v>
      </c>
    </row>
    <row r="89" spans="1:10" ht="15" x14ac:dyDescent="0.2">
      <c r="A89" s="98" t="s">
        <v>122</v>
      </c>
    </row>
    <row r="90" spans="1:10" ht="15" x14ac:dyDescent="0.2">
      <c r="A90" s="98" t="s">
        <v>123</v>
      </c>
    </row>
    <row r="91" spans="1:10" ht="15" x14ac:dyDescent="0.2">
      <c r="A91" s="98" t="s">
        <v>124</v>
      </c>
    </row>
  </sheetData>
  <mergeCells count="43">
    <mergeCell ref="E8:H8"/>
    <mergeCell ref="A19:D19"/>
    <mergeCell ref="E19:G19"/>
    <mergeCell ref="B14:C14"/>
    <mergeCell ref="B15:C15"/>
    <mergeCell ref="B16:C16"/>
    <mergeCell ref="B21:B28"/>
    <mergeCell ref="A29:A33"/>
    <mergeCell ref="B29:B33"/>
    <mergeCell ref="A34:A50"/>
    <mergeCell ref="B34:B50"/>
    <mergeCell ref="A83:J83"/>
    <mergeCell ref="A84:J84"/>
    <mergeCell ref="A85:J85"/>
    <mergeCell ref="A86:J86"/>
    <mergeCell ref="I17:K17"/>
    <mergeCell ref="H19:J19"/>
    <mergeCell ref="H74:I74"/>
    <mergeCell ref="A69:A73"/>
    <mergeCell ref="B69:B73"/>
    <mergeCell ref="A74:F74"/>
    <mergeCell ref="B17:G17"/>
    <mergeCell ref="A51:A58"/>
    <mergeCell ref="B51:B58"/>
    <mergeCell ref="A59:A63"/>
    <mergeCell ref="B59:B63"/>
    <mergeCell ref="A64:A68"/>
    <mergeCell ref="A4:L4"/>
    <mergeCell ref="A5:L5"/>
    <mergeCell ref="A6:L6"/>
    <mergeCell ref="A77:J77"/>
    <mergeCell ref="A82:J82"/>
    <mergeCell ref="A80:J80"/>
    <mergeCell ref="A81:J81"/>
    <mergeCell ref="I8:L8"/>
    <mergeCell ref="A8:D8"/>
    <mergeCell ref="B9:C9"/>
    <mergeCell ref="B10:C10"/>
    <mergeCell ref="B11:C11"/>
    <mergeCell ref="B12:C12"/>
    <mergeCell ref="B13:C13"/>
    <mergeCell ref="B64:B68"/>
    <mergeCell ref="A21:A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MERCADO def (2)</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 GLORIA MARCELA PINEDA JAIMES</dc:creator>
  <cp:lastModifiedBy>Viviana</cp:lastModifiedBy>
  <dcterms:created xsi:type="dcterms:W3CDTF">2026-10-08T01:20:10Z</dcterms:created>
  <dcterms:modified xsi:type="dcterms:W3CDTF">2026-10-08T01:52:06Z</dcterms:modified>
</cp:coreProperties>
</file>