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p.guerrerom\Documents\Contratación\Año 2026\SUMINISTRO COMBUSTIBLE\"/>
    </mc:Choice>
  </mc:AlternateContent>
  <xr:revisionPtr revIDLastSave="0" documentId="13_ncr:1_{1C804B50-0435-4CBD-9D3E-9D910557ADF7}" xr6:coauthVersionLast="47" xr6:coauthVersionMax="47" xr10:uidLastSave="{00000000-0000-0000-0000-000000000000}"/>
  <bookViews>
    <workbookView xWindow="-120" yWindow="-120" windowWidth="29040" windowHeight="15720" xr2:uid="{32B7E2D4-AF17-476B-AF79-2877C1C74BE7}"/>
  </bookViews>
  <sheets>
    <sheet name="TODOS CIIU" sheetId="1" r:id="rId1"/>
    <sheet name="CODIGO CIIU 72101506" sheetId="3" state="hidden" r:id="rId2"/>
    <sheet name="PONDERACIONES" sheetId="4" state="hidden" r:id="rId3"/>
    <sheet name="ANALISIS" sheetId="5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" l="1"/>
  <c r="C41" i="1"/>
  <c r="C40" i="1"/>
  <c r="C38" i="1"/>
  <c r="D36" i="1" l="1"/>
  <c r="C36" i="1"/>
  <c r="E40" i="1"/>
  <c r="E38" i="1"/>
  <c r="D38" i="1"/>
  <c r="E36" i="1"/>
  <c r="E25" i="1"/>
  <c r="E26" i="1"/>
  <c r="A25" i="1"/>
  <c r="B25" i="1"/>
  <c r="C25" i="1"/>
  <c r="D25" i="1"/>
  <c r="F25" i="1"/>
  <c r="G25" i="1"/>
  <c r="A26" i="1"/>
  <c r="B26" i="1"/>
  <c r="C26" i="1"/>
  <c r="D26" i="1"/>
  <c r="F26" i="1"/>
  <c r="G26" i="1"/>
  <c r="C19" i="1"/>
  <c r="D19" i="1"/>
  <c r="E19" i="1"/>
  <c r="F19" i="1"/>
  <c r="G19" i="1"/>
  <c r="H19" i="1"/>
  <c r="I19" i="1"/>
  <c r="G36" i="1" l="1"/>
  <c r="F36" i="1"/>
  <c r="D27" i="1"/>
  <c r="C28" i="1"/>
  <c r="C29" i="1"/>
  <c r="C30" i="1"/>
  <c r="C31" i="1"/>
  <c r="C32" i="1"/>
  <c r="C33" i="1"/>
  <c r="C34" i="1"/>
  <c r="E27" i="1"/>
  <c r="F27" i="1"/>
  <c r="G27" i="1"/>
  <c r="D28" i="1"/>
  <c r="E28" i="1"/>
  <c r="F28" i="1"/>
  <c r="G28" i="1"/>
  <c r="D29" i="1"/>
  <c r="E29" i="1"/>
  <c r="F29" i="1"/>
  <c r="G29" i="1"/>
  <c r="C27" i="1"/>
  <c r="B28" i="1"/>
  <c r="B29" i="1"/>
  <c r="B27" i="1"/>
  <c r="A28" i="1"/>
  <c r="A29" i="1"/>
  <c r="A27" i="1"/>
  <c r="D34" i="1"/>
  <c r="E34" i="1"/>
  <c r="F34" i="1"/>
  <c r="G34" i="1"/>
  <c r="F33" i="1"/>
  <c r="E31" i="1"/>
  <c r="E32" i="1"/>
  <c r="E33" i="1"/>
  <c r="E30" i="1"/>
  <c r="D31" i="1" l="1"/>
  <c r="F31" i="1"/>
  <c r="G31" i="1"/>
  <c r="G32" i="1"/>
  <c r="G33" i="1"/>
  <c r="F32" i="1"/>
  <c r="D32" i="1"/>
  <c r="D33" i="1"/>
  <c r="A31" i="1"/>
  <c r="B31" i="1"/>
  <c r="A32" i="1"/>
  <c r="B32" i="1"/>
  <c r="A33" i="1"/>
  <c r="B33" i="1"/>
  <c r="A34" i="1"/>
  <c r="B34" i="1"/>
  <c r="B30" i="1"/>
  <c r="A30" i="1"/>
  <c r="C44" i="4"/>
  <c r="C39" i="4"/>
  <c r="C36" i="4"/>
  <c r="D36" i="4"/>
  <c r="E36" i="4"/>
  <c r="F36" i="4"/>
  <c r="G36" i="4"/>
  <c r="E26" i="4"/>
  <c r="E27" i="4"/>
  <c r="G30" i="4"/>
  <c r="F30" i="4"/>
  <c r="E30" i="4"/>
  <c r="D30" i="4"/>
  <c r="C30" i="4"/>
  <c r="G29" i="4"/>
  <c r="F29" i="4"/>
  <c r="E29" i="4"/>
  <c r="D29" i="4"/>
  <c r="C29" i="4"/>
  <c r="G28" i="4"/>
  <c r="F28" i="4"/>
  <c r="E28" i="4"/>
  <c r="D28" i="4"/>
  <c r="C28" i="4"/>
  <c r="G24" i="4"/>
  <c r="F24" i="4"/>
  <c r="E24" i="4"/>
  <c r="D24" i="4"/>
  <c r="C24" i="4"/>
  <c r="G27" i="4"/>
  <c r="F27" i="4"/>
  <c r="D27" i="4"/>
  <c r="C27" i="4"/>
  <c r="G26" i="4"/>
  <c r="F26" i="4"/>
  <c r="D26" i="4"/>
  <c r="C26" i="4"/>
  <c r="G25" i="4"/>
  <c r="F25" i="4"/>
  <c r="E25" i="4"/>
  <c r="D25" i="4"/>
  <c r="C25" i="4"/>
  <c r="G23" i="4"/>
  <c r="F23" i="4"/>
  <c r="E23" i="4"/>
  <c r="D23" i="4"/>
  <c r="C23" i="4"/>
  <c r="G22" i="4"/>
  <c r="F22" i="4"/>
  <c r="E22" i="4"/>
  <c r="D22" i="4"/>
  <c r="C22" i="4"/>
  <c r="G21" i="4"/>
  <c r="F21" i="4"/>
  <c r="E21" i="4"/>
  <c r="D21" i="4"/>
  <c r="C21" i="4"/>
  <c r="I16" i="4"/>
  <c r="H16" i="4"/>
  <c r="G16" i="4"/>
  <c r="F16" i="4"/>
  <c r="E16" i="4"/>
  <c r="D16" i="4"/>
  <c r="C16" i="4"/>
  <c r="G19" i="3"/>
  <c r="F19" i="3"/>
  <c r="E19" i="3"/>
  <c r="D19" i="3"/>
  <c r="C19" i="3"/>
  <c r="G18" i="3"/>
  <c r="F18" i="3"/>
  <c r="E18" i="3"/>
  <c r="D18" i="3"/>
  <c r="C18" i="3"/>
  <c r="G17" i="3"/>
  <c r="F17" i="3"/>
  <c r="E17" i="3"/>
  <c r="D17" i="3"/>
  <c r="C17" i="3"/>
  <c r="G16" i="3"/>
  <c r="G27" i="3" s="1"/>
  <c r="F16" i="3"/>
  <c r="E16" i="3"/>
  <c r="E25" i="3" s="1"/>
  <c r="D16" i="3"/>
  <c r="D25" i="3" s="1"/>
  <c r="C16" i="3"/>
  <c r="C25" i="3" s="1"/>
  <c r="I11" i="3"/>
  <c r="H11" i="3"/>
  <c r="G11" i="3"/>
  <c r="F11" i="3"/>
  <c r="E11" i="3"/>
  <c r="D11" i="3"/>
  <c r="C11" i="3"/>
  <c r="E41" i="1" l="1"/>
  <c r="D21" i="3"/>
  <c r="D26" i="3" s="1"/>
  <c r="G21" i="3"/>
  <c r="G40" i="4"/>
  <c r="F40" i="4"/>
  <c r="D32" i="4"/>
  <c r="D38" i="4"/>
  <c r="D39" i="4" s="1"/>
  <c r="C32" i="4"/>
  <c r="G32" i="4"/>
  <c r="C38" i="4"/>
  <c r="E38" i="4"/>
  <c r="E39" i="4" s="1"/>
  <c r="F38" i="4"/>
  <c r="F39" i="4" s="1"/>
  <c r="E32" i="4"/>
  <c r="G38" i="4"/>
  <c r="G39" i="4" s="1"/>
  <c r="F32" i="4"/>
  <c r="C34" i="4"/>
  <c r="D34" i="4"/>
  <c r="E34" i="4"/>
  <c r="F34" i="4"/>
  <c r="C40" i="4"/>
  <c r="G34" i="4"/>
  <c r="D40" i="4"/>
  <c r="E40" i="4"/>
  <c r="F27" i="3"/>
  <c r="C21" i="3"/>
  <c r="C26" i="3" s="1"/>
  <c r="F21" i="3"/>
  <c r="F25" i="3"/>
  <c r="E21" i="3"/>
  <c r="E26" i="3" s="1"/>
  <c r="G25" i="3"/>
  <c r="C23" i="3"/>
  <c r="D23" i="3"/>
  <c r="E23" i="3"/>
  <c r="F23" i="3"/>
  <c r="C27" i="3"/>
  <c r="G23" i="3"/>
  <c r="D27" i="3"/>
  <c r="E27" i="3"/>
  <c r="G30" i="1"/>
  <c r="F30" i="1"/>
  <c r="D30" i="1"/>
  <c r="F40" i="1" l="1"/>
  <c r="F38" i="1"/>
  <c r="G40" i="1"/>
  <c r="D40" i="1"/>
  <c r="G26" i="3"/>
  <c r="F26" i="3"/>
  <c r="F41" i="1" l="1"/>
  <c r="G41" i="1"/>
  <c r="D4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EDWIN DANILO SUAREZ LEAL</author>
  </authors>
  <commentList>
    <comment ref="A5" authorId="0" shapeId="0" xr:uid="{4589F163-65AC-44F5-97AE-8008DDFEC808}">
      <text>
        <r>
          <rPr>
            <b/>
            <sz val="9"/>
            <color indexed="81"/>
            <rFont val="Tahoma"/>
            <family val="2"/>
          </rPr>
          <t>EDWIN DANILO SUAREZ LEAL:</t>
        </r>
        <r>
          <rPr>
            <sz val="9"/>
            <color indexed="81"/>
            <rFont val="Tahoma"/>
            <family val="2"/>
          </rPr>
          <t xml:space="preserve">
YA REALIZARON EL CARGUE DE INFORMACION, NO PERMITE DESCARGAR EL RUP</t>
        </r>
      </text>
    </comment>
    <comment ref="A16" authorId="0" shapeId="0" xr:uid="{16B34E64-CFE2-44C8-865C-4E930B473467}">
      <text>
        <r>
          <rPr>
            <b/>
            <sz val="9"/>
            <color indexed="81"/>
            <rFont val="Tahoma"/>
            <family val="2"/>
          </rPr>
          <t>EDWIN DANILO SUAREZ LEAL:</t>
        </r>
        <r>
          <rPr>
            <sz val="9"/>
            <color indexed="81"/>
            <rFont val="Tahoma"/>
            <family val="2"/>
          </rPr>
          <t xml:space="preserve">
YA REALIZARON EL CARGUE DE INFORMACION, NO PERMITE DESCARGAR EL RUP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EDWIN DANILO SUAREZ LEAL</author>
  </authors>
  <commentList>
    <comment ref="A5" authorId="0" shapeId="0" xr:uid="{0BD31227-701A-49B1-960E-70F20E301B72}">
      <text>
        <r>
          <rPr>
            <b/>
            <sz val="9"/>
            <color indexed="81"/>
            <rFont val="Tahoma"/>
            <family val="2"/>
          </rPr>
          <t>EDWIN DANILO SUAREZ LEAL:</t>
        </r>
        <r>
          <rPr>
            <sz val="9"/>
            <color indexed="81"/>
            <rFont val="Tahoma"/>
            <family val="2"/>
          </rPr>
          <t xml:space="preserve">
YA REALIZARON EL CARGUE DE INFORMACION, NO PERMITE DESCARGAR EL RUP</t>
        </r>
      </text>
    </comment>
    <comment ref="A21" authorId="0" shapeId="0" xr:uid="{2517982D-816A-4739-BF26-263BA4642CA2}">
      <text>
        <r>
          <rPr>
            <b/>
            <sz val="9"/>
            <color indexed="81"/>
            <rFont val="Tahoma"/>
            <family val="2"/>
          </rPr>
          <t>EDWIN DANILO SUAREZ LEAL:</t>
        </r>
        <r>
          <rPr>
            <sz val="9"/>
            <color indexed="81"/>
            <rFont val="Tahoma"/>
            <family val="2"/>
          </rPr>
          <t xml:space="preserve">
YA REALIZARON EL CARGUE DE INFORMACION, NO PERMITE DESCARGAR EL RUP</t>
        </r>
      </text>
    </comment>
  </commentList>
</comments>
</file>

<file path=xl/sharedStrings.xml><?xml version="1.0" encoding="utf-8"?>
<sst xmlns="http://schemas.openxmlformats.org/spreadsheetml/2006/main" count="146" uniqueCount="60">
  <si>
    <t>RAZON DE COBERTURA DE INTERESES</t>
  </si>
  <si>
    <t>RENTABILIDAD DEL PATRIMONIO</t>
  </si>
  <si>
    <t>PASIVO TOTAL</t>
  </si>
  <si>
    <t>ACTIVO TOTAL</t>
  </si>
  <si>
    <t>ACTIVO CORRIENTE</t>
  </si>
  <si>
    <t>PASIVO CORRIENTE</t>
  </si>
  <si>
    <t>UTILIDAD OPERACIONAL</t>
  </si>
  <si>
    <t>GASTOS DE INTERESES</t>
  </si>
  <si>
    <t>CADENA S.A.</t>
  </si>
  <si>
    <t>IDEMIA COLOMBIA S.A.S.</t>
  </si>
  <si>
    <t>THALES COLOMBIA S A</t>
  </si>
  <si>
    <t>Thomas Greg &amp; Sons De Colombia S A</t>
  </si>
  <si>
    <t>TOTALES</t>
  </si>
  <si>
    <t>NOMBRE</t>
  </si>
  <si>
    <t>NIT</t>
  </si>
  <si>
    <t>PATRIMONIO</t>
  </si>
  <si>
    <t>AÑO REF</t>
  </si>
  <si>
    <t>ENDEUDAMIENTO</t>
  </si>
  <si>
    <t>LIQUIDEZ</t>
  </si>
  <si>
    <t xml:space="preserve">RENTABILIDAD DEL ACTIVO </t>
  </si>
  <si>
    <t xml:space="preserve">PROMEDIO </t>
  </si>
  <si>
    <t>DESVIACION ESTANDAR</t>
  </si>
  <si>
    <t>RECOMENDACIÓN</t>
  </si>
  <si>
    <t>OBSERVACIONES</t>
  </si>
  <si>
    <t>CIIU 1811-1812</t>
  </si>
  <si>
    <t>CIIU 1811</t>
  </si>
  <si>
    <t>CIIU 6202-8299 ACTIVIDADES DE APOYO E INFORMATICAS</t>
  </si>
  <si>
    <t>COMPAÑIAS</t>
  </si>
  <si>
    <t>IDEMIA IDENTITY &amp; SECURITY SUCURSAL COLOMBIA</t>
  </si>
  <si>
    <t xml:space="preserve">CIIU 6201 </t>
  </si>
  <si>
    <t>GRUPO KRITERION SAS</t>
  </si>
  <si>
    <t>CIIU 6209</t>
  </si>
  <si>
    <t>DATA FILE S.A.</t>
  </si>
  <si>
    <t>ACCESOS HOLOGRAFICOS SUCURSAL EN COLOMBIA</t>
  </si>
  <si>
    <t>SONDA DE COLOMBIA S.A.</t>
  </si>
  <si>
    <t>CIIU 6201-6202-6209</t>
  </si>
  <si>
    <t>INTEXUS S.A.S</t>
  </si>
  <si>
    <t>CIIU 3312</t>
  </si>
  <si>
    <t>PONDERACION</t>
  </si>
  <si>
    <t>PONDERACION + DESVIACION</t>
  </si>
  <si>
    <t xml:space="preserve">Indicadores Financieros LP-003-2023 </t>
  </si>
  <si>
    <t>Indicadores de capacidad Financiera</t>
  </si>
  <si>
    <t>Indicadores de capacidad Organizacional</t>
  </si>
  <si>
    <t>Cumple</t>
  </si>
  <si>
    <t>No Cumple</t>
  </si>
  <si>
    <t>TOTAL EMPRESAS</t>
  </si>
  <si>
    <t>TOTAL EMPRESAS (+-) DESVIACION</t>
  </si>
  <si>
    <t xml:space="preserve">Indicadores Financieros-2026 </t>
  </si>
  <si>
    <t>COMBUSTIBLES H&amp;R LTDA</t>
  </si>
  <si>
    <t>CARIBBEAN BUNKERS SAS</t>
  </si>
  <si>
    <t>CONDISCOL CONSULTORES, CONSTRUCTORES Y DISTRIBUIDORES SAS</t>
  </si>
  <si>
    <t>COOPERATIVA DE TRASNPORTADORES DE GARZÓN COOTRANSGAR</t>
  </si>
  <si>
    <t>DIAGNOSTICENTRO AMISTAD SAS</t>
  </si>
  <si>
    <t>DIEGO LOPEZ SOCIEDAD POR ACCIONES SIMPLIFICADAS</t>
  </si>
  <si>
    <t>DISTRIBUIDORA NACIONAL DE COMBUSTIBLES LTDA</t>
  </si>
  <si>
    <t>ELECTRICOS.COM SAS</t>
  </si>
  <si>
    <t>ERTRAC SAS</t>
  </si>
  <si>
    <t>ALMACEN REDIESEL SAS</t>
  </si>
  <si>
    <t>ALMACEN Y TALLER CASA CHEVOLET E INGENIERIAS SAS</t>
  </si>
  <si>
    <t>COMERCA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</si>
</sst>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.0_-;\-* #,##0.0_-;_-* &quot;-&quot;_-;_-@_-"/>
    <numFmt numFmtId="165" formatCode="_-* #,##0.0000_-;\-* #,##0.0000_-;_-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top" wrapText="1"/>
    </xf>
    <xf numFmtId="164" fontId="0" fillId="0" borderId="0" xfId="1" applyNumberFormat="1" applyFont="1"/>
    <xf numFmtId="0" fontId="6" fillId="0" borderId="0" xfId="0" applyFont="1"/>
    <xf numFmtId="41" fontId="6" fillId="0" borderId="0" xfId="1" applyFont="1"/>
    <xf numFmtId="10" fontId="6" fillId="0" borderId="0" xfId="2" applyNumberFormat="1" applyFont="1"/>
    <xf numFmtId="10" fontId="0" fillId="0" borderId="0" xfId="2" applyNumberFormat="1" applyFont="1"/>
    <xf numFmtId="3" fontId="7" fillId="0" borderId="2" xfId="0" applyNumberFormat="1" applyFont="1" applyBorder="1"/>
    <xf numFmtId="41" fontId="7" fillId="0" borderId="2" xfId="1" applyFont="1" applyFill="1" applyBorder="1"/>
    <xf numFmtId="0" fontId="8" fillId="0" borderId="2" xfId="0" applyFont="1" applyBorder="1"/>
    <xf numFmtId="0" fontId="5" fillId="2" borderId="2" xfId="0" applyFont="1" applyFill="1" applyBorder="1" applyAlignment="1">
      <alignment horizontal="center" vertical="center" wrapText="1"/>
    </xf>
    <xf numFmtId="41" fontId="8" fillId="2" borderId="2" xfId="1" applyFont="1" applyFill="1" applyBorder="1"/>
    <xf numFmtId="0" fontId="7" fillId="0" borderId="2" xfId="1" applyNumberFormat="1" applyFont="1" applyFill="1" applyBorder="1"/>
    <xf numFmtId="0" fontId="8" fillId="0" borderId="2" xfId="3" applyNumberFormat="1" applyFont="1" applyFill="1" applyBorder="1"/>
    <xf numFmtId="10" fontId="7" fillId="0" borderId="2" xfId="2" applyNumberFormat="1" applyFont="1" applyBorder="1"/>
    <xf numFmtId="43" fontId="7" fillId="0" borderId="2" xfId="3" applyFont="1" applyBorder="1"/>
    <xf numFmtId="4" fontId="7" fillId="0" borderId="2" xfId="0" applyNumberFormat="1" applyFont="1" applyBorder="1"/>
    <xf numFmtId="10" fontId="8" fillId="2" borderId="2" xfId="1" applyNumberFormat="1" applyFont="1" applyFill="1" applyBorder="1"/>
    <xf numFmtId="0" fontId="8" fillId="2" borderId="2" xfId="1" applyNumberFormat="1" applyFont="1" applyFill="1" applyBorder="1"/>
    <xf numFmtId="43" fontId="8" fillId="2" borderId="2" xfId="3" applyFont="1" applyFill="1" applyBorder="1"/>
    <xf numFmtId="43" fontId="8" fillId="2" borderId="2" xfId="1" applyNumberFormat="1" applyFont="1" applyFill="1" applyBorder="1"/>
    <xf numFmtId="9" fontId="2" fillId="0" borderId="0" xfId="0" applyNumberFormat="1" applyFont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0" fontId="8" fillId="0" borderId="2" xfId="1" applyNumberFormat="1" applyFont="1" applyFill="1" applyBorder="1"/>
    <xf numFmtId="43" fontId="8" fillId="0" borderId="2" xfId="3" applyFont="1" applyFill="1" applyBorder="1"/>
    <xf numFmtId="164" fontId="0" fillId="0" borderId="0" xfId="1" applyNumberFormat="1" applyFont="1" applyFill="1"/>
    <xf numFmtId="10" fontId="8" fillId="2" borderId="2" xfId="2" applyNumberFormat="1" applyFont="1" applyFill="1" applyBorder="1"/>
    <xf numFmtId="9" fontId="8" fillId="2" borderId="2" xfId="2" applyFont="1" applyFill="1" applyBorder="1"/>
    <xf numFmtId="0" fontId="7" fillId="0" borderId="2" xfId="0" applyFont="1" applyBorder="1"/>
    <xf numFmtId="10" fontId="0" fillId="0" borderId="0" xfId="2" applyNumberFormat="1" applyFont="1" applyFill="1"/>
    <xf numFmtId="10" fontId="6" fillId="0" borderId="0" xfId="2" applyNumberFormat="1" applyFont="1" applyFill="1"/>
    <xf numFmtId="0" fontId="4" fillId="0" borderId="2" xfId="0" applyFont="1" applyBorder="1"/>
    <xf numFmtId="10" fontId="0" fillId="0" borderId="0" xfId="0" applyNumberFormat="1"/>
    <xf numFmtId="43" fontId="0" fillId="0" borderId="0" xfId="0" applyNumberFormat="1"/>
    <xf numFmtId="2" fontId="7" fillId="0" borderId="2" xfId="0" applyNumberFormat="1" applyFont="1" applyBorder="1"/>
    <xf numFmtId="0" fontId="8" fillId="4" borderId="0" xfId="0" applyFont="1" applyFill="1"/>
    <xf numFmtId="3" fontId="7" fillId="0" borderId="0" xfId="0" applyNumberFormat="1" applyFont="1"/>
    <xf numFmtId="41" fontId="7" fillId="0" borderId="0" xfId="1" applyFont="1" applyFill="1" applyBorder="1"/>
    <xf numFmtId="0" fontId="7" fillId="0" borderId="0" xfId="1" applyNumberFormat="1" applyFont="1" applyFill="1" applyBorder="1"/>
    <xf numFmtId="0" fontId="3" fillId="0" borderId="0" xfId="0" applyFont="1" applyAlignment="1">
      <alignment horizontal="center" vertical="top" wrapText="1"/>
    </xf>
    <xf numFmtId="3" fontId="7" fillId="0" borderId="2" xfId="0" applyNumberFormat="1" applyFont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7" fillId="0" borderId="2" xfId="0" applyFont="1" applyBorder="1" applyAlignment="1">
      <alignment horizontal="right"/>
    </xf>
    <xf numFmtId="165" fontId="2" fillId="0" borderId="0" xfId="0" applyNumberFormat="1" applyFont="1"/>
    <xf numFmtId="4" fontId="7" fillId="0" borderId="2" xfId="0" applyNumberFormat="1" applyFont="1" applyBorder="1" applyAlignment="1">
      <alignment horizontal="right"/>
    </xf>
    <xf numFmtId="2" fontId="8" fillId="2" borderId="2" xfId="1" applyNumberFormat="1" applyFont="1" applyFill="1" applyBorder="1"/>
    <xf numFmtId="2" fontId="7" fillId="0" borderId="2" xfId="2" applyNumberFormat="1" applyFont="1" applyBorder="1"/>
    <xf numFmtId="2" fontId="6" fillId="0" borderId="0" xfId="1" applyNumberFormat="1" applyFont="1"/>
    <xf numFmtId="2" fontId="8" fillId="0" borderId="2" xfId="1" applyNumberFormat="1" applyFont="1" applyFill="1" applyBorder="1"/>
    <xf numFmtId="2" fontId="8" fillId="2" borderId="2" xfId="2" applyNumberFormat="1" applyFont="1" applyFill="1" applyBorder="1"/>
    <xf numFmtId="2" fontId="2" fillId="0" borderId="0" xfId="0" applyNumberFormat="1" applyFont="1"/>
    <xf numFmtId="0" fontId="5" fillId="0" borderId="2" xfId="0" applyFont="1" applyBorder="1"/>
    <xf numFmtId="3" fontId="4" fillId="0" borderId="0" xfId="0" applyNumberFormat="1" applyFont="1" applyAlignment="1">
      <alignment horizontal="right"/>
    </xf>
    <xf numFmtId="3" fontId="7" fillId="0" borderId="2" xfId="1" applyNumberFormat="1" applyFont="1" applyFill="1" applyBorder="1" applyAlignment="1">
      <alignment horizontal="right"/>
    </xf>
    <xf numFmtId="0" fontId="11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4">
    <cellStyle name="Millares" xfId="3" builtinId="3"/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PONDERACIONES!$C$20</c:f>
              <c:strCache>
                <c:ptCount val="1"/>
                <c:pt idx="0">
                  <c:v>ENDEUDAMIENTO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PONDERACIONES!$A$21:$A$30</c:f>
              <c:strCache>
                <c:ptCount val="10"/>
                <c:pt idx="0">
                  <c:v>CADENA S.A.</c:v>
                </c:pt>
                <c:pt idx="1">
                  <c:v>IDEMIA COLOMBIA S.A.S.</c:v>
                </c:pt>
                <c:pt idx="2">
                  <c:v>Thomas Greg &amp; Sons De Colombia S A</c:v>
                </c:pt>
                <c:pt idx="3">
                  <c:v>ACCESOS HOLOGRAFICOS SUCURSAL EN COLOMBIA</c:v>
                </c:pt>
                <c:pt idx="4">
                  <c:v>THALES COLOMBIA S A</c:v>
                </c:pt>
                <c:pt idx="5">
                  <c:v>GRUPO KRITERION SAS</c:v>
                </c:pt>
                <c:pt idx="6">
                  <c:v>DATA FILE S.A.</c:v>
                </c:pt>
                <c:pt idx="7">
                  <c:v>SONDA DE COLOMBIA S.A.</c:v>
                </c:pt>
                <c:pt idx="8">
                  <c:v>INTEXUS S.A.S</c:v>
                </c:pt>
                <c:pt idx="9">
                  <c:v>IDEMIA IDENTITY &amp; SECURITY SUCURSAL COLOMBIA</c:v>
                </c:pt>
              </c:strCache>
            </c:strRef>
          </c:cat>
          <c:val>
            <c:numRef>
              <c:f>PONDERACIONES!$C$21:$C$30</c:f>
              <c:numCache>
                <c:formatCode>0.00%</c:formatCode>
                <c:ptCount val="10"/>
                <c:pt idx="0">
                  <c:v>0.6660602114238684</c:v>
                </c:pt>
                <c:pt idx="1">
                  <c:v>0.48069039368000482</c:v>
                </c:pt>
                <c:pt idx="2">
                  <c:v>0.70721724702221977</c:v>
                </c:pt>
                <c:pt idx="3">
                  <c:v>0.50664942706851956</c:v>
                </c:pt>
                <c:pt idx="4">
                  <c:v>0.65428005892050711</c:v>
                </c:pt>
                <c:pt idx="5">
                  <c:v>0.45672156128703656</c:v>
                </c:pt>
                <c:pt idx="6">
                  <c:v>0.22467220518150366</c:v>
                </c:pt>
                <c:pt idx="7">
                  <c:v>0.39024893905325136</c:v>
                </c:pt>
                <c:pt idx="8">
                  <c:v>0.46074436703144162</c:v>
                </c:pt>
                <c:pt idx="9">
                  <c:v>0.8182352698121016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5B-4F9D-9FEA-FB93AF21AC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8852543"/>
        <c:axId val="1460642047"/>
      </c:barChart>
      <c:catAx>
        <c:axId val="1508852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60642047"/>
        <c:crosses val="autoZero"/>
        <c:auto val="1"/>
        <c:lblAlgn val="ctr"/>
        <c:lblOffset val="100"/>
        <c:noMultiLvlLbl val="0"/>
      </c:catAx>
      <c:valAx>
        <c:axId val="146064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08852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PONDERACIONES!$D$20</c:f>
              <c:strCache>
                <c:ptCount val="1"/>
                <c:pt idx="0">
                  <c:v>LIQUIDEZ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PONDERACIONES!$A$21:$A$30</c:f>
              <c:strCache>
                <c:ptCount val="10"/>
                <c:pt idx="0">
                  <c:v>CADENA S.A.</c:v>
                </c:pt>
                <c:pt idx="1">
                  <c:v>IDEMIA COLOMBIA S.A.S.</c:v>
                </c:pt>
                <c:pt idx="2">
                  <c:v>Thomas Greg &amp; Sons De Colombia S A</c:v>
                </c:pt>
                <c:pt idx="3">
                  <c:v>ACCESOS HOLOGRAFICOS SUCURSAL EN COLOMBIA</c:v>
                </c:pt>
                <c:pt idx="4">
                  <c:v>THALES COLOMBIA S A</c:v>
                </c:pt>
                <c:pt idx="5">
                  <c:v>GRUPO KRITERION SAS</c:v>
                </c:pt>
                <c:pt idx="6">
                  <c:v>DATA FILE S.A.</c:v>
                </c:pt>
                <c:pt idx="7">
                  <c:v>SONDA DE COLOMBIA S.A.</c:v>
                </c:pt>
                <c:pt idx="8">
                  <c:v>INTEXUS S.A.S</c:v>
                </c:pt>
                <c:pt idx="9">
                  <c:v>IDEMIA IDENTITY &amp; SECURITY SUCURSAL COLOMBIA</c:v>
                </c:pt>
              </c:strCache>
            </c:strRef>
          </c:cat>
          <c:val>
            <c:numRef>
              <c:f>PONDERACIONES!$D$21:$D$30</c:f>
              <c:numCache>
                <c:formatCode>_(* #,##0.00_);_(* \(#,##0.00\);_(* "-"??_);_(@_)</c:formatCode>
                <c:ptCount val="10"/>
                <c:pt idx="0">
                  <c:v>1.0196549302287565</c:v>
                </c:pt>
                <c:pt idx="1">
                  <c:v>1.5294985038267281</c:v>
                </c:pt>
                <c:pt idx="2">
                  <c:v>1.3827994888116499</c:v>
                </c:pt>
                <c:pt idx="3">
                  <c:v>1.9076348157593219</c:v>
                </c:pt>
                <c:pt idx="4">
                  <c:v>1.4670097581286108</c:v>
                </c:pt>
                <c:pt idx="5">
                  <c:v>3.3173709727050991</c:v>
                </c:pt>
                <c:pt idx="6">
                  <c:v>5.9595821453425977</c:v>
                </c:pt>
                <c:pt idx="7">
                  <c:v>1.5157992674317433</c:v>
                </c:pt>
                <c:pt idx="8">
                  <c:v>2.262848790471427</c:v>
                </c:pt>
                <c:pt idx="9">
                  <c:v>1.2084345884793455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7F-463D-B713-5E9789CE2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60904479"/>
        <c:axId val="1518932671"/>
      </c:barChart>
      <c:catAx>
        <c:axId val="1460904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18932671"/>
        <c:crosses val="autoZero"/>
        <c:auto val="1"/>
        <c:lblAlgn val="ctr"/>
        <c:lblOffset val="100"/>
        <c:noMultiLvlLbl val="0"/>
      </c:catAx>
      <c:valAx>
        <c:axId val="1518932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609044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PONDERACIONES!$E$20</c:f>
              <c:strCache>
                <c:ptCount val="1"/>
                <c:pt idx="0">
                  <c:v>RAZON DE COBERTURA DE INTERESES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PONDERACIONES!$A$21:$A$30</c:f>
              <c:strCache>
                <c:ptCount val="10"/>
                <c:pt idx="0">
                  <c:v>CADENA S.A.</c:v>
                </c:pt>
                <c:pt idx="1">
                  <c:v>IDEMIA COLOMBIA S.A.S.</c:v>
                </c:pt>
                <c:pt idx="2">
                  <c:v>Thomas Greg &amp; Sons De Colombia S A</c:v>
                </c:pt>
                <c:pt idx="3">
                  <c:v>ACCESOS HOLOGRAFICOS SUCURSAL EN COLOMBIA</c:v>
                </c:pt>
                <c:pt idx="4">
                  <c:v>THALES COLOMBIA S A</c:v>
                </c:pt>
                <c:pt idx="5">
                  <c:v>GRUPO KRITERION SAS</c:v>
                </c:pt>
                <c:pt idx="6">
                  <c:v>DATA FILE S.A.</c:v>
                </c:pt>
                <c:pt idx="7">
                  <c:v>SONDA DE COLOMBIA S.A.</c:v>
                </c:pt>
                <c:pt idx="8">
                  <c:v>INTEXUS S.A.S</c:v>
                </c:pt>
                <c:pt idx="9">
                  <c:v>IDEMIA IDENTITY &amp; SECURITY SUCURSAL COLOMBIA</c:v>
                </c:pt>
              </c:strCache>
            </c:strRef>
          </c:cat>
          <c:val>
            <c:numRef>
              <c:f>PONDERACIONES!$E$21:$E$30</c:f>
              <c:numCache>
                <c:formatCode>#,##0.00</c:formatCode>
                <c:ptCount val="10"/>
                <c:pt idx="0">
                  <c:v>2.025977895201593</c:v>
                </c:pt>
                <c:pt idx="1">
                  <c:v>8.8613099629732002</c:v>
                </c:pt>
                <c:pt idx="2">
                  <c:v>3.495903031217011</c:v>
                </c:pt>
                <c:pt idx="3">
                  <c:v>33.078124950952784</c:v>
                </c:pt>
                <c:pt idx="4">
                  <c:v>58.721227901519853</c:v>
                </c:pt>
                <c:pt idx="5">
                  <c:v>3094.3848956995025</c:v>
                </c:pt>
                <c:pt idx="6">
                  <c:v>358.46432283172942</c:v>
                </c:pt>
                <c:pt idx="7">
                  <c:v>10.083347654963118</c:v>
                </c:pt>
                <c:pt idx="8">
                  <c:v>44.807682502666161</c:v>
                </c:pt>
                <c:pt idx="9">
                  <c:v>5.5176089887640449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66-4F4F-8771-6DC57BF717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3839135"/>
        <c:axId val="1313041647"/>
      </c:barChart>
      <c:catAx>
        <c:axId val="13538391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3041647"/>
        <c:crosses val="autoZero"/>
        <c:auto val="1"/>
        <c:lblAlgn val="ctr"/>
        <c:lblOffset val="100"/>
        <c:noMultiLvlLbl val="0"/>
      </c:catAx>
      <c:valAx>
        <c:axId val="1313041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538391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PONDERACIONES!$G$20</c:f>
              <c:strCache>
                <c:ptCount val="1"/>
                <c:pt idx="0">
                  <c:v>RENTABILIDAD DEL ACTIVO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PONDERACIONES!$A$21:$A$30</c:f>
              <c:strCache>
                <c:ptCount val="10"/>
                <c:pt idx="0">
                  <c:v>CADENA S.A.</c:v>
                </c:pt>
                <c:pt idx="1">
                  <c:v>IDEMIA COLOMBIA S.A.S.</c:v>
                </c:pt>
                <c:pt idx="2">
                  <c:v>Thomas Greg &amp; Sons De Colombia S A</c:v>
                </c:pt>
                <c:pt idx="3">
                  <c:v>ACCESOS HOLOGRAFICOS SUCURSAL EN COLOMBIA</c:v>
                </c:pt>
                <c:pt idx="4">
                  <c:v>THALES COLOMBIA S A</c:v>
                </c:pt>
                <c:pt idx="5">
                  <c:v>GRUPO KRITERION SAS</c:v>
                </c:pt>
                <c:pt idx="6">
                  <c:v>DATA FILE S.A.</c:v>
                </c:pt>
                <c:pt idx="7">
                  <c:v>SONDA DE COLOMBIA S.A.</c:v>
                </c:pt>
                <c:pt idx="8">
                  <c:v>INTEXUS S.A.S</c:v>
                </c:pt>
                <c:pt idx="9">
                  <c:v>IDEMIA IDENTITY &amp; SECURITY SUCURSAL COLOMBIA</c:v>
                </c:pt>
              </c:strCache>
            </c:strRef>
          </c:cat>
          <c:val>
            <c:numRef>
              <c:f>PONDERACIONES!$G$21:$G$30</c:f>
              <c:numCache>
                <c:formatCode>0.00%</c:formatCode>
                <c:ptCount val="10"/>
                <c:pt idx="0">
                  <c:v>7.0337468066747025E-2</c:v>
                </c:pt>
                <c:pt idx="1">
                  <c:v>7.6049136239450033E-2</c:v>
                </c:pt>
                <c:pt idx="2">
                  <c:v>0.14465019220677444</c:v>
                </c:pt>
                <c:pt idx="3">
                  <c:v>0.21445826501101878</c:v>
                </c:pt>
                <c:pt idx="4">
                  <c:v>0.19413753560784516</c:v>
                </c:pt>
                <c:pt idx="5">
                  <c:v>2.0709772008788763E-2</c:v>
                </c:pt>
                <c:pt idx="6">
                  <c:v>0.17924835770210942</c:v>
                </c:pt>
                <c:pt idx="7">
                  <c:v>7.6061902089344102E-2</c:v>
                </c:pt>
                <c:pt idx="8">
                  <c:v>0.26562707514781675</c:v>
                </c:pt>
                <c:pt idx="9">
                  <c:v>5.3764216983239341E-2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40-454E-AB7E-1E2FD214E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5416399"/>
        <c:axId val="1457173375"/>
      </c:barChart>
      <c:catAx>
        <c:axId val="1305416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57173375"/>
        <c:crosses val="autoZero"/>
        <c:auto val="1"/>
        <c:lblAlgn val="ctr"/>
        <c:lblOffset val="100"/>
        <c:noMultiLvlLbl val="0"/>
      </c:catAx>
      <c:valAx>
        <c:axId val="1457173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05416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PONDERACIONES!$F$20</c:f>
              <c:strCache>
                <c:ptCount val="1"/>
                <c:pt idx="0">
                  <c:v>RENTABILIDAD DEL PATRIMONIO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PONDERACIONES!$A$21:$A$30</c:f>
              <c:strCache>
                <c:ptCount val="10"/>
                <c:pt idx="0">
                  <c:v>CADENA S.A.</c:v>
                </c:pt>
                <c:pt idx="1">
                  <c:v>IDEMIA COLOMBIA S.A.S.</c:v>
                </c:pt>
                <c:pt idx="2">
                  <c:v>Thomas Greg &amp; Sons De Colombia S A</c:v>
                </c:pt>
                <c:pt idx="3">
                  <c:v>ACCESOS HOLOGRAFICOS SUCURSAL EN COLOMBIA</c:v>
                </c:pt>
                <c:pt idx="4">
                  <c:v>THALES COLOMBIA S A</c:v>
                </c:pt>
                <c:pt idx="5">
                  <c:v>GRUPO KRITERION SAS</c:v>
                </c:pt>
                <c:pt idx="6">
                  <c:v>DATA FILE S.A.</c:v>
                </c:pt>
                <c:pt idx="7">
                  <c:v>SONDA DE COLOMBIA S.A.</c:v>
                </c:pt>
                <c:pt idx="8">
                  <c:v>INTEXUS S.A.S</c:v>
                </c:pt>
                <c:pt idx="9">
                  <c:v>IDEMIA IDENTITY &amp; SECURITY SUCURSAL COLOMBIA</c:v>
                </c:pt>
              </c:strCache>
            </c:strRef>
          </c:cat>
          <c:val>
            <c:numRef>
              <c:f>PONDERACIONES!$F$21:$F$30</c:f>
              <c:numCache>
                <c:formatCode>0.00%</c:formatCode>
                <c:ptCount val="10"/>
                <c:pt idx="0">
                  <c:v>0.21062919266570562</c:v>
                </c:pt>
                <c:pt idx="1">
                  <c:v>0.14644276807887324</c:v>
                </c:pt>
                <c:pt idx="2">
                  <c:v>0.49405298206808018</c:v>
                </c:pt>
                <c:pt idx="3">
                  <c:v>0.43469750878510494</c:v>
                </c:pt>
                <c:pt idx="4">
                  <c:v>0.56154566902233227</c:v>
                </c:pt>
                <c:pt idx="5">
                  <c:v>3.8119996180688842E-2</c:v>
                </c:pt>
                <c:pt idx="6">
                  <c:v>0.23119041894283091</c:v>
                </c:pt>
                <c:pt idx="7">
                  <c:v>0.12474254980589007</c:v>
                </c:pt>
                <c:pt idx="8">
                  <c:v>0.4925809929616522</c:v>
                </c:pt>
                <c:pt idx="9">
                  <c:v>0.29579015096966743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49-4420-B056-00E55C3BFE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8676319"/>
        <c:axId val="1458693279"/>
      </c:barChart>
      <c:catAx>
        <c:axId val="978676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58693279"/>
        <c:crosses val="autoZero"/>
        <c:auto val="1"/>
        <c:lblAlgn val="ctr"/>
        <c:lblOffset val="100"/>
        <c:noMultiLvlLbl val="0"/>
      </c:catAx>
      <c:valAx>
        <c:axId val="145869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786763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1374484</xdr:colOff>
      <xdr:row>17</xdr:row>
      <xdr:rowOff>0</xdr:rowOff>
    </xdr:from>
    <xdr:ext cx="184731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021FD70-F468-6F1A-1D96-CEC39B7F30C9}"/>
            </a:ext>
          </a:extLst>
        </xdr:cNvPr>
        <xdr:cNvSpPr/>
      </xdr:nvSpPr>
      <xdr:spPr>
        <a:xfrm>
          <a:off x="8823034" y="2688723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6</xdr:row>
      <xdr:rowOff>180975</xdr:rowOff>
    </xdr:from>
    <xdr:to>
      <xdr:col>6</xdr:col>
      <xdr:colOff>409575</xdr:colOff>
      <xdr:row>21</xdr:row>
      <xdr:rowOff>66675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E5E0AA3-D5EA-4ACF-9D9E-96AFDB0523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571500</xdr:colOff>
      <xdr:row>7</xdr:row>
      <xdr:rowOff>9525</xdr:rowOff>
    </xdr:from>
    <xdr:to>
      <xdr:col>12</xdr:col>
      <xdr:colOff>571500</xdr:colOff>
      <xdr:row>21</xdr:row>
      <xdr:rowOff>85725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86DAACCA-40FC-41AC-BAF4-7BFCCD7215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685800</xdr:colOff>
      <xdr:row>7</xdr:row>
      <xdr:rowOff>0</xdr:rowOff>
    </xdr:from>
    <xdr:to>
      <xdr:col>18</xdr:col>
      <xdr:colOff>685800</xdr:colOff>
      <xdr:row>21</xdr:row>
      <xdr:rowOff>76200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AB3A580-81CB-4873-9E38-A7BE4230B7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714375</xdr:colOff>
      <xdr:row>28</xdr:row>
      <xdr:rowOff>0</xdr:rowOff>
    </xdr:from>
    <xdr:to>
      <xdr:col>8</xdr:col>
      <xdr:colOff>714375</xdr:colOff>
      <xdr:row>42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9F685D60-AAE5-4F1F-968B-4AB7FC4CFA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676275</xdr:colOff>
      <xdr:row>28</xdr:row>
      <xdr:rowOff>19050</xdr:rowOff>
    </xdr:from>
    <xdr:to>
      <xdr:col>15</xdr:col>
      <xdr:colOff>676275</xdr:colOff>
      <xdr:row>42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B7421EF-D50C-4E27-B139-33B8CF8FCA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161925</xdr:colOff>
      <xdr:row>10</xdr:row>
      <xdr:rowOff>28575</xdr:rowOff>
    </xdr:from>
    <xdr:to>
      <xdr:col>6</xdr:col>
      <xdr:colOff>257175</xdr:colOff>
      <xdr:row>10</xdr:row>
      <xdr:rowOff>28575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9B5581D8-450B-1289-1B9C-A2C4560529C7}"/>
            </a:ext>
          </a:extLst>
        </xdr:cNvPr>
        <xdr:cNvCxnSpPr/>
      </xdr:nvCxnSpPr>
      <xdr:spPr>
        <a:xfrm>
          <a:off x="923925" y="2124075"/>
          <a:ext cx="3905250" cy="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14</xdr:row>
      <xdr:rowOff>171450</xdr:rowOff>
    </xdr:from>
    <xdr:to>
      <xdr:col>12</xdr:col>
      <xdr:colOff>371475</xdr:colOff>
      <xdr:row>14</xdr:row>
      <xdr:rowOff>171450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B9E51BEB-E13F-4B44-BEC7-F2917A76F9F2}"/>
            </a:ext>
          </a:extLst>
        </xdr:cNvPr>
        <xdr:cNvCxnSpPr/>
      </xdr:nvCxnSpPr>
      <xdr:spPr>
        <a:xfrm>
          <a:off x="5610225" y="3028950"/>
          <a:ext cx="3905250" cy="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419100</xdr:colOff>
      <xdr:row>15</xdr:row>
      <xdr:rowOff>66675</xdr:rowOff>
    </xdr:from>
    <xdr:to>
      <xdr:col>18</xdr:col>
      <xdr:colOff>514350</xdr:colOff>
      <xdr:row>15</xdr:row>
      <xdr:rowOff>66675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B451D9CA-9A1C-4C91-B570-F732728C3CA6}"/>
            </a:ext>
          </a:extLst>
        </xdr:cNvPr>
        <xdr:cNvCxnSpPr/>
      </xdr:nvCxnSpPr>
      <xdr:spPr>
        <a:xfrm>
          <a:off x="10325100" y="3114675"/>
          <a:ext cx="3905250" cy="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35</xdr:row>
      <xdr:rowOff>76200</xdr:rowOff>
    </xdr:from>
    <xdr:to>
      <xdr:col>8</xdr:col>
      <xdr:colOff>552450</xdr:colOff>
      <xdr:row>35</xdr:row>
      <xdr:rowOff>76200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11D5C511-DA8C-49CE-AA2E-941D43FC5B6A}"/>
            </a:ext>
          </a:extLst>
        </xdr:cNvPr>
        <xdr:cNvCxnSpPr/>
      </xdr:nvCxnSpPr>
      <xdr:spPr>
        <a:xfrm>
          <a:off x="2743200" y="7162800"/>
          <a:ext cx="3905250" cy="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438150</xdr:colOff>
      <xdr:row>35</xdr:row>
      <xdr:rowOff>133350</xdr:rowOff>
    </xdr:from>
    <xdr:to>
      <xdr:col>15</xdr:col>
      <xdr:colOff>533400</xdr:colOff>
      <xdr:row>35</xdr:row>
      <xdr:rowOff>133350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68733A6-D17E-4397-9EBF-5DDF59ADEA76}"/>
            </a:ext>
          </a:extLst>
        </xdr:cNvPr>
        <xdr:cNvCxnSpPr/>
      </xdr:nvCxnSpPr>
      <xdr:spPr>
        <a:xfrm>
          <a:off x="8058150" y="7219950"/>
          <a:ext cx="3905250" cy="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E29B9-D02F-4B0A-8CE9-68305602A6CD}">
  <dimension ref="A1:M45"/>
  <sheetViews>
    <sheetView showGridLines="0" tabSelected="1" zoomScale="80" zoomScaleNormal="80" workbookViewId="0">
      <selection activeCell="H39" sqref="H39"/>
    </sheetView>
  </sheetViews>
  <sheetFormatPr baseColWidth="10" defaultColWidth="11.42578125" defaultRowHeight="15" x14ac:dyDescent="0.25"/>
  <cols>
    <col min="1" max="1" width="44.7109375" bestFit="1" customWidth="1"/>
    <col min="2" max="2" width="20.7109375" customWidth="1"/>
    <col min="3" max="3" width="24.28515625" bestFit="1" customWidth="1"/>
    <col min="4" max="4" width="22.42578125" bestFit="1" customWidth="1"/>
    <col min="5" max="5" width="21.140625" customWidth="1"/>
    <col min="6" max="7" width="22.28515625" bestFit="1" customWidth="1"/>
    <col min="8" max="9" width="21.140625" customWidth="1"/>
    <col min="10" max="10" width="12.28515625" customWidth="1"/>
    <col min="11" max="11" width="50.85546875" customWidth="1"/>
    <col min="12" max="12" width="15.7109375" customWidth="1"/>
    <col min="13" max="13" width="15.7109375" bestFit="1" customWidth="1"/>
  </cols>
  <sheetData>
    <row r="1" spans="1:13" x14ac:dyDescent="0.25">
      <c r="A1" s="56" t="s">
        <v>47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3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3" x14ac:dyDescent="0.2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3" ht="33" x14ac:dyDescent="0.25">
      <c r="A4" s="11" t="s">
        <v>13</v>
      </c>
      <c r="B4" s="11" t="s">
        <v>14</v>
      </c>
      <c r="C4" s="11" t="s">
        <v>4</v>
      </c>
      <c r="D4" s="11" t="s">
        <v>3</v>
      </c>
      <c r="E4" s="11" t="s">
        <v>5</v>
      </c>
      <c r="F4" s="11" t="s">
        <v>2</v>
      </c>
      <c r="G4" s="11" t="s">
        <v>15</v>
      </c>
      <c r="H4" s="11" t="s">
        <v>6</v>
      </c>
      <c r="I4" s="11" t="s">
        <v>7</v>
      </c>
      <c r="J4" s="11" t="s">
        <v>16</v>
      </c>
      <c r="K4" s="11" t="s">
        <v>23</v>
      </c>
      <c r="L4" s="2"/>
      <c r="M4" s="2"/>
    </row>
    <row r="5" spans="1:13" ht="16.5" x14ac:dyDescent="0.3">
      <c r="A5" s="10" t="s">
        <v>48</v>
      </c>
      <c r="B5" s="10">
        <v>900078103</v>
      </c>
      <c r="C5" s="42">
        <v>15720581864</v>
      </c>
      <c r="D5" s="42">
        <v>147636237623</v>
      </c>
      <c r="E5" s="42">
        <v>23884483146</v>
      </c>
      <c r="F5" s="42">
        <v>109220187643</v>
      </c>
      <c r="G5" s="42">
        <v>38416049980</v>
      </c>
      <c r="H5" s="42">
        <v>14652434084</v>
      </c>
      <c r="I5" s="46">
        <v>10042056074</v>
      </c>
      <c r="J5" s="44">
        <v>2025</v>
      </c>
      <c r="K5" s="44"/>
      <c r="L5" s="41"/>
      <c r="M5" s="41"/>
    </row>
    <row r="6" spans="1:13" ht="16.5" x14ac:dyDescent="0.3">
      <c r="A6" s="10" t="s">
        <v>49</v>
      </c>
      <c r="B6" s="53">
        <v>900328914</v>
      </c>
      <c r="C6" s="42">
        <v>27739815475</v>
      </c>
      <c r="D6" s="42">
        <v>30063792387</v>
      </c>
      <c r="E6" s="42">
        <v>859560511</v>
      </c>
      <c r="F6" s="42">
        <v>909732864</v>
      </c>
      <c r="G6" s="42">
        <v>29154059523</v>
      </c>
      <c r="H6" s="42">
        <v>5825007701.3500004</v>
      </c>
      <c r="I6" s="42">
        <v>122589157.11</v>
      </c>
      <c r="J6" s="44">
        <v>2025</v>
      </c>
      <c r="K6" s="44"/>
      <c r="L6" s="41"/>
      <c r="M6" s="41"/>
    </row>
    <row r="7" spans="1:13" ht="16.5" x14ac:dyDescent="0.3">
      <c r="A7" s="10" t="s">
        <v>50</v>
      </c>
      <c r="B7" s="53">
        <v>901333555</v>
      </c>
      <c r="C7" s="42">
        <v>85805000</v>
      </c>
      <c r="D7" s="42">
        <v>164285875</v>
      </c>
      <c r="E7" s="42">
        <v>8452000</v>
      </c>
      <c r="F7" s="42">
        <v>8452000</v>
      </c>
      <c r="G7" s="42">
        <v>155833875</v>
      </c>
      <c r="H7" s="42">
        <v>15891231</v>
      </c>
      <c r="I7" s="42">
        <v>1425000</v>
      </c>
      <c r="J7" s="44">
        <v>2025</v>
      </c>
      <c r="K7" s="44"/>
      <c r="L7" s="41"/>
      <c r="M7" s="41"/>
    </row>
    <row r="8" spans="1:13" ht="16.5" x14ac:dyDescent="0.3">
      <c r="A8" s="10" t="s">
        <v>51</v>
      </c>
      <c r="B8" s="53">
        <v>891100816</v>
      </c>
      <c r="C8" s="42">
        <v>5845504872.5600004</v>
      </c>
      <c r="D8" s="54">
        <v>12899369669.1</v>
      </c>
      <c r="E8" s="42">
        <v>2445095291.1999998</v>
      </c>
      <c r="F8" s="42">
        <v>3516362707.1100001</v>
      </c>
      <c r="G8" s="42">
        <v>9383006961.9899998</v>
      </c>
      <c r="H8" s="42">
        <v>237887904.68000001</v>
      </c>
      <c r="I8" s="55">
        <v>0</v>
      </c>
      <c r="J8" s="44">
        <v>2025</v>
      </c>
      <c r="K8" s="43"/>
      <c r="M8" s="1"/>
    </row>
    <row r="9" spans="1:13" ht="16.5" x14ac:dyDescent="0.3">
      <c r="A9" s="10" t="s">
        <v>52</v>
      </c>
      <c r="B9" s="53">
        <v>901193971</v>
      </c>
      <c r="C9" s="42">
        <v>3464368995</v>
      </c>
      <c r="D9" s="42">
        <v>4157347687</v>
      </c>
      <c r="E9" s="42">
        <v>920358486</v>
      </c>
      <c r="F9" s="42">
        <v>1563067524</v>
      </c>
      <c r="G9" s="42">
        <v>2594280163</v>
      </c>
      <c r="H9" s="42">
        <v>1153285443</v>
      </c>
      <c r="I9" s="55">
        <v>66843595</v>
      </c>
      <c r="J9" s="44">
        <v>2025</v>
      </c>
      <c r="K9" s="43"/>
      <c r="M9" s="1"/>
    </row>
    <row r="10" spans="1:13" ht="16.5" x14ac:dyDescent="0.3">
      <c r="A10" s="10" t="s">
        <v>53</v>
      </c>
      <c r="B10" s="53">
        <v>890302988</v>
      </c>
      <c r="C10" s="42">
        <v>10275499301</v>
      </c>
      <c r="D10" s="42">
        <v>19604273631</v>
      </c>
      <c r="E10" s="42">
        <v>2502226742</v>
      </c>
      <c r="F10" s="42">
        <v>5796580523</v>
      </c>
      <c r="G10" s="42">
        <v>13807693108</v>
      </c>
      <c r="H10" s="42">
        <v>2021691331</v>
      </c>
      <c r="I10" s="55">
        <v>8574815</v>
      </c>
      <c r="J10" s="44">
        <v>2025</v>
      </c>
      <c r="K10" s="43"/>
      <c r="M10" s="1"/>
    </row>
    <row r="11" spans="1:13" ht="16.5" x14ac:dyDescent="0.3">
      <c r="A11" s="10" t="s">
        <v>54</v>
      </c>
      <c r="B11" s="53">
        <v>800217497</v>
      </c>
      <c r="C11" s="42">
        <v>2840755362</v>
      </c>
      <c r="D11" s="42">
        <v>4580133930</v>
      </c>
      <c r="E11" s="42">
        <v>1223203884</v>
      </c>
      <c r="F11" s="42">
        <v>2046093647</v>
      </c>
      <c r="G11" s="42">
        <v>2534040283</v>
      </c>
      <c r="H11" s="42">
        <v>1812250015</v>
      </c>
      <c r="I11" s="55">
        <v>36444594</v>
      </c>
      <c r="J11" s="44">
        <v>2025</v>
      </c>
      <c r="K11" s="43"/>
      <c r="L11" s="6"/>
      <c r="M11" s="1"/>
    </row>
    <row r="12" spans="1:13" ht="16.5" x14ac:dyDescent="0.3">
      <c r="A12" s="10" t="s">
        <v>55</v>
      </c>
      <c r="B12" s="53">
        <v>900311805</v>
      </c>
      <c r="C12" s="42">
        <v>1218584827</v>
      </c>
      <c r="D12" s="42">
        <v>1463375506</v>
      </c>
      <c r="E12" s="42">
        <v>479489739</v>
      </c>
      <c r="F12" s="42">
        <v>479489739</v>
      </c>
      <c r="G12" s="42">
        <v>983885767</v>
      </c>
      <c r="H12" s="42">
        <v>325347117</v>
      </c>
      <c r="I12" s="55">
        <v>29334505</v>
      </c>
      <c r="J12" s="44">
        <v>2025</v>
      </c>
      <c r="K12" s="43"/>
      <c r="L12" s="6"/>
      <c r="M12" s="1"/>
    </row>
    <row r="13" spans="1:13" ht="16.5" x14ac:dyDescent="0.3">
      <c r="A13" s="10" t="s">
        <v>56</v>
      </c>
      <c r="B13" s="53">
        <v>900254281</v>
      </c>
      <c r="C13" s="42">
        <v>1183246063</v>
      </c>
      <c r="D13" s="42">
        <v>6150711302</v>
      </c>
      <c r="E13" s="42">
        <v>29933372</v>
      </c>
      <c r="F13" s="42">
        <v>3746412313</v>
      </c>
      <c r="G13" s="42">
        <v>2404298989</v>
      </c>
      <c r="H13" s="42">
        <v>343288918</v>
      </c>
      <c r="I13" s="55">
        <v>2008866</v>
      </c>
      <c r="J13" s="44">
        <v>2025</v>
      </c>
      <c r="K13" s="43"/>
      <c r="L13" s="6"/>
      <c r="M13" s="1"/>
    </row>
    <row r="14" spans="1:13" ht="16.5" x14ac:dyDescent="0.3">
      <c r="A14" s="10" t="s">
        <v>57</v>
      </c>
      <c r="B14" s="53">
        <v>901783805</v>
      </c>
      <c r="C14" s="42">
        <v>1263200370</v>
      </c>
      <c r="D14" s="42">
        <v>1426490132</v>
      </c>
      <c r="E14" s="42">
        <v>418608941</v>
      </c>
      <c r="F14" s="42">
        <v>515664850</v>
      </c>
      <c r="G14" s="42">
        <v>910825282</v>
      </c>
      <c r="H14" s="42">
        <v>297026913</v>
      </c>
      <c r="I14" s="55">
        <v>7400</v>
      </c>
      <c r="J14" s="44">
        <v>2025</v>
      </c>
      <c r="K14" s="43"/>
      <c r="L14" s="6"/>
      <c r="M14" s="1"/>
    </row>
    <row r="15" spans="1:13" ht="16.5" x14ac:dyDescent="0.3">
      <c r="A15" s="10" t="s">
        <v>58</v>
      </c>
      <c r="B15" s="53">
        <v>901189578</v>
      </c>
      <c r="C15" s="42">
        <v>1142361315</v>
      </c>
      <c r="D15" s="42">
        <v>1547071396</v>
      </c>
      <c r="E15" s="42">
        <v>151380665</v>
      </c>
      <c r="F15" s="42">
        <v>634409961</v>
      </c>
      <c r="G15" s="42">
        <v>912661435</v>
      </c>
      <c r="H15" s="42">
        <v>735306101</v>
      </c>
      <c r="I15" s="55">
        <v>5893786</v>
      </c>
      <c r="J15" s="44">
        <v>2025</v>
      </c>
      <c r="K15" s="43"/>
      <c r="L15" s="6"/>
      <c r="M15" s="1"/>
    </row>
    <row r="16" spans="1:13" ht="16.5" x14ac:dyDescent="0.3">
      <c r="A16" s="10" t="s">
        <v>59</v>
      </c>
      <c r="B16" s="53">
        <v>901786753</v>
      </c>
      <c r="C16" s="42">
        <v>339128336</v>
      </c>
      <c r="D16" s="42">
        <v>356496513</v>
      </c>
      <c r="E16" s="42">
        <v>84764906</v>
      </c>
      <c r="F16" s="42">
        <v>96999923</v>
      </c>
      <c r="G16" s="42">
        <v>259496590</v>
      </c>
      <c r="H16" s="42">
        <v>196470409</v>
      </c>
      <c r="I16" s="55">
        <v>9744038</v>
      </c>
      <c r="J16" s="44">
        <v>2025</v>
      </c>
      <c r="K16" s="43"/>
      <c r="L16" s="6"/>
      <c r="M16" s="1"/>
    </row>
    <row r="17" spans="1:13" ht="16.5" x14ac:dyDescent="0.3">
      <c r="A17" s="37"/>
      <c r="B17" s="37"/>
      <c r="C17" s="38"/>
      <c r="D17" s="38"/>
      <c r="E17" s="38"/>
      <c r="F17" s="38"/>
      <c r="G17" s="38"/>
      <c r="H17" s="38"/>
      <c r="I17" s="39"/>
      <c r="J17" s="40"/>
      <c r="K17" s="40"/>
      <c r="L17" s="6"/>
      <c r="M17" s="1"/>
    </row>
    <row r="18" spans="1:13" x14ac:dyDescent="0.25">
      <c r="A18" s="4"/>
      <c r="B18" s="4"/>
      <c r="C18" s="5"/>
      <c r="D18" s="5"/>
      <c r="E18" s="5"/>
      <c r="F18" s="5"/>
      <c r="G18" s="5"/>
      <c r="H18" s="5"/>
      <c r="I18" s="5"/>
      <c r="J18" s="5"/>
      <c r="K18" s="5"/>
      <c r="L18" s="1"/>
      <c r="M18" s="1"/>
    </row>
    <row r="19" spans="1:13" ht="16.5" x14ac:dyDescent="0.3">
      <c r="A19" s="58" t="s">
        <v>12</v>
      </c>
      <c r="B19" s="59"/>
      <c r="C19" s="12">
        <f t="shared" ref="C19:I19" si="0">SUM(C5:C16)</f>
        <v>71118851780.559998</v>
      </c>
      <c r="D19" s="12">
        <f t="shared" si="0"/>
        <v>230049585651.10001</v>
      </c>
      <c r="E19" s="12">
        <f t="shared" si="0"/>
        <v>33007557683.200001</v>
      </c>
      <c r="F19" s="12">
        <f t="shared" si="0"/>
        <v>128533453694.11</v>
      </c>
      <c r="G19" s="12">
        <f t="shared" si="0"/>
        <v>101516131956.99001</v>
      </c>
      <c r="H19" s="12">
        <f t="shared" si="0"/>
        <v>27615887168.029999</v>
      </c>
      <c r="I19" s="12">
        <f t="shared" si="0"/>
        <v>10324921830.110001</v>
      </c>
      <c r="J19" s="12"/>
      <c r="K19" s="12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45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49.5" x14ac:dyDescent="0.25">
      <c r="A24" s="11" t="s">
        <v>13</v>
      </c>
      <c r="B24" s="11" t="s">
        <v>14</v>
      </c>
      <c r="C24" s="11" t="s">
        <v>17</v>
      </c>
      <c r="D24" s="11" t="s">
        <v>18</v>
      </c>
      <c r="E24" s="11" t="s">
        <v>0</v>
      </c>
      <c r="F24" s="11" t="s">
        <v>1</v>
      </c>
      <c r="G24" s="11" t="s">
        <v>19</v>
      </c>
      <c r="H24" s="1"/>
      <c r="I24" s="1"/>
      <c r="J24" s="1"/>
      <c r="K24" s="1"/>
      <c r="L24" s="1"/>
      <c r="M24" s="1"/>
    </row>
    <row r="25" spans="1:13" ht="16.5" x14ac:dyDescent="0.3">
      <c r="A25" s="10" t="str">
        <f t="shared" ref="A25:B33" si="1">+A5</f>
        <v>COMBUSTIBLES H&amp;R LTDA</v>
      </c>
      <c r="B25" s="14">
        <f t="shared" si="1"/>
        <v>900078103</v>
      </c>
      <c r="C25" s="15">
        <f t="shared" ref="C25:C33" si="2">+F5/D5</f>
        <v>0.73979254281663409</v>
      </c>
      <c r="D25" s="16">
        <f t="shared" ref="D25:D33" si="3">+C5/E5</f>
        <v>0.65819225678462168</v>
      </c>
      <c r="E25" s="36">
        <f t="shared" ref="E25:E33" si="4">H5/I5</f>
        <v>1.4591069772988803</v>
      </c>
      <c r="F25" s="48">
        <f t="shared" ref="F25:F33" si="5">+H5/G5</f>
        <v>0.38141438517568277</v>
      </c>
      <c r="G25" s="48">
        <f t="shared" ref="G25:G33" si="6">+H5/D5</f>
        <v>9.9246867299721292E-2</v>
      </c>
      <c r="H25" s="1"/>
      <c r="I25" s="1"/>
      <c r="J25" s="1"/>
      <c r="K25" s="1"/>
      <c r="L25" s="1"/>
      <c r="M25" s="1"/>
    </row>
    <row r="26" spans="1:13" ht="16.5" x14ac:dyDescent="0.3">
      <c r="A26" s="10" t="str">
        <f t="shared" si="1"/>
        <v>CARIBBEAN BUNKERS SAS</v>
      </c>
      <c r="B26" s="14">
        <f t="shared" si="1"/>
        <v>900328914</v>
      </c>
      <c r="C26" s="15">
        <f t="shared" si="2"/>
        <v>3.0260083368370421E-2</v>
      </c>
      <c r="D26" s="16">
        <f t="shared" si="3"/>
        <v>32.272091516544783</v>
      </c>
      <c r="E26" s="36">
        <f t="shared" si="4"/>
        <v>47.516500143019869</v>
      </c>
      <c r="F26" s="48">
        <f t="shared" si="5"/>
        <v>0.19980091269123532</v>
      </c>
      <c r="G26" s="48">
        <f t="shared" si="6"/>
        <v>0.19375492041612202</v>
      </c>
      <c r="H26" s="1"/>
      <c r="I26" s="1"/>
      <c r="J26" s="1"/>
      <c r="K26" s="1"/>
      <c r="L26" s="1"/>
      <c r="M26" s="1"/>
    </row>
    <row r="27" spans="1:13" ht="16.5" x14ac:dyDescent="0.3">
      <c r="A27" s="10" t="str">
        <f t="shared" si="1"/>
        <v>CONDISCOL CONSULTORES, CONSTRUCTORES Y DISTRIBUIDORES SAS</v>
      </c>
      <c r="B27" s="14">
        <f t="shared" si="1"/>
        <v>901333555</v>
      </c>
      <c r="C27" s="15">
        <f t="shared" si="2"/>
        <v>5.1446906193243942E-2</v>
      </c>
      <c r="D27" s="16">
        <f t="shared" si="3"/>
        <v>10.152035021296735</v>
      </c>
      <c r="E27" s="36">
        <f t="shared" si="4"/>
        <v>11.151741052631579</v>
      </c>
      <c r="F27" s="48">
        <f t="shared" si="5"/>
        <v>0.10197545944359017</v>
      </c>
      <c r="G27" s="48">
        <f t="shared" si="6"/>
        <v>9.6729137547582833E-2</v>
      </c>
      <c r="H27" s="1"/>
      <c r="I27" s="1"/>
      <c r="J27" s="1"/>
      <c r="K27" s="1"/>
      <c r="L27" s="1"/>
      <c r="M27" s="1"/>
    </row>
    <row r="28" spans="1:13" ht="16.5" x14ac:dyDescent="0.3">
      <c r="A28" s="10" t="str">
        <f t="shared" si="1"/>
        <v>COOPERATIVA DE TRASNPORTADORES DE GARZÓN COOTRANSGAR</v>
      </c>
      <c r="B28" s="14">
        <f t="shared" si="1"/>
        <v>891100816</v>
      </c>
      <c r="C28" s="15">
        <f t="shared" si="2"/>
        <v>0.27259957636017884</v>
      </c>
      <c r="D28" s="16">
        <f t="shared" si="3"/>
        <v>2.3907063637144192</v>
      </c>
      <c r="E28" s="36" t="e">
        <f t="shared" si="4"/>
        <v>#DIV/0!</v>
      </c>
      <c r="F28" s="48">
        <f t="shared" si="5"/>
        <v>2.5353056396917286E-2</v>
      </c>
      <c r="G28" s="48">
        <f t="shared" si="6"/>
        <v>1.8441823963681912E-2</v>
      </c>
      <c r="H28" s="1"/>
      <c r="I28" s="1"/>
      <c r="J28" s="1"/>
      <c r="K28" s="1"/>
      <c r="L28" s="1"/>
      <c r="M28" s="1"/>
    </row>
    <row r="29" spans="1:13" ht="16.5" x14ac:dyDescent="0.3">
      <c r="A29" s="10" t="str">
        <f t="shared" si="1"/>
        <v>DIAGNOSTICENTRO AMISTAD SAS</v>
      </c>
      <c r="B29" s="14">
        <f t="shared" si="1"/>
        <v>901193971</v>
      </c>
      <c r="C29" s="15">
        <f t="shared" si="2"/>
        <v>0.37597709926636697</v>
      </c>
      <c r="D29" s="16">
        <f t="shared" si="3"/>
        <v>3.7641517383694771</v>
      </c>
      <c r="E29" s="36">
        <f t="shared" si="4"/>
        <v>17.253492170790633</v>
      </c>
      <c r="F29" s="48">
        <f t="shared" si="5"/>
        <v>0.4445493048315769</v>
      </c>
      <c r="G29" s="48">
        <f t="shared" si="6"/>
        <v>0.27740894672012067</v>
      </c>
      <c r="H29" s="1"/>
      <c r="I29" s="1"/>
      <c r="J29" s="1"/>
      <c r="K29" s="1"/>
      <c r="L29" s="1"/>
      <c r="M29" s="1"/>
    </row>
    <row r="30" spans="1:13" ht="16.5" x14ac:dyDescent="0.3">
      <c r="A30" s="10" t="str">
        <f t="shared" si="1"/>
        <v>DIEGO LOPEZ SOCIEDAD POR ACCIONES SIMPLIFICADAS</v>
      </c>
      <c r="B30" s="14">
        <f t="shared" si="1"/>
        <v>890302988</v>
      </c>
      <c r="C30" s="15">
        <f t="shared" si="2"/>
        <v>0.29567943358196846</v>
      </c>
      <c r="D30" s="16">
        <f t="shared" si="3"/>
        <v>4.10654203654898</v>
      </c>
      <c r="E30" s="36">
        <f t="shared" si="4"/>
        <v>235.77083948749916</v>
      </c>
      <c r="F30" s="48">
        <f t="shared" si="5"/>
        <v>0.1464177480761546</v>
      </c>
      <c r="G30" s="48">
        <f t="shared" si="6"/>
        <v>0.10312503125864984</v>
      </c>
      <c r="H30" s="1"/>
      <c r="I30" s="1"/>
      <c r="J30" s="1"/>
      <c r="K30" s="1"/>
      <c r="L30" s="1"/>
      <c r="M30" s="1"/>
    </row>
    <row r="31" spans="1:13" ht="16.5" x14ac:dyDescent="0.3">
      <c r="A31" s="10" t="str">
        <f t="shared" si="1"/>
        <v>DISTRIBUIDORA NACIONAL DE COMBUSTIBLES LTDA</v>
      </c>
      <c r="B31" s="14">
        <f t="shared" si="1"/>
        <v>800217497</v>
      </c>
      <c r="C31" s="15">
        <f t="shared" si="2"/>
        <v>0.44673227426779638</v>
      </c>
      <c r="D31" s="16">
        <f t="shared" si="3"/>
        <v>2.3223890956840685</v>
      </c>
      <c r="E31" s="36">
        <f t="shared" si="4"/>
        <v>49.72616830358983</v>
      </c>
      <c r="F31" s="48">
        <f t="shared" si="5"/>
        <v>0.71516227550041678</v>
      </c>
      <c r="G31" s="48">
        <f t="shared" si="6"/>
        <v>0.39567620569558321</v>
      </c>
      <c r="H31" s="1"/>
      <c r="I31" s="1"/>
      <c r="J31" s="1"/>
      <c r="K31" s="1"/>
      <c r="L31" s="1"/>
      <c r="M31" s="1"/>
    </row>
    <row r="32" spans="1:13" ht="16.5" x14ac:dyDescent="0.3">
      <c r="A32" s="10" t="str">
        <f t="shared" si="1"/>
        <v>ELECTRICOS.COM SAS</v>
      </c>
      <c r="B32" s="14">
        <f t="shared" si="1"/>
        <v>900311805</v>
      </c>
      <c r="C32" s="15">
        <f t="shared" si="2"/>
        <v>0.32766008248329942</v>
      </c>
      <c r="D32" s="16">
        <f t="shared" si="3"/>
        <v>2.5414200302626289</v>
      </c>
      <c r="E32" s="36">
        <f t="shared" si="4"/>
        <v>11.090935981363927</v>
      </c>
      <c r="F32" s="48">
        <f t="shared" si="5"/>
        <v>0.33067570231453508</v>
      </c>
      <c r="G32" s="48">
        <f t="shared" si="6"/>
        <v>0.22232647441893155</v>
      </c>
      <c r="H32" s="1"/>
      <c r="I32" s="1"/>
      <c r="J32" s="22"/>
      <c r="K32" s="1"/>
      <c r="L32" s="1"/>
      <c r="M32" s="1"/>
    </row>
    <row r="33" spans="1:13" ht="16.5" x14ac:dyDescent="0.3">
      <c r="A33" s="10" t="str">
        <f t="shared" si="1"/>
        <v>ERTRAC SAS</v>
      </c>
      <c r="B33" s="14">
        <f t="shared" si="1"/>
        <v>900254281</v>
      </c>
      <c r="C33" s="15">
        <f t="shared" si="2"/>
        <v>0.60910228574405623</v>
      </c>
      <c r="D33" s="16">
        <f t="shared" si="3"/>
        <v>39.529327434276368</v>
      </c>
      <c r="E33" s="36">
        <f t="shared" si="4"/>
        <v>170.88691729562848</v>
      </c>
      <c r="F33" s="48">
        <f t="shared" si="5"/>
        <v>0.14278129283029864</v>
      </c>
      <c r="G33" s="48">
        <f t="shared" si="6"/>
        <v>5.5812881005872318E-2</v>
      </c>
      <c r="H33" s="1"/>
      <c r="I33" s="1"/>
      <c r="J33" s="22"/>
      <c r="K33" s="1"/>
      <c r="L33" s="1"/>
      <c r="M33" s="1"/>
    </row>
    <row r="34" spans="1:13" ht="16.5" x14ac:dyDescent="0.3">
      <c r="A34" s="10" t="str">
        <f t="shared" ref="A34:B34" si="7">+A16</f>
        <v>COMERCA SAS</v>
      </c>
      <c r="B34" s="14">
        <f t="shared" si="7"/>
        <v>901786753</v>
      </c>
      <c r="C34" s="15">
        <f t="shared" ref="C34" si="8">+F16/D16</f>
        <v>0.27209220697202163</v>
      </c>
      <c r="D34" s="16">
        <f t="shared" ref="D34" si="9">+C16/E16</f>
        <v>4.0008106184887406</v>
      </c>
      <c r="E34" s="36">
        <f t="shared" ref="E34" si="10">H16/I16</f>
        <v>20.163140681512122</v>
      </c>
      <c r="F34" s="48">
        <f t="shared" ref="F34" si="11">+H16/G16</f>
        <v>0.75712135176805218</v>
      </c>
      <c r="G34" s="48">
        <f t="shared" ref="G34" si="12">+H16/D16</f>
        <v>0.55111453221984252</v>
      </c>
      <c r="H34" s="1"/>
      <c r="I34" s="1"/>
      <c r="J34" s="22"/>
      <c r="K34" s="1"/>
      <c r="L34" s="1"/>
      <c r="M34" s="1"/>
    </row>
    <row r="35" spans="1:13" x14ac:dyDescent="0.25">
      <c r="A35" s="4"/>
      <c r="B35" s="4"/>
      <c r="C35" s="5"/>
      <c r="D35" s="5"/>
      <c r="E35" s="5"/>
      <c r="F35" s="49"/>
      <c r="G35" s="49"/>
      <c r="H35" s="1"/>
      <c r="I35" s="1"/>
      <c r="J35" s="1"/>
      <c r="K35" s="1"/>
      <c r="L35" s="1"/>
      <c r="M35" s="1"/>
    </row>
    <row r="36" spans="1:13" ht="16.5" x14ac:dyDescent="0.3">
      <c r="A36" s="58" t="s">
        <v>45</v>
      </c>
      <c r="B36" s="59"/>
      <c r="C36" s="18">
        <f>+F19/D19</f>
        <v>0.55872064855203707</v>
      </c>
      <c r="D36" s="20">
        <f>+C19/E19</f>
        <v>2.1546232672875907</v>
      </c>
      <c r="E36" s="20">
        <f>+H19/I19</f>
        <v>2.674682445294192</v>
      </c>
      <c r="F36" s="47">
        <f>+H19/G19</f>
        <v>0.27203447014441212</v>
      </c>
      <c r="G36" s="47">
        <f>+H19/D19</f>
        <v>0.1200431945568164</v>
      </c>
      <c r="H36" s="1"/>
      <c r="I36" s="1"/>
      <c r="J36" s="1"/>
      <c r="K36" s="1"/>
      <c r="L36" s="3"/>
      <c r="M36" s="3"/>
    </row>
    <row r="37" spans="1:13" ht="16.5" x14ac:dyDescent="0.3">
      <c r="A37" s="23"/>
      <c r="B37" s="24"/>
      <c r="C37" s="25"/>
      <c r="D37" s="26"/>
      <c r="E37" s="26"/>
      <c r="F37" s="50"/>
      <c r="G37" s="50"/>
      <c r="H37" s="1"/>
      <c r="I37" s="1"/>
      <c r="J37" s="1"/>
      <c r="K37" s="1"/>
      <c r="L37" s="27"/>
      <c r="M37" s="27"/>
    </row>
    <row r="38" spans="1:13" ht="16.5" x14ac:dyDescent="0.3">
      <c r="A38" s="58" t="s">
        <v>20</v>
      </c>
      <c r="B38" s="59"/>
      <c r="C38" s="18">
        <f>+AVERAGE(C25:C34)</f>
        <v>0.34213424910539364</v>
      </c>
      <c r="D38" s="21">
        <f>+AVERAGE(D25,D26,D27,D28,D29,D30,D31,D32,D33,D34)</f>
        <v>10.173766611197083</v>
      </c>
      <c r="E38" s="21">
        <f>+AVERAGE(E25,E26,E27,E29,E33,E34,E30,E32,E31)</f>
        <v>62.779871343703832</v>
      </c>
      <c r="F38" s="47">
        <f>+AVERAGE(F25:F34)</f>
        <v>0.32452514890284595</v>
      </c>
      <c r="G38" s="47">
        <f>+AVERAGE(G25:G34)</f>
        <v>0.2013636820546108</v>
      </c>
      <c r="H38" s="1"/>
      <c r="I38" s="1"/>
      <c r="J38" s="1"/>
      <c r="K38" s="1"/>
      <c r="L38" s="3"/>
      <c r="M38" s="3"/>
    </row>
    <row r="39" spans="1:13" ht="16.5" x14ac:dyDescent="0.3">
      <c r="A39" s="23"/>
      <c r="B39" s="24"/>
      <c r="C39" s="25"/>
      <c r="D39" s="26"/>
      <c r="E39" s="26"/>
      <c r="F39" s="50"/>
      <c r="G39" s="50"/>
      <c r="H39" s="1"/>
      <c r="I39" s="1"/>
      <c r="J39" s="1"/>
      <c r="K39" s="1"/>
      <c r="L39" s="27"/>
      <c r="M39" s="27"/>
    </row>
    <row r="40" spans="1:13" ht="16.5" x14ac:dyDescent="0.3">
      <c r="A40" s="58" t="s">
        <v>21</v>
      </c>
      <c r="B40" s="59"/>
      <c r="C40" s="18">
        <f>+_xlfn.STDEV.S(C25:C34)</f>
        <v>0.21994021229697275</v>
      </c>
      <c r="D40" s="47">
        <f>+_xlfn.STDEV.S(D25,D26,D27,D28,D29,D30,D32,D33,D34)</f>
        <v>14.442172181038721</v>
      </c>
      <c r="E40" s="47">
        <f>+_xlfn.STDEV.S(E25,E26,E27, E29,E33,E34,E30,E32)</f>
        <v>88.488063763635452</v>
      </c>
      <c r="F40" s="47">
        <f>+_xlfn.STDEV.S(F25:F34)</f>
        <v>0.25314869756021469</v>
      </c>
      <c r="G40" s="47">
        <f>+_xlfn.STDEV.S(G25:G34)</f>
        <v>0.1673438689757345</v>
      </c>
      <c r="H40" s="1"/>
      <c r="I40" s="1"/>
      <c r="J40" s="1"/>
      <c r="K40" s="1"/>
      <c r="L40" s="3"/>
      <c r="M40" s="3"/>
    </row>
    <row r="41" spans="1:13" ht="16.5" x14ac:dyDescent="0.3">
      <c r="A41" s="58" t="s">
        <v>46</v>
      </c>
      <c r="B41" s="59"/>
      <c r="C41" s="18">
        <f>+C40+C36</f>
        <v>0.77866086084900976</v>
      </c>
      <c r="D41" s="21">
        <f>+D36-D40</f>
        <v>-12.287548913751131</v>
      </c>
      <c r="E41" s="21">
        <f>+E40-E38</f>
        <v>25.708192419931621</v>
      </c>
      <c r="F41" s="51">
        <f>+F40-F38</f>
        <v>-7.1376451342631264E-2</v>
      </c>
      <c r="G41" s="51">
        <f>+G40-G38</f>
        <v>-3.4019813078876304E-2</v>
      </c>
      <c r="H41" s="1"/>
      <c r="I41" s="1"/>
      <c r="J41" s="1"/>
      <c r="K41" s="1"/>
      <c r="L41" s="3"/>
      <c r="M41" s="3"/>
    </row>
    <row r="42" spans="1:13" ht="16.5" x14ac:dyDescent="0.3">
      <c r="A42" s="58" t="s">
        <v>27</v>
      </c>
      <c r="B42" s="59"/>
      <c r="C42" s="19">
        <v>10</v>
      </c>
      <c r="D42" s="19">
        <v>10</v>
      </c>
      <c r="E42" s="19">
        <v>9</v>
      </c>
      <c r="F42" s="47">
        <v>10</v>
      </c>
      <c r="G42" s="47">
        <v>10</v>
      </c>
      <c r="H42" s="1"/>
      <c r="I42" s="1"/>
      <c r="J42" s="1"/>
      <c r="K42" s="1"/>
      <c r="L42" s="3"/>
      <c r="M42" s="3"/>
    </row>
    <row r="43" spans="1:13" x14ac:dyDescent="0.25">
      <c r="A43" s="1"/>
      <c r="B43" s="1"/>
      <c r="C43" s="1"/>
      <c r="D43" s="1"/>
      <c r="E43" s="1"/>
      <c r="F43" s="52"/>
      <c r="G43" s="52"/>
      <c r="H43" s="1"/>
      <c r="I43" s="1"/>
      <c r="J43" s="1"/>
      <c r="K43" s="1"/>
      <c r="L43" s="27"/>
      <c r="M43" s="27"/>
    </row>
    <row r="44" spans="1:13" ht="16.5" x14ac:dyDescent="0.3">
      <c r="A44" s="58" t="s">
        <v>22</v>
      </c>
      <c r="B44" s="59"/>
      <c r="C44" s="18">
        <v>0.7</v>
      </c>
      <c r="D44" s="21">
        <v>1.5</v>
      </c>
      <c r="E44" s="21">
        <v>1</v>
      </c>
      <c r="F44" s="47">
        <v>0.02</v>
      </c>
      <c r="G44" s="47">
        <v>0.01</v>
      </c>
      <c r="H44" s="1"/>
      <c r="I44" s="1"/>
      <c r="J44" s="1"/>
      <c r="K44" s="1"/>
      <c r="L44" s="3"/>
      <c r="M44" s="3"/>
    </row>
    <row r="45" spans="1:13" x14ac:dyDescent="0.25">
      <c r="E45" s="35"/>
    </row>
  </sheetData>
  <mergeCells count="8">
    <mergeCell ref="A1:K3"/>
    <mergeCell ref="A41:B41"/>
    <mergeCell ref="A44:B44"/>
    <mergeCell ref="A36:B36"/>
    <mergeCell ref="A42:B42"/>
    <mergeCell ref="A19:B19"/>
    <mergeCell ref="A38:B38"/>
    <mergeCell ref="A40:B4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40E1-CF11-4817-9B67-AABA8DE84421}">
  <dimension ref="A1:M29"/>
  <sheetViews>
    <sheetView showGridLines="0" workbookViewId="0">
      <selection activeCell="E16" sqref="E16"/>
    </sheetView>
  </sheetViews>
  <sheetFormatPr baseColWidth="10" defaultColWidth="11.42578125" defaultRowHeight="15" x14ac:dyDescent="0.25"/>
  <cols>
    <col min="1" max="1" width="35.28515625" customWidth="1"/>
    <col min="2" max="2" width="13" bestFit="1" customWidth="1"/>
    <col min="3" max="9" width="21.140625" customWidth="1"/>
    <col min="10" max="10" width="12.28515625" customWidth="1"/>
    <col min="11" max="11" width="50.85546875" customWidth="1"/>
    <col min="12" max="12" width="15.7109375" customWidth="1"/>
    <col min="13" max="13" width="15.7109375" bestFit="1" customWidth="1"/>
  </cols>
  <sheetData>
    <row r="1" spans="1:13" x14ac:dyDescent="0.25">
      <c r="A1" s="56" t="s">
        <v>40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3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3" x14ac:dyDescent="0.2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3" ht="33" x14ac:dyDescent="0.25">
      <c r="A4" s="11" t="s">
        <v>13</v>
      </c>
      <c r="B4" s="11" t="s">
        <v>14</v>
      </c>
      <c r="C4" s="11" t="s">
        <v>4</v>
      </c>
      <c r="D4" s="11" t="s">
        <v>3</v>
      </c>
      <c r="E4" s="11" t="s">
        <v>5</v>
      </c>
      <c r="F4" s="11" t="s">
        <v>2</v>
      </c>
      <c r="G4" s="11" t="s">
        <v>15</v>
      </c>
      <c r="H4" s="11" t="s">
        <v>6</v>
      </c>
      <c r="I4" s="11" t="s">
        <v>7</v>
      </c>
      <c r="J4" s="11" t="s">
        <v>16</v>
      </c>
      <c r="K4" s="11" t="s">
        <v>23</v>
      </c>
      <c r="L4" s="2"/>
      <c r="M4" s="2"/>
    </row>
    <row r="5" spans="1:13" ht="16.5" x14ac:dyDescent="0.3">
      <c r="A5" s="10" t="s">
        <v>8</v>
      </c>
      <c r="B5" s="14">
        <v>890930534</v>
      </c>
      <c r="C5" s="8">
        <v>44012883000</v>
      </c>
      <c r="D5" s="8">
        <v>181950223000</v>
      </c>
      <c r="E5" s="8">
        <v>43164488000</v>
      </c>
      <c r="F5" s="8">
        <v>121189804000</v>
      </c>
      <c r="G5" s="8">
        <v>60760419000</v>
      </c>
      <c r="H5" s="8">
        <v>12797918000</v>
      </c>
      <c r="I5" s="9">
        <v>6316909000</v>
      </c>
      <c r="J5" s="13">
        <v>2022</v>
      </c>
      <c r="K5" s="13" t="s">
        <v>24</v>
      </c>
      <c r="L5" s="7"/>
      <c r="M5" s="1"/>
    </row>
    <row r="6" spans="1:13" ht="16.5" x14ac:dyDescent="0.3">
      <c r="A6" s="10" t="s">
        <v>9</v>
      </c>
      <c r="B6" s="10">
        <v>900386417</v>
      </c>
      <c r="C6" s="8">
        <v>138664264000</v>
      </c>
      <c r="D6" s="8">
        <v>204047117000</v>
      </c>
      <c r="E6" s="8">
        <v>90659954000</v>
      </c>
      <c r="F6" s="8">
        <v>98083489000</v>
      </c>
      <c r="G6" s="8">
        <v>105963628000</v>
      </c>
      <c r="H6" s="8">
        <v>15517607000</v>
      </c>
      <c r="I6" s="9">
        <v>1751164000</v>
      </c>
      <c r="J6" s="13">
        <v>2022</v>
      </c>
      <c r="K6" s="13" t="s">
        <v>25</v>
      </c>
      <c r="M6" s="1"/>
    </row>
    <row r="7" spans="1:13" ht="16.5" x14ac:dyDescent="0.3">
      <c r="A7" s="10" t="s">
        <v>11</v>
      </c>
      <c r="B7" s="10">
        <v>860005080</v>
      </c>
      <c r="C7" s="8">
        <v>84939150000</v>
      </c>
      <c r="D7" s="8">
        <v>160257879000</v>
      </c>
      <c r="E7" s="8">
        <v>61425500000</v>
      </c>
      <c r="F7" s="8">
        <v>113337136000</v>
      </c>
      <c r="G7" s="8">
        <v>46920743000</v>
      </c>
      <c r="H7" s="8">
        <v>23181333000</v>
      </c>
      <c r="I7" s="9">
        <v>6631000000</v>
      </c>
      <c r="J7" s="13">
        <v>2022</v>
      </c>
      <c r="K7" s="13" t="s">
        <v>24</v>
      </c>
      <c r="M7" s="1"/>
    </row>
    <row r="8" spans="1:13" ht="16.5" x14ac:dyDescent="0.3">
      <c r="A8" s="10" t="s">
        <v>33</v>
      </c>
      <c r="B8" s="10">
        <v>900869062</v>
      </c>
      <c r="C8" s="8">
        <v>186115196900</v>
      </c>
      <c r="D8" s="8">
        <v>192565747666</v>
      </c>
      <c r="E8" s="8">
        <v>97563325728</v>
      </c>
      <c r="F8" s="8">
        <v>97563325728</v>
      </c>
      <c r="G8" s="8">
        <v>95002421938</v>
      </c>
      <c r="H8" s="8">
        <v>41297316145</v>
      </c>
      <c r="I8" s="9">
        <v>1248478147</v>
      </c>
      <c r="J8" s="13">
        <v>2022</v>
      </c>
      <c r="K8" s="13" t="s">
        <v>25</v>
      </c>
      <c r="L8" s="6"/>
      <c r="M8" s="1"/>
    </row>
    <row r="9" spans="1:13" ht="16.5" x14ac:dyDescent="0.3">
      <c r="A9" s="30"/>
      <c r="B9" s="30"/>
      <c r="C9" s="9"/>
      <c r="D9" s="9"/>
      <c r="E9" s="9"/>
      <c r="F9" s="9"/>
      <c r="G9" s="9"/>
      <c r="H9" s="9"/>
      <c r="I9" s="9"/>
      <c r="J9" s="9"/>
      <c r="K9" s="9"/>
      <c r="L9" s="1"/>
      <c r="M9" s="1"/>
    </row>
    <row r="10" spans="1:13" x14ac:dyDescent="0.25">
      <c r="A10" s="4"/>
      <c r="B10" s="4"/>
      <c r="C10" s="5"/>
      <c r="D10" s="5"/>
      <c r="E10" s="5"/>
      <c r="F10" s="5"/>
      <c r="G10" s="5"/>
      <c r="H10" s="5"/>
      <c r="I10" s="5"/>
      <c r="J10" s="5"/>
      <c r="K10" s="5"/>
      <c r="L10" s="1"/>
      <c r="M10" s="1"/>
    </row>
    <row r="11" spans="1:13" ht="16.5" x14ac:dyDescent="0.3">
      <c r="A11" s="58" t="s">
        <v>12</v>
      </c>
      <c r="B11" s="59"/>
      <c r="C11" s="12">
        <f t="shared" ref="C11:I11" si="0">SUM(C5:C10)</f>
        <v>453731493900</v>
      </c>
      <c r="D11" s="12">
        <f t="shared" si="0"/>
        <v>738820966666</v>
      </c>
      <c r="E11" s="12">
        <f t="shared" si="0"/>
        <v>292813267728</v>
      </c>
      <c r="F11" s="12">
        <f t="shared" si="0"/>
        <v>430173754728</v>
      </c>
      <c r="G11" s="12">
        <f t="shared" si="0"/>
        <v>308647211938</v>
      </c>
      <c r="H11" s="12">
        <f t="shared" si="0"/>
        <v>92794174145</v>
      </c>
      <c r="I11" s="12">
        <f t="shared" si="0"/>
        <v>15947551147</v>
      </c>
      <c r="J11" s="12"/>
      <c r="K11" s="12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49.5" x14ac:dyDescent="0.25">
      <c r="A15" s="11" t="s">
        <v>13</v>
      </c>
      <c r="B15" s="11" t="s">
        <v>14</v>
      </c>
      <c r="C15" s="11" t="s">
        <v>17</v>
      </c>
      <c r="D15" s="11" t="s">
        <v>18</v>
      </c>
      <c r="E15" s="11" t="s">
        <v>0</v>
      </c>
      <c r="F15" s="11" t="s">
        <v>1</v>
      </c>
      <c r="G15" s="11" t="s">
        <v>19</v>
      </c>
      <c r="H15" s="1"/>
      <c r="I15" s="1"/>
      <c r="J15" s="1"/>
      <c r="K15" s="1"/>
      <c r="L15" s="1"/>
      <c r="M15" s="1"/>
    </row>
    <row r="16" spans="1:13" ht="16.5" x14ac:dyDescent="0.3">
      <c r="A16" s="10" t="s">
        <v>8</v>
      </c>
      <c r="B16" s="14">
        <v>890930534</v>
      </c>
      <c r="C16" s="15">
        <f>+F5/D5</f>
        <v>0.6660602114238684</v>
      </c>
      <c r="D16" s="16">
        <f>+C5/E5</f>
        <v>1.0196549302287565</v>
      </c>
      <c r="E16" s="17">
        <f>+H5/I5</f>
        <v>2.025977895201593</v>
      </c>
      <c r="F16" s="15">
        <f>+H5/G5</f>
        <v>0.21062919266570562</v>
      </c>
      <c r="G16" s="15">
        <f>+H5/D5</f>
        <v>7.0337468066747025E-2</v>
      </c>
      <c r="H16" s="1"/>
      <c r="I16" s="1"/>
      <c r="J16" s="1"/>
      <c r="K16" s="1"/>
      <c r="L16" s="1"/>
      <c r="M16" s="1"/>
    </row>
    <row r="17" spans="1:13" ht="16.5" x14ac:dyDescent="0.3">
      <c r="A17" s="10" t="s">
        <v>9</v>
      </c>
      <c r="B17" s="10">
        <v>900386417</v>
      </c>
      <c r="C17" s="15">
        <f>+F6/D6</f>
        <v>0.48069039368000482</v>
      </c>
      <c r="D17" s="16">
        <f>+C6/E6</f>
        <v>1.5294985038267281</v>
      </c>
      <c r="E17" s="17">
        <f>+H6/I6</f>
        <v>8.8613099629732002</v>
      </c>
      <c r="F17" s="15">
        <f>+H6/G6</f>
        <v>0.14644276807887324</v>
      </c>
      <c r="G17" s="15">
        <f>+H6/D6</f>
        <v>7.6049136239450033E-2</v>
      </c>
      <c r="H17" s="1"/>
      <c r="I17" s="1"/>
      <c r="J17" s="1"/>
      <c r="K17" s="1"/>
      <c r="L17" s="1"/>
      <c r="M17" s="1"/>
    </row>
    <row r="18" spans="1:13" ht="16.5" x14ac:dyDescent="0.3">
      <c r="A18" s="10" t="s">
        <v>11</v>
      </c>
      <c r="B18" s="10">
        <v>860005080</v>
      </c>
      <c r="C18" s="15">
        <f>+F7/D7</f>
        <v>0.70721724702221977</v>
      </c>
      <c r="D18" s="16">
        <f>+C7/E7</f>
        <v>1.3827994888116499</v>
      </c>
      <c r="E18" s="17">
        <f>+H7/I7</f>
        <v>3.495903031217011</v>
      </c>
      <c r="F18" s="15">
        <f>+H7/G7</f>
        <v>0.49405298206808018</v>
      </c>
      <c r="G18" s="15">
        <f>+H7/D7</f>
        <v>0.14465019220677444</v>
      </c>
      <c r="H18" s="1"/>
      <c r="I18" s="1"/>
      <c r="J18" s="22"/>
      <c r="K18" s="1"/>
      <c r="L18" s="1"/>
      <c r="M18" s="1"/>
    </row>
    <row r="19" spans="1:13" ht="16.5" x14ac:dyDescent="0.3">
      <c r="A19" s="10" t="s">
        <v>33</v>
      </c>
      <c r="B19" s="10">
        <v>900869062</v>
      </c>
      <c r="C19" s="15">
        <f>+F8/D8</f>
        <v>0.50664942706851956</v>
      </c>
      <c r="D19" s="16">
        <f>+C8/E8</f>
        <v>1.9076348157593219</v>
      </c>
      <c r="E19" s="17">
        <f>+H8/I8</f>
        <v>33.078124950952784</v>
      </c>
      <c r="F19" s="15">
        <f>+H8/G8</f>
        <v>0.43469750878510494</v>
      </c>
      <c r="G19" s="15">
        <f>+H8/D8</f>
        <v>0.21445826501101878</v>
      </c>
      <c r="H19" s="1"/>
      <c r="I19" s="1"/>
      <c r="J19" s="22"/>
      <c r="K19" s="1"/>
      <c r="L19" s="1"/>
      <c r="M19" s="1"/>
    </row>
    <row r="20" spans="1:13" x14ac:dyDescent="0.25">
      <c r="A20" s="4"/>
      <c r="B20" s="4"/>
      <c r="C20" s="5"/>
      <c r="D20" s="5"/>
      <c r="E20" s="5"/>
      <c r="F20" s="5"/>
      <c r="G20" s="5"/>
      <c r="H20" s="1"/>
      <c r="I20" s="1"/>
      <c r="J20" s="1"/>
      <c r="K20" s="1"/>
      <c r="L20" s="1"/>
      <c r="M20" s="1"/>
    </row>
    <row r="21" spans="1:13" ht="16.5" x14ac:dyDescent="0.3">
      <c r="A21" s="58" t="s">
        <v>45</v>
      </c>
      <c r="B21" s="59"/>
      <c r="C21" s="18">
        <f>+F11/D11</f>
        <v>0.5822435666237249</v>
      </c>
      <c r="D21" s="20">
        <f>+C11/E11</f>
        <v>1.5495592034493468</v>
      </c>
      <c r="E21" s="20">
        <f>+H11/I11</f>
        <v>5.8187099254079602</v>
      </c>
      <c r="F21" s="18">
        <f>+H11/G11</f>
        <v>0.30064802323126177</v>
      </c>
      <c r="G21" s="18">
        <f>+H11/D11</f>
        <v>0.12559764588671943</v>
      </c>
      <c r="H21" s="1"/>
      <c r="I21" s="1"/>
      <c r="J21" s="1"/>
      <c r="K21" s="1"/>
      <c r="L21" s="3"/>
      <c r="M21" s="3"/>
    </row>
    <row r="22" spans="1:13" ht="16.5" x14ac:dyDescent="0.3">
      <c r="A22" s="23"/>
      <c r="B22" s="24"/>
      <c r="C22" s="25"/>
      <c r="D22" s="26"/>
      <c r="E22" s="26"/>
      <c r="F22" s="25"/>
      <c r="G22" s="25"/>
      <c r="H22" s="1"/>
      <c r="I22" s="1"/>
      <c r="J22" s="1"/>
      <c r="K22" s="1"/>
      <c r="L22" s="27"/>
      <c r="M22" s="27"/>
    </row>
    <row r="23" spans="1:13" ht="16.5" x14ac:dyDescent="0.3">
      <c r="A23" s="58" t="s">
        <v>20</v>
      </c>
      <c r="B23" s="59"/>
      <c r="C23" s="18">
        <f>+AVERAGE(C16:C19)</f>
        <v>0.59015431979865318</v>
      </c>
      <c r="D23" s="20">
        <f>+AVERAGE(D16:D19)</f>
        <v>1.4598969346566142</v>
      </c>
      <c r="E23" s="20">
        <f>+AVERAGE(E16:E19)</f>
        <v>11.865328960086147</v>
      </c>
      <c r="F23" s="18">
        <f>+AVERAGE(F16:F19)</f>
        <v>0.32145561289944102</v>
      </c>
      <c r="G23" s="18">
        <f>+AVERAGE(G16:G19)</f>
        <v>0.12637376538099757</v>
      </c>
      <c r="H23" s="1"/>
      <c r="I23" s="1"/>
      <c r="J23" s="1"/>
      <c r="K23" s="1"/>
      <c r="L23" s="3"/>
      <c r="M23" s="3"/>
    </row>
    <row r="24" spans="1:13" ht="16.5" x14ac:dyDescent="0.3">
      <c r="A24" s="23"/>
      <c r="B24" s="24"/>
      <c r="C24" s="25"/>
      <c r="D24" s="26"/>
      <c r="E24" s="26"/>
      <c r="F24" s="25"/>
      <c r="G24" s="25"/>
      <c r="H24" s="1"/>
      <c r="I24" s="1"/>
      <c r="J24" s="1"/>
      <c r="K24" s="1"/>
      <c r="L24" s="27"/>
      <c r="M24" s="27"/>
    </row>
    <row r="25" spans="1:13" ht="16.5" x14ac:dyDescent="0.3">
      <c r="A25" s="58" t="s">
        <v>21</v>
      </c>
      <c r="B25" s="59"/>
      <c r="C25" s="18">
        <f>+_xlfn.STDEV.S(C16:C19)</f>
        <v>0.11316779804748502</v>
      </c>
      <c r="D25" s="20">
        <f>+_xlfn.STDEV.S(D16:D19)</f>
        <v>0.36745549718016168</v>
      </c>
      <c r="E25" s="20">
        <f>+_xlfn.STDEV.S(E16:E19)</f>
        <v>14.443764094376679</v>
      </c>
      <c r="F25" s="20">
        <f>+_xlfn.STDEV.S(F16:F19)</f>
        <v>0.16884467230932268</v>
      </c>
      <c r="G25" s="18">
        <f>+_xlfn.STDEV.S(G16:G19)</f>
        <v>6.7738570419701452E-2</v>
      </c>
      <c r="H25" s="1"/>
      <c r="I25" s="1"/>
      <c r="J25" s="1"/>
      <c r="K25" s="1"/>
      <c r="L25" s="3"/>
      <c r="M25" s="3"/>
    </row>
    <row r="26" spans="1:13" ht="16.5" x14ac:dyDescent="0.3">
      <c r="A26" s="58" t="s">
        <v>46</v>
      </c>
      <c r="B26" s="59"/>
      <c r="C26" s="18">
        <f>+C21+C25</f>
        <v>0.6954113646712099</v>
      </c>
      <c r="D26" s="21">
        <f>+D21-D25</f>
        <v>1.182103706269185</v>
      </c>
      <c r="E26" s="21">
        <f t="shared" ref="E26:G26" si="1">+E21-E25</f>
        <v>-8.6250541689687186</v>
      </c>
      <c r="F26" s="28">
        <f t="shared" si="1"/>
        <v>0.13180335092193909</v>
      </c>
      <c r="G26" s="28">
        <f t="shared" si="1"/>
        <v>5.7859075467017976E-2</v>
      </c>
      <c r="H26" s="1"/>
      <c r="I26" s="1"/>
      <c r="J26" s="1"/>
      <c r="K26" s="1"/>
      <c r="L26" s="3"/>
      <c r="M26" s="3"/>
    </row>
    <row r="27" spans="1:13" ht="16.5" x14ac:dyDescent="0.3">
      <c r="A27" s="58" t="s">
        <v>27</v>
      </c>
      <c r="B27" s="59"/>
      <c r="C27" s="19">
        <f>+COUNT(C16:C19)</f>
        <v>4</v>
      </c>
      <c r="D27" s="19">
        <f>+COUNT(D16:D19)</f>
        <v>4</v>
      </c>
      <c r="E27" s="19">
        <f>+COUNT(E16:E19)</f>
        <v>4</v>
      </c>
      <c r="F27" s="19">
        <f>+COUNT(F16:F19)</f>
        <v>4</v>
      </c>
      <c r="G27" s="19">
        <f>+COUNT(G16:G19)</f>
        <v>4</v>
      </c>
      <c r="H27" s="1"/>
      <c r="I27" s="1"/>
      <c r="J27" s="1"/>
      <c r="K27" s="1"/>
      <c r="L27" s="3"/>
      <c r="M27" s="3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27"/>
      <c r="M28" s="27"/>
    </row>
    <row r="29" spans="1:13" ht="16.5" x14ac:dyDescent="0.3">
      <c r="A29" s="58" t="s">
        <v>22</v>
      </c>
      <c r="B29" s="59"/>
      <c r="C29" s="18">
        <v>0.75</v>
      </c>
      <c r="D29" s="21">
        <v>1</v>
      </c>
      <c r="E29" s="21">
        <v>2</v>
      </c>
      <c r="F29" s="18">
        <v>0.14000000000000001</v>
      </c>
      <c r="G29" s="18">
        <v>6.5000000000000002E-2</v>
      </c>
      <c r="H29" s="1"/>
      <c r="I29" s="1"/>
      <c r="J29" s="1"/>
      <c r="K29" s="1"/>
      <c r="L29" s="3"/>
      <c r="M29" s="3"/>
    </row>
  </sheetData>
  <mergeCells count="8">
    <mergeCell ref="A25:B25"/>
    <mergeCell ref="A26:B26"/>
    <mergeCell ref="A27:B27"/>
    <mergeCell ref="A29:B29"/>
    <mergeCell ref="A1:K3"/>
    <mergeCell ref="A11:B11"/>
    <mergeCell ref="A21:B21"/>
    <mergeCell ref="A23:B2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1BA5-B3CA-40C8-B2DF-87D74D0C3C51}">
  <dimension ref="A1:M44"/>
  <sheetViews>
    <sheetView showGridLines="0" topLeftCell="A13" zoomScaleNormal="100" workbookViewId="0">
      <selection activeCell="D38" sqref="D38"/>
    </sheetView>
  </sheetViews>
  <sheetFormatPr baseColWidth="10" defaultColWidth="11.42578125" defaultRowHeight="15" x14ac:dyDescent="0.25"/>
  <cols>
    <col min="1" max="1" width="35.28515625" customWidth="1"/>
    <col min="2" max="2" width="13" bestFit="1" customWidth="1"/>
    <col min="3" max="9" width="21.140625" customWidth="1"/>
    <col min="10" max="10" width="12.28515625" customWidth="1"/>
    <col min="11" max="11" width="50.85546875" customWidth="1"/>
    <col min="12" max="12" width="15.7109375" customWidth="1"/>
    <col min="13" max="13" width="15.7109375" bestFit="1" customWidth="1"/>
  </cols>
  <sheetData>
    <row r="1" spans="1:13" x14ac:dyDescent="0.25">
      <c r="A1" s="56" t="s">
        <v>40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3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3" x14ac:dyDescent="0.2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3" ht="33" x14ac:dyDescent="0.25">
      <c r="A4" s="11" t="s">
        <v>13</v>
      </c>
      <c r="B4" s="11" t="s">
        <v>14</v>
      </c>
      <c r="C4" s="11" t="s">
        <v>4</v>
      </c>
      <c r="D4" s="11" t="s">
        <v>3</v>
      </c>
      <c r="E4" s="11" t="s">
        <v>5</v>
      </c>
      <c r="F4" s="11" t="s">
        <v>2</v>
      </c>
      <c r="G4" s="11" t="s">
        <v>15</v>
      </c>
      <c r="H4" s="11" t="s">
        <v>6</v>
      </c>
      <c r="I4" s="11" t="s">
        <v>7</v>
      </c>
      <c r="J4" s="11" t="s">
        <v>16</v>
      </c>
      <c r="K4" s="11" t="s">
        <v>23</v>
      </c>
      <c r="L4" s="2"/>
      <c r="M4" s="2"/>
    </row>
    <row r="5" spans="1:13" ht="16.5" x14ac:dyDescent="0.3">
      <c r="A5" s="10" t="s">
        <v>8</v>
      </c>
      <c r="B5" s="14">
        <v>890930534</v>
      </c>
      <c r="C5" s="8">
        <v>44012883000</v>
      </c>
      <c r="D5" s="8">
        <v>181950223000</v>
      </c>
      <c r="E5" s="8">
        <v>43164488000</v>
      </c>
      <c r="F5" s="8">
        <v>121189804000</v>
      </c>
      <c r="G5" s="8">
        <v>60760419000</v>
      </c>
      <c r="H5" s="8">
        <v>12797918000</v>
      </c>
      <c r="I5" s="9">
        <v>6316909000</v>
      </c>
      <c r="J5" s="13">
        <v>2022</v>
      </c>
      <c r="K5" s="13" t="s">
        <v>24</v>
      </c>
      <c r="L5" s="31"/>
      <c r="M5" s="1"/>
    </row>
    <row r="6" spans="1:13" ht="16.5" x14ac:dyDescent="0.3">
      <c r="A6" s="10" t="s">
        <v>9</v>
      </c>
      <c r="B6" s="10">
        <v>900386417</v>
      </c>
      <c r="C6" s="8">
        <v>138664264000</v>
      </c>
      <c r="D6" s="8">
        <v>204047117000</v>
      </c>
      <c r="E6" s="8">
        <v>90659954000</v>
      </c>
      <c r="F6" s="8">
        <v>98083489000</v>
      </c>
      <c r="G6" s="8">
        <v>105963628000</v>
      </c>
      <c r="H6" s="8">
        <v>15517607000</v>
      </c>
      <c r="I6" s="9">
        <v>1751164000</v>
      </c>
      <c r="J6" s="13">
        <v>2022</v>
      </c>
      <c r="K6" s="13" t="s">
        <v>25</v>
      </c>
      <c r="M6" s="1"/>
    </row>
    <row r="7" spans="1:13" ht="16.5" x14ac:dyDescent="0.3">
      <c r="A7" s="10" t="s">
        <v>11</v>
      </c>
      <c r="B7" s="10">
        <v>860005080</v>
      </c>
      <c r="C7" s="8">
        <v>84939150000</v>
      </c>
      <c r="D7" s="8">
        <v>160257879000</v>
      </c>
      <c r="E7" s="8">
        <v>61425500000</v>
      </c>
      <c r="F7" s="8">
        <v>113337136000</v>
      </c>
      <c r="G7" s="8">
        <v>46920743000</v>
      </c>
      <c r="H7" s="8">
        <v>23181333000</v>
      </c>
      <c r="I7" s="9">
        <v>6631000000</v>
      </c>
      <c r="J7" s="13">
        <v>2022</v>
      </c>
      <c r="K7" s="13" t="s">
        <v>24</v>
      </c>
      <c r="M7" s="1"/>
    </row>
    <row r="8" spans="1:13" ht="16.5" x14ac:dyDescent="0.3">
      <c r="A8" s="10" t="s">
        <v>33</v>
      </c>
      <c r="B8" s="10">
        <v>900869062</v>
      </c>
      <c r="C8" s="8">
        <v>186115196900</v>
      </c>
      <c r="D8" s="8">
        <v>192565747666</v>
      </c>
      <c r="E8" s="8">
        <v>97563325728</v>
      </c>
      <c r="F8" s="8">
        <v>97563325728</v>
      </c>
      <c r="G8" s="8">
        <v>95002421938</v>
      </c>
      <c r="H8" s="8">
        <v>41297316145</v>
      </c>
      <c r="I8" s="9">
        <v>1248478147</v>
      </c>
      <c r="J8" s="13">
        <v>2022</v>
      </c>
      <c r="K8" s="13" t="s">
        <v>25</v>
      </c>
      <c r="L8" s="32"/>
      <c r="M8" s="1"/>
    </row>
    <row r="9" spans="1:13" ht="16.5" x14ac:dyDescent="0.3">
      <c r="A9" s="10" t="s">
        <v>10</v>
      </c>
      <c r="B9" s="10">
        <v>830079892</v>
      </c>
      <c r="C9" s="8">
        <v>49722866607</v>
      </c>
      <c r="D9" s="8">
        <v>56539041575</v>
      </c>
      <c r="E9" s="8">
        <v>33894025811</v>
      </c>
      <c r="F9" s="8">
        <v>36992367453</v>
      </c>
      <c r="G9" s="8">
        <v>19546674122</v>
      </c>
      <c r="H9" s="8">
        <v>10976350197</v>
      </c>
      <c r="I9" s="9">
        <v>186923036</v>
      </c>
      <c r="J9" s="13">
        <v>2022</v>
      </c>
      <c r="K9" s="13" t="s">
        <v>26</v>
      </c>
      <c r="M9" s="1"/>
    </row>
    <row r="10" spans="1:13" ht="16.5" x14ac:dyDescent="0.3">
      <c r="A10" s="10" t="s">
        <v>30</v>
      </c>
      <c r="B10" s="10">
        <v>800196942</v>
      </c>
      <c r="C10" s="8">
        <v>5085563817</v>
      </c>
      <c r="D10" s="8">
        <v>6396377659</v>
      </c>
      <c r="E10" s="8">
        <v>1533010284</v>
      </c>
      <c r="F10" s="8">
        <v>2921363591</v>
      </c>
      <c r="G10" s="8">
        <v>3475014068</v>
      </c>
      <c r="H10" s="8">
        <v>132467523</v>
      </c>
      <c r="I10" s="9">
        <v>42809</v>
      </c>
      <c r="J10" s="13">
        <v>2002</v>
      </c>
      <c r="K10" s="13" t="s">
        <v>26</v>
      </c>
      <c r="M10" s="1"/>
    </row>
    <row r="11" spans="1:13" ht="16.5" x14ac:dyDescent="0.3">
      <c r="A11" s="10" t="s">
        <v>32</v>
      </c>
      <c r="B11" s="10">
        <v>830022818</v>
      </c>
      <c r="C11" s="8">
        <v>14518167004</v>
      </c>
      <c r="D11" s="8">
        <v>14930020851</v>
      </c>
      <c r="E11" s="8">
        <v>2436104856</v>
      </c>
      <c r="F11" s="8">
        <v>3354360708</v>
      </c>
      <c r="G11" s="8">
        <v>11575660143</v>
      </c>
      <c r="H11" s="8">
        <v>2676181718</v>
      </c>
      <c r="I11" s="9">
        <v>7465685</v>
      </c>
      <c r="J11" s="13">
        <v>2022</v>
      </c>
      <c r="K11" s="13" t="s">
        <v>31</v>
      </c>
      <c r="L11" s="32"/>
      <c r="M11" s="1"/>
    </row>
    <row r="12" spans="1:13" ht="16.5" x14ac:dyDescent="0.3">
      <c r="A12" s="10" t="s">
        <v>34</v>
      </c>
      <c r="B12" s="10">
        <v>830001637</v>
      </c>
      <c r="C12" s="8">
        <v>120293795000</v>
      </c>
      <c r="D12" s="8">
        <v>250695900000</v>
      </c>
      <c r="E12" s="8">
        <v>79359977000</v>
      </c>
      <c r="F12" s="8">
        <v>97833809000</v>
      </c>
      <c r="G12" s="8">
        <v>152862091000</v>
      </c>
      <c r="H12" s="8">
        <v>19068407000</v>
      </c>
      <c r="I12" s="9">
        <v>1891079000</v>
      </c>
      <c r="J12" s="13">
        <v>2022</v>
      </c>
      <c r="K12" s="13" t="s">
        <v>35</v>
      </c>
      <c r="L12" s="32"/>
      <c r="M12" s="1"/>
    </row>
    <row r="13" spans="1:13" ht="16.5" x14ac:dyDescent="0.3">
      <c r="A13" s="10" t="s">
        <v>36</v>
      </c>
      <c r="B13" s="10">
        <v>830032436</v>
      </c>
      <c r="C13" s="8">
        <v>18798016027</v>
      </c>
      <c r="D13" s="8">
        <v>25171550228</v>
      </c>
      <c r="E13" s="8">
        <v>8307234715</v>
      </c>
      <c r="F13" s="8">
        <v>11597649977</v>
      </c>
      <c r="G13" s="8">
        <v>13573900251</v>
      </c>
      <c r="H13" s="8">
        <v>6686245264</v>
      </c>
      <c r="I13" s="9">
        <v>149220957</v>
      </c>
      <c r="J13" s="13">
        <v>2022</v>
      </c>
      <c r="K13" s="9" t="s">
        <v>37</v>
      </c>
      <c r="L13" s="32"/>
      <c r="M13" s="1"/>
    </row>
    <row r="14" spans="1:13" ht="16.5" x14ac:dyDescent="0.3">
      <c r="A14" s="10" t="s">
        <v>28</v>
      </c>
      <c r="B14" s="10">
        <v>900060799</v>
      </c>
      <c r="C14" s="8">
        <v>128855843000</v>
      </c>
      <c r="D14" s="8">
        <v>137005771000</v>
      </c>
      <c r="E14" s="8">
        <v>106630383000</v>
      </c>
      <c r="F14" s="8">
        <v>112102954000</v>
      </c>
      <c r="G14" s="8">
        <v>24902817000</v>
      </c>
      <c r="H14" s="8">
        <v>7366008000</v>
      </c>
      <c r="I14" s="9">
        <v>1335000000</v>
      </c>
      <c r="J14" s="13">
        <v>2022</v>
      </c>
      <c r="K14" s="9" t="s">
        <v>29</v>
      </c>
      <c r="L14" s="32"/>
      <c r="M14" s="1"/>
    </row>
    <row r="15" spans="1:13" x14ac:dyDescent="0.25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1"/>
      <c r="M15" s="1"/>
    </row>
    <row r="16" spans="1:13" ht="16.5" x14ac:dyDescent="0.3">
      <c r="A16" s="58" t="s">
        <v>12</v>
      </c>
      <c r="B16" s="59"/>
      <c r="C16" s="12">
        <f t="shared" ref="C16:I16" si="0">SUM(C5:C15)</f>
        <v>791005745355</v>
      </c>
      <c r="D16" s="12">
        <f t="shared" si="0"/>
        <v>1229559627979</v>
      </c>
      <c r="E16" s="12">
        <f t="shared" si="0"/>
        <v>524974003394</v>
      </c>
      <c r="F16" s="12">
        <f t="shared" si="0"/>
        <v>694976259457</v>
      </c>
      <c r="G16" s="12">
        <f t="shared" si="0"/>
        <v>534583368522</v>
      </c>
      <c r="H16" s="12">
        <f t="shared" si="0"/>
        <v>139699833847</v>
      </c>
      <c r="I16" s="12">
        <f t="shared" si="0"/>
        <v>19517282634</v>
      </c>
      <c r="J16" s="12"/>
      <c r="K16" s="12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49.5" x14ac:dyDescent="0.25">
      <c r="A20" s="11" t="s">
        <v>13</v>
      </c>
      <c r="B20" s="11" t="s">
        <v>14</v>
      </c>
      <c r="C20" s="11" t="s">
        <v>17</v>
      </c>
      <c r="D20" s="11" t="s">
        <v>18</v>
      </c>
      <c r="E20" s="11" t="s">
        <v>0</v>
      </c>
      <c r="F20" s="11" t="s">
        <v>1</v>
      </c>
      <c r="G20" s="11" t="s">
        <v>19</v>
      </c>
      <c r="H20" s="1"/>
      <c r="I20" s="1"/>
      <c r="J20" s="1"/>
      <c r="K20" s="1"/>
      <c r="L20" s="1"/>
      <c r="M20" s="1"/>
    </row>
    <row r="21" spans="1:13" ht="16.5" x14ac:dyDescent="0.3">
      <c r="A21" s="10" t="s">
        <v>8</v>
      </c>
      <c r="B21" s="14">
        <v>890930534</v>
      </c>
      <c r="C21" s="15">
        <f t="shared" ref="C21:C30" si="1">+F5/D5</f>
        <v>0.6660602114238684</v>
      </c>
      <c r="D21" s="16">
        <f t="shared" ref="D21:D30" si="2">+C5/E5</f>
        <v>1.0196549302287565</v>
      </c>
      <c r="E21" s="17">
        <f t="shared" ref="E21:E30" si="3">+H5/I5</f>
        <v>2.025977895201593</v>
      </c>
      <c r="F21" s="15">
        <f t="shared" ref="F21:F30" si="4">+H5/G5</f>
        <v>0.21062919266570562</v>
      </c>
      <c r="G21" s="15">
        <f t="shared" ref="G21:G30" si="5">+H5/D5</f>
        <v>7.0337468066747025E-2</v>
      </c>
      <c r="H21" s="1"/>
      <c r="I21" s="1"/>
      <c r="J21" s="1"/>
      <c r="K21" s="1"/>
      <c r="L21" s="1"/>
      <c r="M21" s="1"/>
    </row>
    <row r="22" spans="1:13" ht="16.5" x14ac:dyDescent="0.3">
      <c r="A22" s="10" t="s">
        <v>9</v>
      </c>
      <c r="B22" s="10">
        <v>900386417</v>
      </c>
      <c r="C22" s="15">
        <f t="shared" si="1"/>
        <v>0.48069039368000482</v>
      </c>
      <c r="D22" s="16">
        <f t="shared" si="2"/>
        <v>1.5294985038267281</v>
      </c>
      <c r="E22" s="17">
        <f t="shared" si="3"/>
        <v>8.8613099629732002</v>
      </c>
      <c r="F22" s="15">
        <f t="shared" si="4"/>
        <v>0.14644276807887324</v>
      </c>
      <c r="G22" s="15">
        <f t="shared" si="5"/>
        <v>7.6049136239450033E-2</v>
      </c>
      <c r="H22" s="1"/>
      <c r="I22" s="1"/>
      <c r="J22" s="1"/>
      <c r="K22" s="1"/>
      <c r="L22" s="1"/>
      <c r="M22" s="1"/>
    </row>
    <row r="23" spans="1:13" ht="16.5" x14ac:dyDescent="0.3">
      <c r="A23" s="10" t="s">
        <v>11</v>
      </c>
      <c r="B23" s="10">
        <v>860005080</v>
      </c>
      <c r="C23" s="15">
        <f t="shared" si="1"/>
        <v>0.70721724702221977</v>
      </c>
      <c r="D23" s="16">
        <f t="shared" si="2"/>
        <v>1.3827994888116499</v>
      </c>
      <c r="E23" s="17">
        <f t="shared" si="3"/>
        <v>3.495903031217011</v>
      </c>
      <c r="F23" s="15">
        <f t="shared" si="4"/>
        <v>0.49405298206808018</v>
      </c>
      <c r="G23" s="15">
        <f t="shared" si="5"/>
        <v>0.14465019220677444</v>
      </c>
      <c r="H23" s="1"/>
      <c r="I23" s="1"/>
      <c r="J23" s="22"/>
      <c r="K23" s="1"/>
      <c r="L23" s="1"/>
      <c r="M23" s="1"/>
    </row>
    <row r="24" spans="1:13" ht="16.5" x14ac:dyDescent="0.3">
      <c r="A24" s="10" t="s">
        <v>33</v>
      </c>
      <c r="B24" s="10">
        <v>900869062</v>
      </c>
      <c r="C24" s="15">
        <f t="shared" si="1"/>
        <v>0.50664942706851956</v>
      </c>
      <c r="D24" s="16">
        <f t="shared" si="2"/>
        <v>1.9076348157593219</v>
      </c>
      <c r="E24" s="17">
        <f t="shared" si="3"/>
        <v>33.078124950952784</v>
      </c>
      <c r="F24" s="15">
        <f t="shared" si="4"/>
        <v>0.43469750878510494</v>
      </c>
      <c r="G24" s="15">
        <f t="shared" si="5"/>
        <v>0.21445826501101878</v>
      </c>
      <c r="H24" s="1"/>
      <c r="I24" s="1"/>
      <c r="J24" s="22"/>
      <c r="K24" s="1"/>
      <c r="L24" s="1"/>
      <c r="M24" s="1"/>
    </row>
    <row r="25" spans="1:13" ht="16.5" x14ac:dyDescent="0.3">
      <c r="A25" s="10" t="s">
        <v>10</v>
      </c>
      <c r="B25" s="10">
        <v>830079892</v>
      </c>
      <c r="C25" s="15">
        <f t="shared" si="1"/>
        <v>0.65428005892050711</v>
      </c>
      <c r="D25" s="16">
        <f t="shared" si="2"/>
        <v>1.4670097581286108</v>
      </c>
      <c r="E25" s="17">
        <f t="shared" si="3"/>
        <v>58.721227901519853</v>
      </c>
      <c r="F25" s="15">
        <f t="shared" si="4"/>
        <v>0.56154566902233227</v>
      </c>
      <c r="G25" s="15">
        <f t="shared" si="5"/>
        <v>0.19413753560784516</v>
      </c>
      <c r="H25" s="1"/>
      <c r="I25" s="1"/>
      <c r="J25" s="22"/>
      <c r="K25" s="1"/>
      <c r="L25" s="1"/>
      <c r="M25" s="1"/>
    </row>
    <row r="26" spans="1:13" ht="16.5" x14ac:dyDescent="0.3">
      <c r="A26" s="10" t="s">
        <v>30</v>
      </c>
      <c r="B26" s="10">
        <v>800196942</v>
      </c>
      <c r="C26" s="15">
        <f t="shared" si="1"/>
        <v>0.45672156128703656</v>
      </c>
      <c r="D26" s="16">
        <f t="shared" si="2"/>
        <v>3.3173709727050991</v>
      </c>
      <c r="E26" s="17">
        <f t="shared" si="3"/>
        <v>3094.3848956995025</v>
      </c>
      <c r="F26" s="15">
        <f t="shared" si="4"/>
        <v>3.8119996180688842E-2</v>
      </c>
      <c r="G26" s="15">
        <f t="shared" si="5"/>
        <v>2.0709772008788763E-2</v>
      </c>
      <c r="H26" s="1"/>
      <c r="I26" s="1"/>
      <c r="J26" s="22"/>
      <c r="K26" s="1"/>
      <c r="L26" s="1"/>
      <c r="M26" s="1"/>
    </row>
    <row r="27" spans="1:13" ht="16.5" x14ac:dyDescent="0.3">
      <c r="A27" s="10" t="s">
        <v>32</v>
      </c>
      <c r="B27" s="10">
        <v>830022818</v>
      </c>
      <c r="C27" s="15">
        <f t="shared" si="1"/>
        <v>0.22467220518150366</v>
      </c>
      <c r="D27" s="16">
        <f t="shared" si="2"/>
        <v>5.9595821453425977</v>
      </c>
      <c r="E27" s="17">
        <f t="shared" si="3"/>
        <v>358.46432283172942</v>
      </c>
      <c r="F27" s="15">
        <f t="shared" si="4"/>
        <v>0.23119041894283091</v>
      </c>
      <c r="G27" s="15">
        <f t="shared" si="5"/>
        <v>0.17924835770210942</v>
      </c>
      <c r="H27" s="1"/>
      <c r="I27" s="1"/>
      <c r="J27" s="22"/>
      <c r="K27" s="1"/>
      <c r="L27" s="1"/>
      <c r="M27" s="1"/>
    </row>
    <row r="28" spans="1:13" ht="16.5" x14ac:dyDescent="0.3">
      <c r="A28" s="10" t="s">
        <v>34</v>
      </c>
      <c r="B28" s="10">
        <v>830001637</v>
      </c>
      <c r="C28" s="15">
        <f t="shared" si="1"/>
        <v>0.39024893905325136</v>
      </c>
      <c r="D28" s="16">
        <f t="shared" si="2"/>
        <v>1.5157992674317433</v>
      </c>
      <c r="E28" s="17">
        <f t="shared" si="3"/>
        <v>10.083347654963118</v>
      </c>
      <c r="F28" s="15">
        <f t="shared" si="4"/>
        <v>0.12474254980589007</v>
      </c>
      <c r="G28" s="15">
        <f t="shared" si="5"/>
        <v>7.6061902089344102E-2</v>
      </c>
      <c r="H28" s="1"/>
      <c r="I28" s="1"/>
      <c r="J28" s="22"/>
      <c r="K28" s="1"/>
      <c r="L28" s="1"/>
      <c r="M28" s="1"/>
    </row>
    <row r="29" spans="1:13" ht="16.5" x14ac:dyDescent="0.3">
      <c r="A29" s="10" t="s">
        <v>36</v>
      </c>
      <c r="B29" s="10">
        <v>830032436</v>
      </c>
      <c r="C29" s="15">
        <f t="shared" si="1"/>
        <v>0.46074436703144162</v>
      </c>
      <c r="D29" s="16">
        <f t="shared" si="2"/>
        <v>2.262848790471427</v>
      </c>
      <c r="E29" s="17">
        <f t="shared" si="3"/>
        <v>44.807682502666161</v>
      </c>
      <c r="F29" s="15">
        <f t="shared" si="4"/>
        <v>0.4925809929616522</v>
      </c>
      <c r="G29" s="15">
        <f t="shared" si="5"/>
        <v>0.26562707514781675</v>
      </c>
      <c r="H29" s="1"/>
      <c r="I29" s="1"/>
      <c r="J29" s="22"/>
      <c r="K29" s="1"/>
      <c r="L29" s="1"/>
      <c r="M29" s="1"/>
    </row>
    <row r="30" spans="1:13" ht="16.5" x14ac:dyDescent="0.3">
      <c r="A30" s="10" t="s">
        <v>28</v>
      </c>
      <c r="B30" s="10">
        <v>900060799</v>
      </c>
      <c r="C30" s="15">
        <f t="shared" si="1"/>
        <v>0.8182352698121016</v>
      </c>
      <c r="D30" s="16">
        <f t="shared" si="2"/>
        <v>1.2084345884793455</v>
      </c>
      <c r="E30" s="17">
        <f t="shared" si="3"/>
        <v>5.5176089887640449</v>
      </c>
      <c r="F30" s="15">
        <f t="shared" si="4"/>
        <v>0.29579015096966743</v>
      </c>
      <c r="G30" s="15">
        <f t="shared" si="5"/>
        <v>5.3764216983239341E-2</v>
      </c>
      <c r="H30" s="1"/>
      <c r="I30" s="1"/>
      <c r="J30" s="1"/>
      <c r="K30" s="1"/>
      <c r="L30" s="1"/>
      <c r="M30" s="1"/>
    </row>
    <row r="31" spans="1:13" x14ac:dyDescent="0.25">
      <c r="A31" s="4"/>
      <c r="B31" s="4"/>
      <c r="C31" s="5"/>
      <c r="D31" s="5"/>
      <c r="E31" s="5"/>
      <c r="F31" s="5"/>
      <c r="G31" s="5"/>
      <c r="H31" s="1"/>
      <c r="I31" s="1"/>
      <c r="J31" s="1"/>
      <c r="K31" s="1"/>
      <c r="L31" s="1"/>
      <c r="M31" s="1"/>
    </row>
    <row r="32" spans="1:13" ht="16.5" x14ac:dyDescent="0.3">
      <c r="A32" s="58" t="s">
        <v>45</v>
      </c>
      <c r="B32" s="59"/>
      <c r="C32" s="18">
        <f>+F16/D16</f>
        <v>0.56522371395628623</v>
      </c>
      <c r="D32" s="20">
        <f>+C16/E16</f>
        <v>1.5067522205691768</v>
      </c>
      <c r="E32" s="20">
        <f>+H16/I16</f>
        <v>7.1577502087117644</v>
      </c>
      <c r="F32" s="18">
        <f>+H16/G16</f>
        <v>0.26132469147560256</v>
      </c>
      <c r="G32" s="18">
        <f>+H16/D16</f>
        <v>0.11361777881128184</v>
      </c>
      <c r="H32" s="1"/>
      <c r="I32" s="1"/>
      <c r="J32" s="1"/>
      <c r="K32" s="1"/>
      <c r="L32" s="3"/>
      <c r="M32" s="3"/>
    </row>
    <row r="33" spans="1:13" ht="16.5" x14ac:dyDescent="0.3">
      <c r="A33" s="23"/>
      <c r="B33" s="24"/>
      <c r="C33" s="25"/>
      <c r="D33" s="26"/>
      <c r="E33" s="26"/>
      <c r="F33" s="25"/>
      <c r="G33" s="25"/>
      <c r="H33" s="1"/>
      <c r="I33" s="1"/>
      <c r="J33" s="1"/>
      <c r="K33" s="1"/>
      <c r="L33" s="27"/>
      <c r="M33" s="27"/>
    </row>
    <row r="34" spans="1:13" ht="16.5" x14ac:dyDescent="0.3">
      <c r="A34" s="58" t="s">
        <v>20</v>
      </c>
      <c r="B34" s="59"/>
      <c r="C34" s="18">
        <f>+AVERAGE(C21:C30)</f>
        <v>0.5365519680480455</v>
      </c>
      <c r="D34" s="20">
        <f>+AVERAGE(D21:D30)</f>
        <v>2.1570633261185277</v>
      </c>
      <c r="E34" s="20">
        <f>+AVERAGE(E21:E30)</f>
        <v>361.94404014194896</v>
      </c>
      <c r="F34" s="18">
        <f>+AVERAGE(F21:F30)</f>
        <v>0.3029792229480826</v>
      </c>
      <c r="G34" s="18">
        <f>+AVERAGE(G21:G30)</f>
        <v>0.12950439210631337</v>
      </c>
      <c r="H34" s="1"/>
      <c r="I34" s="1"/>
      <c r="J34" s="1"/>
      <c r="K34" s="1"/>
      <c r="L34" s="3"/>
      <c r="M34" s="3"/>
    </row>
    <row r="36" spans="1:13" ht="16.5" x14ac:dyDescent="0.3">
      <c r="A36" s="58" t="s">
        <v>38</v>
      </c>
      <c r="B36" s="59"/>
      <c r="C36" s="28">
        <f>+(SUM(F5:F8)*0.7+SUM(F9:F14)*0.3)/(SUM(D5:D8)*0.7+SUM(D9:D14)*0.3)</f>
        <v>0.57279427054866472</v>
      </c>
      <c r="D36" s="20">
        <f>+(SUM(C5:C8)*0.7+SUM(C9:C14)*0.3)/(SUM(E5:E8)*0.7+SUM(E9:E14)*0.3)</f>
        <v>1.5250095452751105</v>
      </c>
      <c r="E36" s="20">
        <f>+(SUM(H5:H8)*0.7+SUM(H9:H14)*0.3)/(SUM(I5:I8)*0.7+SUM(I9:I14)*0.3)</f>
        <v>6.4595630205369945</v>
      </c>
      <c r="F36" s="18">
        <f>+(SUM(H5:H8)*0.7+SUM(H9:H14)*0.3)/(SUM(G5:G8)*0.7+SUM(G9:G14)*0.3)</f>
        <v>0.27842911333657744</v>
      </c>
      <c r="G36" s="18">
        <f>+(SUM(H5:H8)*0.7+SUM(H9:H14)*0.3)/(SUM(D5:D8)*0.7+SUM(D9:D14)*0.3)</f>
        <v>0.11894651246344105</v>
      </c>
      <c r="H36" s="1"/>
      <c r="I36" s="1"/>
      <c r="J36" s="1"/>
      <c r="K36" s="1"/>
      <c r="L36" s="3"/>
      <c r="M36" s="3"/>
    </row>
    <row r="37" spans="1:13" ht="16.5" x14ac:dyDescent="0.3">
      <c r="A37" s="23"/>
      <c r="B37" s="24"/>
      <c r="C37" s="25"/>
      <c r="D37" s="26"/>
      <c r="E37" s="26"/>
      <c r="F37" s="25"/>
      <c r="G37" s="25"/>
      <c r="H37" s="1"/>
      <c r="I37" s="1"/>
      <c r="J37" s="1"/>
      <c r="K37" s="1"/>
      <c r="L37" s="27"/>
      <c r="M37" s="27"/>
    </row>
    <row r="38" spans="1:13" ht="16.5" x14ac:dyDescent="0.3">
      <c r="A38" s="58" t="s">
        <v>21</v>
      </c>
      <c r="B38" s="59"/>
      <c r="C38" s="18">
        <f>+_xlfn.STDEV.S(C21:C30)</f>
        <v>0.1744554495390887</v>
      </c>
      <c r="D38" s="20">
        <f>+_xlfn.STDEV.S(D21:D30)</f>
        <v>1.4889660211048272</v>
      </c>
      <c r="E38" s="20">
        <f>+_xlfn.STDEV.S(E21:E30)</f>
        <v>966.11804613152924</v>
      </c>
      <c r="F38" s="29">
        <f>+_xlfn.STDEV.S(F21:F30)</f>
        <v>0.18160413390578919</v>
      </c>
      <c r="G38" s="18">
        <f>+_xlfn.STDEV.S(G21:G30)</f>
        <v>8.1250626309957399E-2</v>
      </c>
      <c r="H38" s="1"/>
      <c r="I38" s="1"/>
      <c r="J38" s="1"/>
      <c r="K38" s="1"/>
      <c r="L38" s="3"/>
      <c r="M38" s="3"/>
    </row>
    <row r="39" spans="1:13" ht="16.5" x14ac:dyDescent="0.3">
      <c r="A39" s="58" t="s">
        <v>39</v>
      </c>
      <c r="B39" s="59"/>
      <c r="C39" s="18">
        <f>+C36+C38</f>
        <v>0.74724972008775348</v>
      </c>
      <c r="D39" s="21">
        <f>+D36+D38</f>
        <v>3.0139755663799379</v>
      </c>
      <c r="E39" s="21">
        <f>+E36-E38</f>
        <v>-959.65848311099228</v>
      </c>
      <c r="F39" s="28">
        <f>+F36-F38</f>
        <v>9.6824979430788244E-2</v>
      </c>
      <c r="G39" s="28">
        <f>+G36-G38</f>
        <v>3.7695886153483654E-2</v>
      </c>
      <c r="H39" s="1"/>
      <c r="I39" s="1"/>
      <c r="J39" s="1"/>
      <c r="K39" s="1"/>
      <c r="L39" s="3"/>
      <c r="M39" s="3"/>
    </row>
    <row r="40" spans="1:13" ht="16.5" x14ac:dyDescent="0.3">
      <c r="A40" s="58" t="s">
        <v>27</v>
      </c>
      <c r="B40" s="59"/>
      <c r="C40" s="19">
        <f>+COUNT(C21:C30)</f>
        <v>10</v>
      </c>
      <c r="D40" s="19">
        <f>+COUNT(D21:D30)</f>
        <v>10</v>
      </c>
      <c r="E40" s="19">
        <f>+COUNT(E21:E30)</f>
        <v>10</v>
      </c>
      <c r="F40" s="19">
        <f>+COUNT(F21:F30)</f>
        <v>10</v>
      </c>
      <c r="G40" s="19">
        <f>+COUNT(G21:G30)</f>
        <v>10</v>
      </c>
      <c r="H40" s="1"/>
      <c r="I40" s="1"/>
      <c r="J40" s="1"/>
      <c r="K40" s="1"/>
      <c r="L40" s="3"/>
      <c r="M40" s="3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7"/>
      <c r="M41" s="27"/>
    </row>
    <row r="42" spans="1:13" ht="16.5" x14ac:dyDescent="0.3">
      <c r="A42" s="58" t="s">
        <v>22</v>
      </c>
      <c r="B42" s="59"/>
      <c r="C42" s="18">
        <v>0.8</v>
      </c>
      <c r="D42" s="21">
        <v>1.5</v>
      </c>
      <c r="E42" s="21">
        <v>2</v>
      </c>
      <c r="F42" s="18">
        <v>8.5000000000000006E-2</v>
      </c>
      <c r="G42" s="18">
        <v>0.04</v>
      </c>
      <c r="H42" s="1"/>
      <c r="I42" s="1"/>
      <c r="J42" s="1"/>
      <c r="K42" s="1"/>
      <c r="L42" s="3"/>
      <c r="M42" s="3"/>
    </row>
    <row r="44" spans="1:13" x14ac:dyDescent="0.25">
      <c r="C44" s="34">
        <f>+C39-C42</f>
        <v>-5.2750279912246567E-2</v>
      </c>
    </row>
  </sheetData>
  <mergeCells count="9">
    <mergeCell ref="A39:B39"/>
    <mergeCell ref="A40:B40"/>
    <mergeCell ref="A42:B42"/>
    <mergeCell ref="A36:B36"/>
    <mergeCell ref="A1:K3"/>
    <mergeCell ref="A16:B16"/>
    <mergeCell ref="A32:B32"/>
    <mergeCell ref="A34:B34"/>
    <mergeCell ref="A38:B38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ABBEA-76E2-42A1-ADCE-E34CB052E6A2}">
  <dimension ref="A1:S45"/>
  <sheetViews>
    <sheetView showGridLines="0" topLeftCell="A18" workbookViewId="0">
      <selection activeCell="E25" sqref="E25"/>
    </sheetView>
  </sheetViews>
  <sheetFormatPr baseColWidth="10" defaultRowHeight="15" x14ac:dyDescent="0.25"/>
  <sheetData>
    <row r="1" spans="1:19" ht="15" customHeight="1" x14ac:dyDescent="0.25">
      <c r="A1" s="56" t="s">
        <v>40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19" ht="15" customHeight="1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</row>
    <row r="3" spans="1:19" ht="15" customHeight="1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6" spans="1:19" ht="30" x14ac:dyDescent="0.25">
      <c r="A6" s="56" t="s">
        <v>41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</row>
    <row r="23" spans="1:19" ht="16.5" x14ac:dyDescent="0.3">
      <c r="B23" s="60" t="s">
        <v>43</v>
      </c>
      <c r="C23" s="60"/>
      <c r="D23" s="60"/>
      <c r="E23" s="33">
        <v>9</v>
      </c>
      <c r="I23" s="60" t="s">
        <v>43</v>
      </c>
      <c r="J23" s="60"/>
      <c r="K23" s="60"/>
      <c r="L23" s="33">
        <v>10</v>
      </c>
      <c r="O23" s="60" t="s">
        <v>43</v>
      </c>
      <c r="P23" s="60"/>
      <c r="Q23" s="60"/>
      <c r="R23" s="33">
        <v>10</v>
      </c>
    </row>
    <row r="24" spans="1:19" ht="16.5" x14ac:dyDescent="0.3">
      <c r="B24" s="60" t="s">
        <v>44</v>
      </c>
      <c r="C24" s="60"/>
      <c r="D24" s="60"/>
      <c r="E24" s="33">
        <v>1</v>
      </c>
      <c r="I24" s="60" t="s">
        <v>44</v>
      </c>
      <c r="J24" s="60"/>
      <c r="K24" s="60"/>
      <c r="L24" s="33">
        <v>0</v>
      </c>
      <c r="O24" s="60" t="s">
        <v>44</v>
      </c>
      <c r="P24" s="60"/>
      <c r="Q24" s="60"/>
      <c r="R24" s="33">
        <v>0</v>
      </c>
    </row>
    <row r="27" spans="1:19" ht="30" x14ac:dyDescent="0.25">
      <c r="A27" s="56" t="s">
        <v>42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</row>
    <row r="44" spans="5:15" ht="16.5" x14ac:dyDescent="0.3">
      <c r="E44" s="60" t="s">
        <v>43</v>
      </c>
      <c r="F44" s="60"/>
      <c r="G44" s="60"/>
      <c r="H44" s="33">
        <v>9</v>
      </c>
      <c r="L44" s="60" t="s">
        <v>43</v>
      </c>
      <c r="M44" s="60"/>
      <c r="N44" s="60"/>
      <c r="O44" s="33">
        <v>9</v>
      </c>
    </row>
    <row r="45" spans="5:15" ht="16.5" x14ac:dyDescent="0.3">
      <c r="E45" s="60" t="s">
        <v>44</v>
      </c>
      <c r="F45" s="60"/>
      <c r="G45" s="60"/>
      <c r="H45" s="33">
        <v>1</v>
      </c>
      <c r="L45" s="60" t="s">
        <v>44</v>
      </c>
      <c r="M45" s="60"/>
      <c r="N45" s="60"/>
      <c r="O45" s="33">
        <v>1</v>
      </c>
    </row>
  </sheetData>
  <mergeCells count="13">
    <mergeCell ref="E44:G44"/>
    <mergeCell ref="E45:G45"/>
    <mergeCell ref="L44:N44"/>
    <mergeCell ref="L45:N45"/>
    <mergeCell ref="A27:S27"/>
    <mergeCell ref="A6:S6"/>
    <mergeCell ref="A1:S3"/>
    <mergeCell ref="B23:D23"/>
    <mergeCell ref="B24:D24"/>
    <mergeCell ref="I23:K23"/>
    <mergeCell ref="I24:K24"/>
    <mergeCell ref="O23:Q23"/>
    <mergeCell ref="O24:Q2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B0E375C657EB14DB99CAD8DB54AB182" ma:contentTypeVersion="2" ma:contentTypeDescription="Crear nuevo documento." ma:contentTypeScope="" ma:versionID="04dcef419811103d3984538ed37df264">
  <xsd:schema xmlns:xsd="http://www.w3.org/2001/XMLSchema" xmlns:xs="http://www.w3.org/2001/XMLSchema" xmlns:p="http://schemas.microsoft.com/office/2006/metadata/properties" xmlns:ns2="33381bcb-8d87-49f6-a7c6-dfeae2b187f0" targetNamespace="http://schemas.microsoft.com/office/2006/metadata/properties" ma:root="true" ma:fieldsID="a9a47125affad46906274d92d692b825" ns2:_="">
    <xsd:import namespace="33381bcb-8d87-49f6-a7c6-dfeae2b187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381bcb-8d87-49f6-a7c6-dfeae2b187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BDC612-005F-4FEF-BFA8-D4D0A5923B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BA4173-F721-4CFE-834D-C6FED69937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381bcb-8d87-49f6-a7c6-dfeae2b187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TODOS CIIU</vt:lpstr>
      <vt:lpstr>CODIGO CIIU 72101506</vt:lpstr>
      <vt:lpstr>PONDERACIONES</vt:lpstr>
      <vt:lpstr>ANALISIS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DANILO SUAREZ LEAL</dc:creator>
  <cp:keywords/>
  <dc:description/>
  <cp:lastModifiedBy>Diana Paola Guerrero Molina</cp:lastModifiedBy>
  <cp:revision/>
  <dcterms:created xsi:type="dcterms:W3CDTF">2020-03-05T23:17:14Z</dcterms:created>
  <dcterms:modified xsi:type="dcterms:W3CDTF">2026-09-30T20:46:38Z</dcterms:modified>
  <cp:category/>
  <cp:contentStatus/>
</cp:coreProperties>
</file>