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C:\Users\aboga\Downloads\9. SUBRED\1. ADECUACIONES SEDES\"/>
    </mc:Choice>
  </mc:AlternateContent>
  <xr:revisionPtr revIDLastSave="0" documentId="13_ncr:1_{26C3364A-3C65-4568-AA07-4CAE666FBDD4}" xr6:coauthVersionLast="47" xr6:coauthVersionMax="47" xr10:uidLastSave="{00000000-0000-0000-0000-000000000000}"/>
  <workbookProtection workbookAlgorithmName="SHA-512" workbookHashValue="5QoWnr/cEy1zgtFEgK9JdfqJ8IWfXC4CnDc1IwwWsEg/O8Cc8oNJkpZTQfeUgLO8CN2wALCCcpRvNymV7ljYQA==" workbookSaltValue="IHv10QBSg6ZQzowxlaMBgA==" workbookSpinCount="100000" lockStructure="1"/>
  <bookViews>
    <workbookView xWindow="-96" yWindow="0" windowWidth="11712" windowHeight="12336" xr2:uid="{00000000-000D-0000-FFFF-FFFF00000000}"/>
  </bookViews>
  <sheets>
    <sheet name="RESUMEN" sheetId="5" r:id="rId1"/>
    <sheet name="PORVENIR" sheetId="2" r:id="rId2"/>
    <sheet name="ASUNCION BOCHICA" sheetId="3" r:id="rId3"/>
    <sheet name="CARVAJAL" sheetId="4" r:id="rId4"/>
  </sheets>
  <externalReferences>
    <externalReference r:id="rId5"/>
  </externalReferences>
  <definedNames>
    <definedName name="_xlnm._FilterDatabase" localSheetId="1" hidden="1">PORVENIR!$A$13:$P$16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5" l="1"/>
  <c r="I13" i="5"/>
  <c r="I12" i="5"/>
  <c r="D187" i="2"/>
  <c r="H33" i="2" l="1"/>
  <c r="K59" i="3"/>
  <c r="L59" i="3"/>
  <c r="O59" i="3" s="1"/>
  <c r="P59" i="3" s="1"/>
  <c r="J27" i="4"/>
  <c r="J26" i="4"/>
  <c r="N59" i="3" l="1"/>
  <c r="M59" i="3"/>
  <c r="F44" i="3"/>
  <c r="E114" i="2"/>
  <c r="C23" i="2" l="1"/>
  <c r="C18" i="2"/>
  <c r="C11" i="5"/>
  <c r="D11" i="5"/>
  <c r="E11" i="5"/>
  <c r="F11" i="5"/>
  <c r="G11" i="5"/>
  <c r="H15" i="5"/>
  <c r="E150" i="4" l="1"/>
  <c r="G150" i="4"/>
  <c r="I150" i="4"/>
  <c r="E143" i="4"/>
  <c r="G143" i="4"/>
  <c r="I143" i="4"/>
  <c r="E135" i="4"/>
  <c r="G135" i="4"/>
  <c r="I135" i="4"/>
  <c r="K127" i="4"/>
  <c r="L127" i="4"/>
  <c r="O127" i="4" s="1"/>
  <c r="K128" i="4"/>
  <c r="L128" i="4"/>
  <c r="M128" i="4" s="1"/>
  <c r="E129" i="4"/>
  <c r="G129" i="4"/>
  <c r="I129" i="4"/>
  <c r="L118" i="4"/>
  <c r="O118" i="4" s="1"/>
  <c r="K118" i="4"/>
  <c r="E121" i="4"/>
  <c r="G121" i="4"/>
  <c r="I121" i="4"/>
  <c r="E113" i="4"/>
  <c r="G113" i="4"/>
  <c r="I113" i="4"/>
  <c r="K97" i="4"/>
  <c r="L97" i="4"/>
  <c r="M97" i="4" s="1"/>
  <c r="K98" i="4"/>
  <c r="L98" i="4"/>
  <c r="O98" i="4" s="1"/>
  <c r="E99" i="4"/>
  <c r="G99" i="4"/>
  <c r="I99" i="4"/>
  <c r="E82" i="4"/>
  <c r="G82" i="4"/>
  <c r="I82" i="4"/>
  <c r="K57" i="4"/>
  <c r="L57" i="4"/>
  <c r="O57" i="4" s="1"/>
  <c r="K58" i="4"/>
  <c r="L58" i="4"/>
  <c r="O58" i="4" s="1"/>
  <c r="K64" i="4"/>
  <c r="L64" i="4"/>
  <c r="O64" i="4" s="1"/>
  <c r="K65" i="4"/>
  <c r="L65" i="4"/>
  <c r="L56" i="4"/>
  <c r="O56" i="4" s="1"/>
  <c r="K56" i="4"/>
  <c r="E66" i="4"/>
  <c r="G66" i="4"/>
  <c r="I66" i="4"/>
  <c r="K45" i="4"/>
  <c r="L45" i="4"/>
  <c r="M45" i="4" s="1"/>
  <c r="K46" i="4"/>
  <c r="L46" i="4"/>
  <c r="M46" i="4" s="1"/>
  <c r="K48" i="4"/>
  <c r="L48" i="4"/>
  <c r="M48" i="4" s="1"/>
  <c r="K50" i="4"/>
  <c r="L50" i="4"/>
  <c r="M50" i="4" s="1"/>
  <c r="E51" i="4"/>
  <c r="G51" i="4"/>
  <c r="I51" i="4"/>
  <c r="K26" i="4"/>
  <c r="I28" i="4"/>
  <c r="E28" i="4"/>
  <c r="G28" i="4"/>
  <c r="D28" i="4"/>
  <c r="E38" i="4"/>
  <c r="G38" i="4"/>
  <c r="I38" i="4"/>
  <c r="K35" i="4"/>
  <c r="L35" i="4"/>
  <c r="O35" i="4" s="1"/>
  <c r="K37" i="4"/>
  <c r="L37" i="4"/>
  <c r="O37" i="4" s="1"/>
  <c r="L26" i="4"/>
  <c r="O26" i="4" s="1"/>
  <c r="J159" i="3"/>
  <c r="J158" i="3"/>
  <c r="J152" i="3"/>
  <c r="J151" i="3"/>
  <c r="I160" i="3"/>
  <c r="J145" i="3"/>
  <c r="J146" i="3" s="1"/>
  <c r="I153" i="3"/>
  <c r="I146" i="3"/>
  <c r="K138" i="3"/>
  <c r="L138" i="3"/>
  <c r="M138" i="3" s="1"/>
  <c r="K139" i="3"/>
  <c r="L139" i="3"/>
  <c r="O139" i="3" s="1"/>
  <c r="J137" i="3"/>
  <c r="J138" i="3"/>
  <c r="J139" i="3"/>
  <c r="J136" i="3"/>
  <c r="I140" i="3"/>
  <c r="L130" i="3"/>
  <c r="O130" i="3" s="1"/>
  <c r="K130" i="3"/>
  <c r="K131" i="3" s="1"/>
  <c r="J130" i="3"/>
  <c r="J131" i="3" s="1"/>
  <c r="I131" i="3"/>
  <c r="J124" i="3"/>
  <c r="J125" i="3" s="1"/>
  <c r="I125" i="3"/>
  <c r="L116" i="3"/>
  <c r="O116" i="3" s="1"/>
  <c r="K116" i="3"/>
  <c r="J117" i="3"/>
  <c r="J118" i="3"/>
  <c r="J116" i="3"/>
  <c r="I119" i="3"/>
  <c r="K102" i="3"/>
  <c r="L102" i="3"/>
  <c r="O102" i="3" s="1"/>
  <c r="K103" i="3"/>
  <c r="L103" i="3"/>
  <c r="M103" i="3" s="1"/>
  <c r="J98" i="3"/>
  <c r="J99" i="3"/>
  <c r="J100" i="3"/>
  <c r="J101" i="3"/>
  <c r="J102" i="3"/>
  <c r="J103" i="3"/>
  <c r="J104" i="3"/>
  <c r="J105" i="3"/>
  <c r="J106" i="3"/>
  <c r="J107" i="3"/>
  <c r="J108" i="3"/>
  <c r="J109" i="3"/>
  <c r="J110" i="3"/>
  <c r="J97" i="3"/>
  <c r="I111" i="3"/>
  <c r="K89" i="3"/>
  <c r="L89" i="3"/>
  <c r="M89" i="3" s="1"/>
  <c r="K90" i="3"/>
  <c r="L90" i="3"/>
  <c r="M90" i="3" s="1"/>
  <c r="J77" i="3"/>
  <c r="J78" i="3"/>
  <c r="J79" i="3"/>
  <c r="J80" i="3"/>
  <c r="J81" i="3"/>
  <c r="J82" i="3"/>
  <c r="J83" i="3"/>
  <c r="J84" i="3"/>
  <c r="J85" i="3"/>
  <c r="J86" i="3"/>
  <c r="J87" i="3"/>
  <c r="J88" i="3"/>
  <c r="J89" i="3"/>
  <c r="J90" i="3"/>
  <c r="J91" i="3"/>
  <c r="J76" i="3"/>
  <c r="I92" i="3"/>
  <c r="J66" i="3"/>
  <c r="J67" i="3"/>
  <c r="J68" i="3"/>
  <c r="J69" i="3"/>
  <c r="J70" i="3"/>
  <c r="J65" i="3"/>
  <c r="I71" i="3"/>
  <c r="J51" i="3"/>
  <c r="J52" i="3"/>
  <c r="J53" i="3"/>
  <c r="J54" i="3"/>
  <c r="J55" i="3"/>
  <c r="J56" i="3"/>
  <c r="J57" i="3"/>
  <c r="J58" i="3"/>
  <c r="J59" i="3"/>
  <c r="J50" i="3"/>
  <c r="K51" i="3"/>
  <c r="L51" i="3"/>
  <c r="O51" i="3" s="1"/>
  <c r="K52" i="3"/>
  <c r="L52" i="3"/>
  <c r="M52" i="3" s="1"/>
  <c r="K53" i="3"/>
  <c r="L53" i="3"/>
  <c r="O53" i="3" s="1"/>
  <c r="K57" i="3"/>
  <c r="L57" i="3"/>
  <c r="M57" i="3" s="1"/>
  <c r="K58" i="3"/>
  <c r="L58" i="3"/>
  <c r="O58" i="3" s="1"/>
  <c r="L50" i="3"/>
  <c r="N50" i="3" s="1"/>
  <c r="K50" i="3"/>
  <c r="I60" i="3"/>
  <c r="K42" i="3"/>
  <c r="L42" i="3"/>
  <c r="M42" i="3" s="1"/>
  <c r="K44" i="3"/>
  <c r="L44" i="3"/>
  <c r="M44" i="3" s="1"/>
  <c r="J41" i="3"/>
  <c r="J42" i="3"/>
  <c r="J43" i="3"/>
  <c r="J44" i="3"/>
  <c r="J40" i="3"/>
  <c r="I45" i="3"/>
  <c r="K34" i="3"/>
  <c r="L34" i="3"/>
  <c r="O34" i="3" s="1"/>
  <c r="J30" i="3"/>
  <c r="J31" i="3"/>
  <c r="J32" i="3"/>
  <c r="J33" i="3"/>
  <c r="J34" i="3"/>
  <c r="J29" i="3"/>
  <c r="I35" i="3"/>
  <c r="K23" i="3"/>
  <c r="L23" i="3"/>
  <c r="M23" i="3" s="1"/>
  <c r="L22" i="3"/>
  <c r="O22" i="3" s="1"/>
  <c r="K22" i="3"/>
  <c r="J23" i="3"/>
  <c r="J22" i="3"/>
  <c r="I24" i="3"/>
  <c r="I17" i="3"/>
  <c r="J13" i="3"/>
  <c r="J14" i="3"/>
  <c r="J15" i="3"/>
  <c r="J16" i="3"/>
  <c r="J12" i="3"/>
  <c r="J188" i="2"/>
  <c r="I189" i="2"/>
  <c r="J187" i="2"/>
  <c r="K180" i="2"/>
  <c r="L180" i="2"/>
  <c r="M180" i="2" s="1"/>
  <c r="J179" i="2"/>
  <c r="J180" i="2"/>
  <c r="J178" i="2"/>
  <c r="I181" i="2"/>
  <c r="J170" i="2"/>
  <c r="J171" i="2"/>
  <c r="I172" i="2"/>
  <c r="J169" i="2"/>
  <c r="J162" i="2"/>
  <c r="J163" i="2" s="1"/>
  <c r="I163" i="2"/>
  <c r="L155" i="2"/>
  <c r="L156" i="2" s="1"/>
  <c r="K155" i="2"/>
  <c r="K156" i="2" s="1"/>
  <c r="J155" i="2"/>
  <c r="J156" i="2" s="1"/>
  <c r="I156" i="2"/>
  <c r="K147" i="2"/>
  <c r="L147" i="2"/>
  <c r="O147" i="2" s="1"/>
  <c r="K148" i="2"/>
  <c r="L148" i="2"/>
  <c r="J147" i="2"/>
  <c r="J148" i="2"/>
  <c r="I149" i="2"/>
  <c r="J146" i="2"/>
  <c r="L137" i="2"/>
  <c r="O137" i="2" s="1"/>
  <c r="K137" i="2"/>
  <c r="J138" i="2"/>
  <c r="J139" i="2"/>
  <c r="J137" i="2"/>
  <c r="I140" i="2"/>
  <c r="K124" i="2"/>
  <c r="L124" i="2"/>
  <c r="M124" i="2" s="1"/>
  <c r="K125" i="2"/>
  <c r="L125" i="2"/>
  <c r="O125" i="2" s="1"/>
  <c r="J121" i="2"/>
  <c r="J122" i="2"/>
  <c r="J123" i="2"/>
  <c r="J124" i="2"/>
  <c r="J125" i="2"/>
  <c r="J126" i="2"/>
  <c r="J127" i="2"/>
  <c r="J128" i="2"/>
  <c r="J129" i="2"/>
  <c r="J130" i="2"/>
  <c r="J120" i="2"/>
  <c r="I131" i="2"/>
  <c r="K112" i="2"/>
  <c r="L112" i="2"/>
  <c r="M112" i="2" s="1"/>
  <c r="K113" i="2"/>
  <c r="L113" i="2"/>
  <c r="O113" i="2" s="1"/>
  <c r="J103" i="2"/>
  <c r="J104" i="2"/>
  <c r="J105" i="2"/>
  <c r="J106" i="2"/>
  <c r="J107" i="2"/>
  <c r="J108" i="2"/>
  <c r="J109" i="2"/>
  <c r="J110" i="2"/>
  <c r="J111" i="2"/>
  <c r="J112" i="2"/>
  <c r="J113" i="2"/>
  <c r="I114" i="2"/>
  <c r="J102" i="2"/>
  <c r="K90" i="2"/>
  <c r="L90" i="2"/>
  <c r="O90" i="2" s="1"/>
  <c r="J90" i="2"/>
  <c r="J91" i="2"/>
  <c r="J92" i="2"/>
  <c r="J93" i="2"/>
  <c r="J94" i="2"/>
  <c r="J95" i="2"/>
  <c r="J89" i="2"/>
  <c r="I96" i="2"/>
  <c r="M65" i="4" l="1"/>
  <c r="P34" i="3"/>
  <c r="P51" i="3"/>
  <c r="P37" i="4"/>
  <c r="P98" i="4"/>
  <c r="P22" i="3"/>
  <c r="P65" i="4"/>
  <c r="N58" i="4"/>
  <c r="P58" i="3"/>
  <c r="P53" i="3"/>
  <c r="P35" i="4"/>
  <c r="P58" i="4"/>
  <c r="P64" i="4"/>
  <c r="P102" i="3"/>
  <c r="P116" i="3"/>
  <c r="P139" i="3"/>
  <c r="P26" i="4"/>
  <c r="P56" i="4"/>
  <c r="P118" i="4"/>
  <c r="M58" i="4"/>
  <c r="N65" i="4"/>
  <c r="J160" i="3"/>
  <c r="N125" i="2"/>
  <c r="P125" i="2"/>
  <c r="P147" i="2"/>
  <c r="P90" i="2"/>
  <c r="M113" i="2"/>
  <c r="P113" i="2"/>
  <c r="P137" i="2"/>
  <c r="M148" i="2"/>
  <c r="N148" i="2"/>
  <c r="N98" i="4"/>
  <c r="J189" i="2"/>
  <c r="M56" i="4"/>
  <c r="N127" i="4"/>
  <c r="M137" i="2"/>
  <c r="M155" i="2"/>
  <c r="M156" i="2" s="1"/>
  <c r="N56" i="4"/>
  <c r="N137" i="2"/>
  <c r="N118" i="4"/>
  <c r="M118" i="4"/>
  <c r="N35" i="4"/>
  <c r="M130" i="3"/>
  <c r="M131" i="3" s="1"/>
  <c r="O89" i="3"/>
  <c r="I162" i="3"/>
  <c r="N89" i="3"/>
  <c r="J111" i="3"/>
  <c r="N102" i="3"/>
  <c r="J119" i="3"/>
  <c r="P130" i="3"/>
  <c r="P131" i="3" s="1"/>
  <c r="O131" i="3"/>
  <c r="O50" i="3"/>
  <c r="J92" i="3"/>
  <c r="M116" i="3"/>
  <c r="N130" i="3"/>
  <c r="N131" i="3" s="1"/>
  <c r="J153" i="3"/>
  <c r="J71" i="3"/>
  <c r="N116" i="3"/>
  <c r="L131" i="3"/>
  <c r="J140" i="3"/>
  <c r="N139" i="3"/>
  <c r="J172" i="2"/>
  <c r="J114" i="2"/>
  <c r="N155" i="2"/>
  <c r="N156" i="2" s="1"/>
  <c r="N113" i="2"/>
  <c r="J140" i="2"/>
  <c r="J149" i="2"/>
  <c r="O155" i="2"/>
  <c r="P127" i="4"/>
  <c r="O128" i="4"/>
  <c r="M127" i="4"/>
  <c r="N128" i="4"/>
  <c r="M98" i="4"/>
  <c r="O97" i="4"/>
  <c r="N97" i="4"/>
  <c r="P57" i="4"/>
  <c r="N64" i="4"/>
  <c r="N57" i="4"/>
  <c r="M64" i="4"/>
  <c r="M57" i="4"/>
  <c r="O50" i="4"/>
  <c r="O48" i="4"/>
  <c r="O46" i="4"/>
  <c r="O45" i="4"/>
  <c r="N50" i="4"/>
  <c r="N48" i="4"/>
  <c r="N46" i="4"/>
  <c r="N45" i="4"/>
  <c r="L27" i="4"/>
  <c r="K27" i="4"/>
  <c r="K28" i="4" s="1"/>
  <c r="N26" i="4"/>
  <c r="M26" i="4"/>
  <c r="N37" i="4"/>
  <c r="M37" i="4"/>
  <c r="M35" i="4"/>
  <c r="M139" i="3"/>
  <c r="O138" i="3"/>
  <c r="N138" i="3"/>
  <c r="O103" i="3"/>
  <c r="M102" i="3"/>
  <c r="N103" i="3"/>
  <c r="O90" i="3"/>
  <c r="N90" i="3"/>
  <c r="N53" i="3"/>
  <c r="N34" i="3"/>
  <c r="J60" i="3"/>
  <c r="N58" i="3"/>
  <c r="M50" i="3"/>
  <c r="N51" i="3"/>
  <c r="M58" i="3"/>
  <c r="O57" i="3"/>
  <c r="M53" i="3"/>
  <c r="O52" i="3"/>
  <c r="M51" i="3"/>
  <c r="N57" i="3"/>
  <c r="N52" i="3"/>
  <c r="O44" i="3"/>
  <c r="O42" i="3"/>
  <c r="N44" i="3"/>
  <c r="N42" i="3"/>
  <c r="J45" i="3"/>
  <c r="N22" i="3"/>
  <c r="M22" i="3"/>
  <c r="M24" i="3" s="1"/>
  <c r="J35" i="3"/>
  <c r="M34" i="3"/>
  <c r="J17" i="3"/>
  <c r="O23" i="3"/>
  <c r="K24" i="3"/>
  <c r="N23" i="3"/>
  <c r="L24" i="3"/>
  <c r="J24" i="3"/>
  <c r="O180" i="2"/>
  <c r="N180" i="2"/>
  <c r="J181" i="2"/>
  <c r="N147" i="2"/>
  <c r="O148" i="2"/>
  <c r="M147" i="2"/>
  <c r="M125" i="2"/>
  <c r="O124" i="2"/>
  <c r="N124" i="2"/>
  <c r="J131" i="2"/>
  <c r="O112" i="2"/>
  <c r="N112" i="2"/>
  <c r="N90" i="2"/>
  <c r="M90" i="2"/>
  <c r="J96" i="2"/>
  <c r="K73" i="2"/>
  <c r="L73" i="2"/>
  <c r="O73" i="2" s="1"/>
  <c r="K75" i="2"/>
  <c r="L75" i="2"/>
  <c r="K77" i="2"/>
  <c r="L77" i="2"/>
  <c r="M77" i="2" s="1"/>
  <c r="K79" i="2"/>
  <c r="L79" i="2"/>
  <c r="M79" i="2" s="1"/>
  <c r="K81" i="2"/>
  <c r="L81" i="2"/>
  <c r="M81" i="2" s="1"/>
  <c r="K82" i="2"/>
  <c r="L82" i="2"/>
  <c r="L72" i="2"/>
  <c r="O72" i="2" s="1"/>
  <c r="K72" i="2"/>
  <c r="J73" i="2"/>
  <c r="J74" i="2"/>
  <c r="J75" i="2"/>
  <c r="J76" i="2"/>
  <c r="J77" i="2"/>
  <c r="J78" i="2"/>
  <c r="J79" i="2"/>
  <c r="J80" i="2"/>
  <c r="J81" i="2"/>
  <c r="J82" i="2"/>
  <c r="J72" i="2"/>
  <c r="I83" i="2"/>
  <c r="K59" i="2"/>
  <c r="L59" i="2"/>
  <c r="O59" i="2" s="1"/>
  <c r="K60" i="2"/>
  <c r="L60" i="2"/>
  <c r="O60" i="2" s="1"/>
  <c r="K61" i="2"/>
  <c r="L61" i="2"/>
  <c r="M61" i="2" s="1"/>
  <c r="K62" i="2"/>
  <c r="L62" i="2"/>
  <c r="O62" i="2" s="1"/>
  <c r="K63" i="2"/>
  <c r="L63" i="2"/>
  <c r="M63" i="2" s="1"/>
  <c r="K65" i="2"/>
  <c r="L65" i="2"/>
  <c r="M65" i="2" s="1"/>
  <c r="J57" i="2"/>
  <c r="J58" i="2"/>
  <c r="J59" i="2"/>
  <c r="J60" i="2"/>
  <c r="J61" i="2"/>
  <c r="J62" i="2"/>
  <c r="J63" i="2"/>
  <c r="J64" i="2"/>
  <c r="J65" i="2"/>
  <c r="J56" i="2"/>
  <c r="I66" i="2"/>
  <c r="K45" i="2"/>
  <c r="L45" i="2"/>
  <c r="O45" i="2" s="1"/>
  <c r="K49" i="2"/>
  <c r="L49" i="2"/>
  <c r="O49" i="2" s="1"/>
  <c r="J41" i="2"/>
  <c r="J42" i="2"/>
  <c r="J43" i="2"/>
  <c r="J44" i="2"/>
  <c r="J45" i="2"/>
  <c r="J46" i="2"/>
  <c r="J47" i="2"/>
  <c r="J48" i="2"/>
  <c r="J49" i="2"/>
  <c r="J40" i="2"/>
  <c r="I50" i="2"/>
  <c r="L33" i="2"/>
  <c r="N33" i="2" s="1"/>
  <c r="L32" i="2"/>
  <c r="O32" i="2" s="1"/>
  <c r="K32" i="2"/>
  <c r="K33" i="2"/>
  <c r="J33" i="2"/>
  <c r="J32" i="2"/>
  <c r="H32" i="2"/>
  <c r="I34" i="2"/>
  <c r="I26" i="2"/>
  <c r="J15" i="2"/>
  <c r="J16" i="2"/>
  <c r="J18" i="2"/>
  <c r="J19" i="2"/>
  <c r="J20" i="2"/>
  <c r="J21" i="2"/>
  <c r="J22" i="2"/>
  <c r="J23" i="2"/>
  <c r="J24" i="2"/>
  <c r="J25" i="2"/>
  <c r="J14" i="2"/>
  <c r="P138" i="3" l="1"/>
  <c r="P42" i="3"/>
  <c r="P52" i="3"/>
  <c r="P90" i="3"/>
  <c r="P45" i="4"/>
  <c r="P97" i="4"/>
  <c r="P89" i="3"/>
  <c r="P44" i="3"/>
  <c r="O28" i="4"/>
  <c r="P46" i="4"/>
  <c r="P57" i="3"/>
  <c r="P103" i="3"/>
  <c r="P50" i="4"/>
  <c r="P48" i="4"/>
  <c r="P128" i="4"/>
  <c r="P50" i="3"/>
  <c r="P62" i="2"/>
  <c r="P148" i="2"/>
  <c r="P49" i="2"/>
  <c r="P60" i="2"/>
  <c r="P112" i="2"/>
  <c r="P59" i="2"/>
  <c r="P124" i="2"/>
  <c r="P72" i="2"/>
  <c r="P32" i="2"/>
  <c r="P180" i="2"/>
  <c r="P45" i="2"/>
  <c r="O75" i="2"/>
  <c r="N75" i="2"/>
  <c r="N82" i="2"/>
  <c r="J162" i="3"/>
  <c r="M72" i="2"/>
  <c r="N72" i="2"/>
  <c r="O156" i="2"/>
  <c r="P155" i="2"/>
  <c r="P156" i="2" s="1"/>
  <c r="N73" i="2"/>
  <c r="L28" i="4"/>
  <c r="P27" i="4"/>
  <c r="P28" i="4" s="1"/>
  <c r="N27" i="4"/>
  <c r="N28" i="4" s="1"/>
  <c r="M27" i="4"/>
  <c r="M28" i="4" s="1"/>
  <c r="N24" i="3"/>
  <c r="P23" i="3"/>
  <c r="P24" i="3" s="1"/>
  <c r="O24" i="3"/>
  <c r="J83" i="2"/>
  <c r="P73" i="2"/>
  <c r="M82" i="2"/>
  <c r="O81" i="2"/>
  <c r="O79" i="2"/>
  <c r="O77" i="2"/>
  <c r="M75" i="2"/>
  <c r="M73" i="2"/>
  <c r="N81" i="2"/>
  <c r="N79" i="2"/>
  <c r="N77" i="2"/>
  <c r="K34" i="2"/>
  <c r="N62" i="2"/>
  <c r="N60" i="2"/>
  <c r="J34" i="2"/>
  <c r="L34" i="2"/>
  <c r="M33" i="2"/>
  <c r="N59" i="2"/>
  <c r="O65" i="2"/>
  <c r="O63" i="2"/>
  <c r="M62" i="2"/>
  <c r="O61" i="2"/>
  <c r="M60" i="2"/>
  <c r="M59" i="2"/>
  <c r="N65" i="2"/>
  <c r="N63" i="2"/>
  <c r="N61" i="2"/>
  <c r="J66" i="2"/>
  <c r="N32" i="2"/>
  <c r="N34" i="2" s="1"/>
  <c r="O33" i="2"/>
  <c r="M32" i="2"/>
  <c r="N49" i="2"/>
  <c r="N45" i="2"/>
  <c r="M49" i="2"/>
  <c r="M45" i="2"/>
  <c r="J50" i="2"/>
  <c r="H34" i="2"/>
  <c r="J26" i="2"/>
  <c r="J163" i="3" l="1"/>
  <c r="J165" i="3"/>
  <c r="J164" i="3"/>
  <c r="J166" i="3" s="1"/>
  <c r="P75" i="2"/>
  <c r="P65" i="2"/>
  <c r="P77" i="2"/>
  <c r="P79" i="2"/>
  <c r="P81" i="2"/>
  <c r="P61" i="2"/>
  <c r="M34" i="2"/>
  <c r="P33" i="2"/>
  <c r="P34" i="2" s="1"/>
  <c r="P63" i="2"/>
  <c r="P82" i="2"/>
  <c r="J191" i="2"/>
  <c r="O34" i="2"/>
  <c r="J194" i="2" l="1"/>
  <c r="J193" i="2"/>
  <c r="J195" i="2" s="1"/>
  <c r="J192" i="2"/>
  <c r="J167" i="3"/>
  <c r="J168" i="3" s="1"/>
  <c r="J169" i="3" s="1"/>
  <c r="E13" i="5" s="1"/>
  <c r="E21" i="4"/>
  <c r="G21" i="4"/>
  <c r="I21" i="4"/>
  <c r="J13" i="4" l="1"/>
  <c r="J14" i="4"/>
  <c r="J15" i="4"/>
  <c r="J16" i="4"/>
  <c r="J17" i="4"/>
  <c r="J18" i="4"/>
  <c r="J19" i="4"/>
  <c r="J20" i="4"/>
  <c r="J33" i="4"/>
  <c r="J34" i="4"/>
  <c r="J35" i="4"/>
  <c r="J36" i="4"/>
  <c r="J37" i="4"/>
  <c r="J43" i="4"/>
  <c r="J44" i="4"/>
  <c r="J45" i="4"/>
  <c r="J46" i="4"/>
  <c r="J47" i="4"/>
  <c r="J48" i="4"/>
  <c r="J49" i="4"/>
  <c r="J50" i="4"/>
  <c r="J56" i="4"/>
  <c r="J57" i="4"/>
  <c r="J58" i="4"/>
  <c r="J59" i="4"/>
  <c r="J60" i="4"/>
  <c r="J61" i="4"/>
  <c r="J62" i="4"/>
  <c r="J63" i="4"/>
  <c r="J64" i="4"/>
  <c r="J65" i="4"/>
  <c r="J71" i="4"/>
  <c r="J72" i="4"/>
  <c r="J73" i="4"/>
  <c r="J74" i="4"/>
  <c r="J75" i="4"/>
  <c r="J76" i="4"/>
  <c r="J77" i="4"/>
  <c r="J78" i="4"/>
  <c r="J79" i="4"/>
  <c r="J80" i="4"/>
  <c r="J81" i="4"/>
  <c r="J87" i="4"/>
  <c r="J88" i="4"/>
  <c r="J89" i="4"/>
  <c r="J90" i="4"/>
  <c r="J91" i="4"/>
  <c r="J92" i="4"/>
  <c r="J93" i="4"/>
  <c r="J94" i="4"/>
  <c r="J95" i="4"/>
  <c r="J96" i="4"/>
  <c r="J97" i="4"/>
  <c r="J98" i="4"/>
  <c r="J104" i="4"/>
  <c r="J105" i="4"/>
  <c r="J106" i="4"/>
  <c r="J107" i="4"/>
  <c r="J108" i="4"/>
  <c r="J109" i="4"/>
  <c r="J110" i="4"/>
  <c r="J111" i="4"/>
  <c r="J112" i="4"/>
  <c r="J118" i="4"/>
  <c r="J119" i="4"/>
  <c r="J120" i="4"/>
  <c r="J126" i="4"/>
  <c r="J127" i="4"/>
  <c r="J128" i="4"/>
  <c r="J134" i="4"/>
  <c r="J135" i="4" s="1"/>
  <c r="J140" i="4"/>
  <c r="J141" i="4"/>
  <c r="J142" i="4"/>
  <c r="J148" i="4"/>
  <c r="J149" i="4"/>
  <c r="J12" i="4"/>
  <c r="J196" i="2" l="1"/>
  <c r="J197" i="2" s="1"/>
  <c r="J198" i="2" s="1"/>
  <c r="E12" i="5" s="1"/>
  <c r="J150" i="4"/>
  <c r="J143" i="4"/>
  <c r="J129" i="4"/>
  <c r="J121" i="4"/>
  <c r="J113" i="4"/>
  <c r="J99" i="4"/>
  <c r="J82" i="4"/>
  <c r="J66" i="4"/>
  <c r="J51" i="4"/>
  <c r="J28" i="4"/>
  <c r="J38" i="4"/>
  <c r="J21" i="4"/>
  <c r="H13" i="4"/>
  <c r="H14" i="4"/>
  <c r="H15" i="4"/>
  <c r="H16" i="4"/>
  <c r="H17" i="4"/>
  <c r="H18" i="4"/>
  <c r="H19" i="4"/>
  <c r="H20" i="4"/>
  <c r="H26" i="4"/>
  <c r="H33" i="4"/>
  <c r="H34" i="4"/>
  <c r="H35" i="4"/>
  <c r="H36" i="4"/>
  <c r="H37" i="4"/>
  <c r="H43" i="4"/>
  <c r="H44" i="4"/>
  <c r="H45" i="4"/>
  <c r="H46" i="4"/>
  <c r="H47" i="4"/>
  <c r="H48" i="4"/>
  <c r="H49" i="4"/>
  <c r="H50" i="4"/>
  <c r="H56" i="4"/>
  <c r="H57" i="4"/>
  <c r="H58" i="4"/>
  <c r="H59" i="4"/>
  <c r="H60" i="4"/>
  <c r="H61" i="4"/>
  <c r="H62" i="4"/>
  <c r="H63" i="4"/>
  <c r="H64" i="4"/>
  <c r="H65" i="4"/>
  <c r="H71" i="4"/>
  <c r="H72" i="4"/>
  <c r="H73" i="4"/>
  <c r="H74" i="4"/>
  <c r="H75" i="4"/>
  <c r="H76" i="4"/>
  <c r="H77" i="4"/>
  <c r="H78" i="4"/>
  <c r="H79" i="4"/>
  <c r="H80" i="4"/>
  <c r="H81" i="4"/>
  <c r="H87" i="4"/>
  <c r="H88" i="4"/>
  <c r="H89" i="4"/>
  <c r="H90" i="4"/>
  <c r="H91" i="4"/>
  <c r="H92" i="4"/>
  <c r="H93" i="4"/>
  <c r="H94" i="4"/>
  <c r="H95" i="4"/>
  <c r="H96" i="4"/>
  <c r="H97" i="4"/>
  <c r="H98" i="4"/>
  <c r="H104" i="4"/>
  <c r="H105" i="4"/>
  <c r="H106" i="4"/>
  <c r="H107" i="4"/>
  <c r="H108" i="4"/>
  <c r="H109" i="4"/>
  <c r="H110" i="4"/>
  <c r="H111" i="4"/>
  <c r="H112" i="4"/>
  <c r="H118" i="4"/>
  <c r="H119" i="4"/>
  <c r="H120" i="4"/>
  <c r="H126" i="4"/>
  <c r="H127" i="4"/>
  <c r="H128" i="4"/>
  <c r="H134" i="4"/>
  <c r="H135" i="4" s="1"/>
  <c r="H140" i="4"/>
  <c r="H141" i="4"/>
  <c r="H142" i="4"/>
  <c r="H148" i="4"/>
  <c r="H149" i="4"/>
  <c r="H12" i="4"/>
  <c r="H129" i="4" l="1"/>
  <c r="H150" i="4"/>
  <c r="J152" i="4"/>
  <c r="H143" i="4"/>
  <c r="H121" i="4"/>
  <c r="H113" i="4"/>
  <c r="H99" i="4"/>
  <c r="H82" i="4"/>
  <c r="H66" i="4"/>
  <c r="H51" i="4"/>
  <c r="H38" i="4"/>
  <c r="H27" i="4"/>
  <c r="H28" i="4" s="1"/>
  <c r="H21" i="4"/>
  <c r="E160" i="3"/>
  <c r="G160" i="3"/>
  <c r="E153" i="3"/>
  <c r="G153" i="3"/>
  <c r="E146" i="3"/>
  <c r="G146" i="3"/>
  <c r="E140" i="3"/>
  <c r="G140" i="3"/>
  <c r="E131" i="3"/>
  <c r="G131" i="3"/>
  <c r="D131" i="3"/>
  <c r="E125" i="3"/>
  <c r="G125" i="3"/>
  <c r="E119" i="3"/>
  <c r="G119" i="3"/>
  <c r="E111" i="3"/>
  <c r="G111" i="3"/>
  <c r="E92" i="3"/>
  <c r="G92" i="3"/>
  <c r="E71" i="3"/>
  <c r="G71" i="3"/>
  <c r="E60" i="3"/>
  <c r="G60" i="3"/>
  <c r="E45" i="3"/>
  <c r="G45" i="3"/>
  <c r="E35" i="3"/>
  <c r="G35" i="3"/>
  <c r="E24" i="3"/>
  <c r="G24" i="3"/>
  <c r="D24" i="3"/>
  <c r="E17" i="3"/>
  <c r="G17" i="3"/>
  <c r="H13" i="3"/>
  <c r="H14" i="3"/>
  <c r="H15" i="3"/>
  <c r="H16" i="3"/>
  <c r="H22" i="3"/>
  <c r="H23" i="3"/>
  <c r="H29" i="3"/>
  <c r="H30" i="3"/>
  <c r="H31" i="3"/>
  <c r="H32" i="3"/>
  <c r="H33" i="3"/>
  <c r="H34" i="3"/>
  <c r="H40" i="3"/>
  <c r="H41" i="3"/>
  <c r="H42" i="3"/>
  <c r="H43" i="3"/>
  <c r="H44" i="3"/>
  <c r="H50" i="3"/>
  <c r="H51" i="3"/>
  <c r="H52" i="3"/>
  <c r="H53" i="3"/>
  <c r="H54" i="3"/>
  <c r="H55" i="3"/>
  <c r="H56" i="3"/>
  <c r="H57" i="3"/>
  <c r="H58" i="3"/>
  <c r="H59" i="3"/>
  <c r="H65" i="3"/>
  <c r="H66" i="3"/>
  <c r="H67" i="3"/>
  <c r="H68" i="3"/>
  <c r="H69" i="3"/>
  <c r="H70" i="3"/>
  <c r="H76" i="3"/>
  <c r="H77" i="3"/>
  <c r="H78" i="3"/>
  <c r="H79" i="3"/>
  <c r="H80" i="3"/>
  <c r="H81" i="3"/>
  <c r="H82" i="3"/>
  <c r="H83" i="3"/>
  <c r="H84" i="3"/>
  <c r="H85" i="3"/>
  <c r="H86" i="3"/>
  <c r="H87" i="3"/>
  <c r="H88" i="3"/>
  <c r="H89" i="3"/>
  <c r="H90" i="3"/>
  <c r="H91" i="3"/>
  <c r="H97" i="3"/>
  <c r="H98" i="3"/>
  <c r="H99" i="3"/>
  <c r="H100" i="3"/>
  <c r="H101" i="3"/>
  <c r="H102" i="3"/>
  <c r="H103" i="3"/>
  <c r="H104" i="3"/>
  <c r="H105" i="3"/>
  <c r="H106" i="3"/>
  <c r="H107" i="3"/>
  <c r="H108" i="3"/>
  <c r="H109" i="3"/>
  <c r="H110" i="3"/>
  <c r="H116" i="3"/>
  <c r="H117" i="3"/>
  <c r="H118" i="3"/>
  <c r="H124" i="3"/>
  <c r="H125" i="3" s="1"/>
  <c r="H130" i="3"/>
  <c r="H131" i="3" s="1"/>
  <c r="H136" i="3"/>
  <c r="H137" i="3"/>
  <c r="H138" i="3"/>
  <c r="H139" i="3"/>
  <c r="H145" i="3"/>
  <c r="H146" i="3" s="1"/>
  <c r="H151" i="3"/>
  <c r="H152" i="3"/>
  <c r="H158" i="3"/>
  <c r="H159" i="3"/>
  <c r="H12" i="3"/>
  <c r="J155" i="4" l="1"/>
  <c r="J154" i="4"/>
  <c r="J156" i="4" s="1"/>
  <c r="J153" i="4"/>
  <c r="H152" i="4"/>
  <c r="H153" i="3"/>
  <c r="G162" i="3"/>
  <c r="H160" i="3"/>
  <c r="H140" i="3"/>
  <c r="H111" i="3"/>
  <c r="H119" i="3"/>
  <c r="H71" i="3"/>
  <c r="H92" i="3"/>
  <c r="H60" i="3"/>
  <c r="H24" i="3"/>
  <c r="H45" i="3"/>
  <c r="H35" i="3"/>
  <c r="H17" i="3"/>
  <c r="H155" i="4" l="1"/>
  <c r="H154" i="4"/>
  <c r="H156" i="4" s="1"/>
  <c r="H153" i="4"/>
  <c r="H162" i="3"/>
  <c r="D149" i="4"/>
  <c r="C149" i="4"/>
  <c r="B149" i="4"/>
  <c r="D148" i="4"/>
  <c r="C148" i="4"/>
  <c r="B148" i="4"/>
  <c r="D142" i="4"/>
  <c r="C142" i="4"/>
  <c r="B142" i="4"/>
  <c r="D141" i="4"/>
  <c r="C141" i="4"/>
  <c r="B141" i="4"/>
  <c r="D140" i="4"/>
  <c r="C140" i="4"/>
  <c r="B140" i="4"/>
  <c r="D134" i="4"/>
  <c r="C134" i="4"/>
  <c r="B134" i="4"/>
  <c r="F128" i="4"/>
  <c r="F127" i="4"/>
  <c r="D126" i="4"/>
  <c r="C126" i="4"/>
  <c r="B126" i="4"/>
  <c r="D120" i="4"/>
  <c r="C120" i="4"/>
  <c r="B120" i="4"/>
  <c r="D119" i="4"/>
  <c r="C119" i="4"/>
  <c r="B119" i="4"/>
  <c r="F118" i="4"/>
  <c r="D112" i="4"/>
  <c r="C112" i="4"/>
  <c r="B112" i="4"/>
  <c r="D111" i="4"/>
  <c r="C111" i="4"/>
  <c r="B111" i="4"/>
  <c r="D110" i="4"/>
  <c r="C110" i="4"/>
  <c r="B110" i="4"/>
  <c r="D109" i="4"/>
  <c r="C109" i="4"/>
  <c r="B109" i="4"/>
  <c r="D108" i="4"/>
  <c r="C108" i="4"/>
  <c r="B108" i="4"/>
  <c r="D107" i="4"/>
  <c r="C107" i="4"/>
  <c r="B107" i="4"/>
  <c r="D106" i="4"/>
  <c r="C106" i="4"/>
  <c r="B106" i="4"/>
  <c r="D105" i="4"/>
  <c r="C105" i="4"/>
  <c r="B105" i="4"/>
  <c r="D104" i="4"/>
  <c r="C104" i="4"/>
  <c r="B104" i="4"/>
  <c r="F98" i="4"/>
  <c r="F97" i="4"/>
  <c r="D96" i="4"/>
  <c r="C96" i="4"/>
  <c r="B96" i="4"/>
  <c r="D95" i="4"/>
  <c r="C95" i="4"/>
  <c r="B95" i="4"/>
  <c r="D94" i="4"/>
  <c r="C94" i="4"/>
  <c r="B94" i="4"/>
  <c r="D93" i="4"/>
  <c r="C93" i="4"/>
  <c r="B93" i="4"/>
  <c r="D92" i="4"/>
  <c r="C92" i="4"/>
  <c r="B92" i="4"/>
  <c r="D91" i="4"/>
  <c r="C91" i="4"/>
  <c r="B91" i="4"/>
  <c r="D90" i="4"/>
  <c r="C90" i="4"/>
  <c r="B90" i="4"/>
  <c r="D89" i="4"/>
  <c r="C89" i="4"/>
  <c r="B89" i="4"/>
  <c r="D88" i="4"/>
  <c r="C88" i="4"/>
  <c r="B88" i="4"/>
  <c r="D87" i="4"/>
  <c r="C87" i="4"/>
  <c r="B87" i="4"/>
  <c r="D81" i="4"/>
  <c r="C81" i="4"/>
  <c r="B81" i="4"/>
  <c r="D80" i="4"/>
  <c r="C80" i="4"/>
  <c r="B80" i="4"/>
  <c r="D79" i="4"/>
  <c r="C79" i="4"/>
  <c r="B79" i="4"/>
  <c r="D78" i="4"/>
  <c r="C78" i="4"/>
  <c r="B78" i="4"/>
  <c r="D77" i="4"/>
  <c r="C77" i="4"/>
  <c r="B77" i="4"/>
  <c r="D76" i="4"/>
  <c r="C76" i="4"/>
  <c r="B76" i="4"/>
  <c r="D75" i="4"/>
  <c r="C75" i="4"/>
  <c r="B75" i="4"/>
  <c r="D74" i="4"/>
  <c r="C74" i="4"/>
  <c r="B74" i="4"/>
  <c r="D73" i="4"/>
  <c r="C73" i="4"/>
  <c r="B73" i="4"/>
  <c r="D72" i="4"/>
  <c r="C72" i="4"/>
  <c r="B72" i="4"/>
  <c r="D71" i="4"/>
  <c r="C71" i="4"/>
  <c r="B71" i="4"/>
  <c r="F65" i="4"/>
  <c r="F64" i="4"/>
  <c r="D63" i="4"/>
  <c r="C63" i="4"/>
  <c r="B63" i="4"/>
  <c r="D62" i="4"/>
  <c r="C62" i="4"/>
  <c r="B62" i="4"/>
  <c r="D61" i="4"/>
  <c r="C61" i="4"/>
  <c r="B61" i="4"/>
  <c r="D60" i="4"/>
  <c r="C60" i="4"/>
  <c r="B60" i="4"/>
  <c r="D59" i="4"/>
  <c r="C59" i="4"/>
  <c r="B59" i="4"/>
  <c r="F58" i="4"/>
  <c r="F57" i="4"/>
  <c r="F56" i="4"/>
  <c r="F50" i="4"/>
  <c r="D49" i="4"/>
  <c r="C49" i="4"/>
  <c r="B49" i="4"/>
  <c r="F48" i="4"/>
  <c r="D47" i="4"/>
  <c r="C47" i="4"/>
  <c r="B47" i="4"/>
  <c r="F46" i="4"/>
  <c r="F45" i="4"/>
  <c r="D44" i="4"/>
  <c r="C44" i="4"/>
  <c r="B44" i="4"/>
  <c r="D43" i="4"/>
  <c r="C43" i="4"/>
  <c r="B43" i="4"/>
  <c r="F37" i="4"/>
  <c r="D36" i="4"/>
  <c r="C36" i="4"/>
  <c r="B36" i="4"/>
  <c r="F35" i="4"/>
  <c r="D34" i="4"/>
  <c r="C34" i="4"/>
  <c r="B34" i="4"/>
  <c r="D33" i="4"/>
  <c r="C33" i="4"/>
  <c r="B33" i="4"/>
  <c r="F26" i="4"/>
  <c r="F27" i="4" s="1"/>
  <c r="F28" i="4" s="1"/>
  <c r="D20" i="4"/>
  <c r="C20" i="4"/>
  <c r="B20" i="4"/>
  <c r="D19" i="4"/>
  <c r="C19" i="4"/>
  <c r="B19" i="4"/>
  <c r="D18" i="4"/>
  <c r="C18" i="4"/>
  <c r="B18" i="4"/>
  <c r="D17" i="4"/>
  <c r="C17" i="4"/>
  <c r="B17" i="4"/>
  <c r="D16" i="4"/>
  <c r="C16" i="4"/>
  <c r="B16" i="4"/>
  <c r="D15" i="4"/>
  <c r="C15" i="4"/>
  <c r="B15" i="4"/>
  <c r="D14" i="4"/>
  <c r="C14" i="4"/>
  <c r="B14" i="4"/>
  <c r="D13" i="4"/>
  <c r="C13" i="4"/>
  <c r="B13" i="4"/>
  <c r="D12" i="4"/>
  <c r="C12" i="4"/>
  <c r="B12" i="4"/>
  <c r="H164" i="3" l="1"/>
  <c r="H166" i="3" s="1"/>
  <c r="H163" i="3"/>
  <c r="H165" i="3"/>
  <c r="J157" i="4"/>
  <c r="J158" i="4" s="1"/>
  <c r="J159" i="4" s="1"/>
  <c r="E14" i="5" s="1"/>
  <c r="E15" i="5" s="1"/>
  <c r="F149" i="4"/>
  <c r="K149" i="4"/>
  <c r="L149" i="4"/>
  <c r="F148" i="4"/>
  <c r="L148" i="4"/>
  <c r="K148" i="4"/>
  <c r="D150" i="4"/>
  <c r="F126" i="4"/>
  <c r="F129" i="4" s="1"/>
  <c r="L126" i="4"/>
  <c r="K126" i="4"/>
  <c r="K129" i="4" s="1"/>
  <c r="D129" i="4"/>
  <c r="F141" i="4"/>
  <c r="K141" i="4"/>
  <c r="L141" i="4"/>
  <c r="F142" i="4"/>
  <c r="K142" i="4"/>
  <c r="L142" i="4"/>
  <c r="F140" i="4"/>
  <c r="D143" i="4"/>
  <c r="L140" i="4"/>
  <c r="K140" i="4"/>
  <c r="F134" i="4"/>
  <c r="F135" i="4" s="1"/>
  <c r="L134" i="4"/>
  <c r="K134" i="4"/>
  <c r="K135" i="4" s="1"/>
  <c r="D135" i="4"/>
  <c r="F120" i="4"/>
  <c r="K120" i="4"/>
  <c r="L120" i="4"/>
  <c r="F119" i="4"/>
  <c r="K119" i="4"/>
  <c r="D121" i="4"/>
  <c r="L119" i="4"/>
  <c r="F106" i="4"/>
  <c r="K106" i="4"/>
  <c r="L106" i="4"/>
  <c r="F110" i="4"/>
  <c r="L110" i="4"/>
  <c r="K110" i="4"/>
  <c r="F107" i="4"/>
  <c r="K107" i="4"/>
  <c r="L107" i="4"/>
  <c r="F105" i="4"/>
  <c r="K105" i="4"/>
  <c r="L105" i="4"/>
  <c r="F109" i="4"/>
  <c r="L109" i="4"/>
  <c r="K109" i="4"/>
  <c r="F111" i="4"/>
  <c r="K111" i="4"/>
  <c r="L111" i="4"/>
  <c r="F104" i="4"/>
  <c r="L104" i="4"/>
  <c r="K104" i="4"/>
  <c r="D113" i="4"/>
  <c r="F108" i="4"/>
  <c r="L108" i="4"/>
  <c r="K108" i="4"/>
  <c r="F112" i="4"/>
  <c r="L112" i="4"/>
  <c r="K112" i="4"/>
  <c r="F94" i="4"/>
  <c r="K94" i="4"/>
  <c r="L94" i="4"/>
  <c r="F89" i="4"/>
  <c r="K89" i="4"/>
  <c r="L89" i="4"/>
  <c r="F93" i="4"/>
  <c r="K93" i="4"/>
  <c r="L93" i="4"/>
  <c r="F90" i="4"/>
  <c r="K90" i="4"/>
  <c r="L90" i="4"/>
  <c r="F88" i="4"/>
  <c r="K88" i="4"/>
  <c r="L88" i="4"/>
  <c r="F92" i="4"/>
  <c r="L92" i="4"/>
  <c r="K92" i="4"/>
  <c r="F96" i="4"/>
  <c r="L96" i="4"/>
  <c r="K96" i="4"/>
  <c r="F87" i="4"/>
  <c r="K87" i="4"/>
  <c r="L87" i="4"/>
  <c r="D99" i="4"/>
  <c r="F91" i="4"/>
  <c r="K91" i="4"/>
  <c r="L91" i="4"/>
  <c r="F95" i="4"/>
  <c r="L95" i="4"/>
  <c r="K95" i="4"/>
  <c r="F77" i="4"/>
  <c r="K77" i="4"/>
  <c r="L77" i="4"/>
  <c r="F81" i="4"/>
  <c r="K81" i="4"/>
  <c r="L81" i="4"/>
  <c r="F73" i="4"/>
  <c r="K73" i="4"/>
  <c r="L73" i="4"/>
  <c r="F72" i="4"/>
  <c r="K72" i="4"/>
  <c r="L72" i="4"/>
  <c r="F80" i="4"/>
  <c r="K80" i="4"/>
  <c r="L80" i="4"/>
  <c r="F76" i="4"/>
  <c r="K76" i="4"/>
  <c r="L76" i="4"/>
  <c r="F75" i="4"/>
  <c r="L75" i="4"/>
  <c r="K75" i="4"/>
  <c r="F79" i="4"/>
  <c r="L79" i="4"/>
  <c r="K79" i="4"/>
  <c r="F71" i="4"/>
  <c r="K71" i="4"/>
  <c r="D82" i="4"/>
  <c r="L71" i="4"/>
  <c r="F74" i="4"/>
  <c r="L74" i="4"/>
  <c r="K74" i="4"/>
  <c r="F78" i="4"/>
  <c r="L78" i="4"/>
  <c r="K78" i="4"/>
  <c r="F60" i="4"/>
  <c r="K60" i="4"/>
  <c r="L60" i="4"/>
  <c r="F59" i="4"/>
  <c r="K59" i="4"/>
  <c r="D66" i="4"/>
  <c r="L59" i="4"/>
  <c r="F63" i="4"/>
  <c r="K63" i="4"/>
  <c r="L63" i="4"/>
  <c r="F62" i="4"/>
  <c r="K62" i="4"/>
  <c r="L62" i="4"/>
  <c r="F61" i="4"/>
  <c r="K61" i="4"/>
  <c r="L61" i="4"/>
  <c r="F47" i="4"/>
  <c r="K47" i="4"/>
  <c r="L47" i="4"/>
  <c r="F43" i="4"/>
  <c r="L43" i="4"/>
  <c r="K43" i="4"/>
  <c r="D51" i="4"/>
  <c r="F49" i="4"/>
  <c r="L49" i="4"/>
  <c r="K49" i="4"/>
  <c r="F44" i="4"/>
  <c r="K44" i="4"/>
  <c r="L44" i="4"/>
  <c r="D38" i="4"/>
  <c r="F33" i="4"/>
  <c r="K33" i="4"/>
  <c r="L33" i="4"/>
  <c r="F34" i="4"/>
  <c r="K34" i="4"/>
  <c r="L34" i="4"/>
  <c r="F36" i="4"/>
  <c r="K36" i="4"/>
  <c r="L36" i="4"/>
  <c r="F16" i="4"/>
  <c r="K16" i="4"/>
  <c r="L16" i="4"/>
  <c r="F15" i="4"/>
  <c r="K15" i="4"/>
  <c r="L15" i="4"/>
  <c r="L12" i="4"/>
  <c r="K12" i="4"/>
  <c r="F19" i="4"/>
  <c r="L19" i="4"/>
  <c r="K19" i="4"/>
  <c r="F20" i="4"/>
  <c r="L20" i="4"/>
  <c r="K20" i="4"/>
  <c r="F14" i="4"/>
  <c r="L14" i="4"/>
  <c r="K14" i="4"/>
  <c r="F18" i="4"/>
  <c r="K18" i="4"/>
  <c r="L18" i="4"/>
  <c r="F13" i="4"/>
  <c r="K13" i="4"/>
  <c r="L13" i="4"/>
  <c r="F17" i="4"/>
  <c r="L17" i="4"/>
  <c r="K17" i="4"/>
  <c r="F12" i="4"/>
  <c r="D21" i="4"/>
  <c r="H157" i="4" l="1"/>
  <c r="H158" i="4" s="1"/>
  <c r="H159" i="4" s="1"/>
  <c r="D14" i="5" s="1"/>
  <c r="K150" i="4"/>
  <c r="F150" i="4"/>
  <c r="O149" i="4"/>
  <c r="N149" i="4"/>
  <c r="M149" i="4"/>
  <c r="K143" i="4"/>
  <c r="O148" i="4"/>
  <c r="N148" i="4"/>
  <c r="M148" i="4"/>
  <c r="L150" i="4"/>
  <c r="F143" i="4"/>
  <c r="O141" i="4"/>
  <c r="N141" i="4"/>
  <c r="M141" i="4"/>
  <c r="F121" i="4"/>
  <c r="M142" i="4"/>
  <c r="N142" i="4"/>
  <c r="O142" i="4"/>
  <c r="N126" i="4"/>
  <c r="N129" i="4" s="1"/>
  <c r="O126" i="4"/>
  <c r="M126" i="4"/>
  <c r="M129" i="4" s="1"/>
  <c r="L129" i="4"/>
  <c r="N134" i="4"/>
  <c r="N135" i="4" s="1"/>
  <c r="L135" i="4"/>
  <c r="M134" i="4"/>
  <c r="M135" i="4" s="1"/>
  <c r="O134" i="4"/>
  <c r="N140" i="4"/>
  <c r="M140" i="4"/>
  <c r="O140" i="4"/>
  <c r="L143" i="4"/>
  <c r="K121" i="4"/>
  <c r="O119" i="4"/>
  <c r="N119" i="4"/>
  <c r="M119" i="4"/>
  <c r="L121" i="4"/>
  <c r="M120" i="4"/>
  <c r="N120" i="4"/>
  <c r="O120" i="4"/>
  <c r="M104" i="4"/>
  <c r="O104" i="4"/>
  <c r="N104" i="4"/>
  <c r="L113" i="4"/>
  <c r="O105" i="4"/>
  <c r="N105" i="4"/>
  <c r="M105" i="4"/>
  <c r="M112" i="4"/>
  <c r="O112" i="4"/>
  <c r="N112" i="4"/>
  <c r="F113" i="4"/>
  <c r="M106" i="4"/>
  <c r="N106" i="4"/>
  <c r="O106" i="4"/>
  <c r="M108" i="4"/>
  <c r="N108" i="4"/>
  <c r="O108" i="4"/>
  <c r="O111" i="4"/>
  <c r="N111" i="4"/>
  <c r="M111" i="4"/>
  <c r="O109" i="4"/>
  <c r="N109" i="4"/>
  <c r="M109" i="4"/>
  <c r="K113" i="4"/>
  <c r="O107" i="4"/>
  <c r="N107" i="4"/>
  <c r="M107" i="4"/>
  <c r="M110" i="4"/>
  <c r="N110" i="4"/>
  <c r="M91" i="4"/>
  <c r="O91" i="4"/>
  <c r="N91" i="4"/>
  <c r="M87" i="4"/>
  <c r="N87" i="4"/>
  <c r="L99" i="4"/>
  <c r="O96" i="4"/>
  <c r="N96" i="4"/>
  <c r="M96" i="4"/>
  <c r="N90" i="4"/>
  <c r="M90" i="4"/>
  <c r="O88" i="4"/>
  <c r="N88" i="4"/>
  <c r="M88" i="4"/>
  <c r="O94" i="4"/>
  <c r="N94" i="4"/>
  <c r="M94" i="4"/>
  <c r="M95" i="4"/>
  <c r="O95" i="4"/>
  <c r="N95" i="4"/>
  <c r="F99" i="4"/>
  <c r="K99" i="4"/>
  <c r="M89" i="4"/>
  <c r="O89" i="4"/>
  <c r="N89" i="4"/>
  <c r="O92" i="4"/>
  <c r="N92" i="4"/>
  <c r="M92" i="4"/>
  <c r="M93" i="4"/>
  <c r="N93" i="4"/>
  <c r="O93" i="4"/>
  <c r="K82" i="4"/>
  <c r="M81" i="4"/>
  <c r="O81" i="4"/>
  <c r="N81" i="4"/>
  <c r="O71" i="4"/>
  <c r="N71" i="4"/>
  <c r="M71" i="4"/>
  <c r="L82" i="4"/>
  <c r="M75" i="4"/>
  <c r="O75" i="4"/>
  <c r="N75" i="4"/>
  <c r="M72" i="4"/>
  <c r="O72" i="4"/>
  <c r="N72" i="4"/>
  <c r="M76" i="4"/>
  <c r="O76" i="4"/>
  <c r="N76" i="4"/>
  <c r="M79" i="4"/>
  <c r="N79" i="4"/>
  <c r="O79" i="4"/>
  <c r="M80" i="4"/>
  <c r="O80" i="4"/>
  <c r="N80" i="4"/>
  <c r="M77" i="4"/>
  <c r="N77" i="4"/>
  <c r="O77" i="4"/>
  <c r="M74" i="4"/>
  <c r="N74" i="4"/>
  <c r="O74" i="4"/>
  <c r="M78" i="4"/>
  <c r="N78" i="4"/>
  <c r="O78" i="4"/>
  <c r="F82" i="4"/>
  <c r="M73" i="4"/>
  <c r="O73" i="4"/>
  <c r="N73" i="4"/>
  <c r="F66" i="4"/>
  <c r="O59" i="4"/>
  <c r="M59" i="4"/>
  <c r="N59" i="4"/>
  <c r="L66" i="4"/>
  <c r="O60" i="4"/>
  <c r="N60" i="4"/>
  <c r="M60" i="4"/>
  <c r="O63" i="4"/>
  <c r="M63" i="4"/>
  <c r="N63" i="4"/>
  <c r="O61" i="4"/>
  <c r="M61" i="4"/>
  <c r="N61" i="4"/>
  <c r="O62" i="4"/>
  <c r="N62" i="4"/>
  <c r="M62" i="4"/>
  <c r="K66" i="4"/>
  <c r="O44" i="4"/>
  <c r="N44" i="4"/>
  <c r="M44" i="4"/>
  <c r="O49" i="4"/>
  <c r="M49" i="4"/>
  <c r="N49" i="4"/>
  <c r="M43" i="4"/>
  <c r="N43" i="4"/>
  <c r="O43" i="4"/>
  <c r="L51" i="4"/>
  <c r="F51" i="4"/>
  <c r="O47" i="4"/>
  <c r="N47" i="4"/>
  <c r="M47" i="4"/>
  <c r="K51" i="4"/>
  <c r="L38" i="4"/>
  <c r="K38" i="4"/>
  <c r="F38" i="4"/>
  <c r="M34" i="4"/>
  <c r="O34" i="4"/>
  <c r="N34" i="4"/>
  <c r="O33" i="4"/>
  <c r="N33" i="4"/>
  <c r="M33" i="4"/>
  <c r="M36" i="4"/>
  <c r="O36" i="4"/>
  <c r="N36" i="4"/>
  <c r="F21" i="4"/>
  <c r="O17" i="4"/>
  <c r="N17" i="4"/>
  <c r="M17" i="4"/>
  <c r="M18" i="4"/>
  <c r="O18" i="4"/>
  <c r="N18" i="4"/>
  <c r="M14" i="4"/>
  <c r="O14" i="4"/>
  <c r="N14" i="4"/>
  <c r="K21" i="4"/>
  <c r="O19" i="4"/>
  <c r="N19" i="4"/>
  <c r="M19" i="4"/>
  <c r="O13" i="4"/>
  <c r="N13" i="4"/>
  <c r="M13" i="4"/>
  <c r="O12" i="4"/>
  <c r="N12" i="4"/>
  <c r="M12" i="4"/>
  <c r="L21" i="4"/>
  <c r="M16" i="4"/>
  <c r="N16" i="4"/>
  <c r="O16" i="4"/>
  <c r="N15" i="4"/>
  <c r="M15" i="4"/>
  <c r="M20" i="4"/>
  <c r="O20" i="4"/>
  <c r="N20" i="4"/>
  <c r="H167" i="3"/>
  <c r="P49" i="4" l="1"/>
  <c r="P80" i="4"/>
  <c r="P13" i="4"/>
  <c r="P14" i="4"/>
  <c r="P47" i="4"/>
  <c r="P61" i="4"/>
  <c r="P60" i="4"/>
  <c r="P93" i="4"/>
  <c r="P95" i="4"/>
  <c r="P109" i="4"/>
  <c r="P112" i="4"/>
  <c r="P17" i="4"/>
  <c r="P73" i="4"/>
  <c r="P74" i="4"/>
  <c r="P89" i="4"/>
  <c r="P88" i="4"/>
  <c r="P96" i="4"/>
  <c r="P91" i="4"/>
  <c r="P106" i="4"/>
  <c r="P75" i="4"/>
  <c r="P107" i="4"/>
  <c r="P18" i="4"/>
  <c r="P63" i="4"/>
  <c r="P111" i="4"/>
  <c r="P20" i="4"/>
  <c r="P34" i="4"/>
  <c r="P78" i="4"/>
  <c r="P94" i="4"/>
  <c r="P110" i="4"/>
  <c r="P108" i="4"/>
  <c r="P105" i="4"/>
  <c r="P15" i="4"/>
  <c r="P76" i="4"/>
  <c r="P149" i="4"/>
  <c r="P16" i="4"/>
  <c r="P19" i="4"/>
  <c r="P62" i="4"/>
  <c r="P81" i="4"/>
  <c r="P120" i="4"/>
  <c r="P36" i="4"/>
  <c r="P77" i="4"/>
  <c r="P79" i="4"/>
  <c r="P90" i="4"/>
  <c r="P44" i="4"/>
  <c r="P72" i="4"/>
  <c r="P92" i="4"/>
  <c r="P142" i="4"/>
  <c r="P141" i="4"/>
  <c r="H168" i="3"/>
  <c r="H169" i="3" s="1"/>
  <c r="D13" i="5" s="1"/>
  <c r="M150" i="4"/>
  <c r="K152" i="4"/>
  <c r="F152" i="4"/>
  <c r="P148" i="4"/>
  <c r="O150" i="4"/>
  <c r="N150" i="4"/>
  <c r="M143" i="4"/>
  <c r="L152" i="4"/>
  <c r="P134" i="4"/>
  <c r="P135" i="4" s="1"/>
  <c r="O135" i="4"/>
  <c r="P126" i="4"/>
  <c r="P129" i="4" s="1"/>
  <c r="O129" i="4"/>
  <c r="P140" i="4"/>
  <c r="O143" i="4"/>
  <c r="N143" i="4"/>
  <c r="M121" i="4"/>
  <c r="N121" i="4"/>
  <c r="O121" i="4"/>
  <c r="P119" i="4"/>
  <c r="M113" i="4"/>
  <c r="N113" i="4"/>
  <c r="P104" i="4"/>
  <c r="O113" i="4"/>
  <c r="N99" i="4"/>
  <c r="M99" i="4"/>
  <c r="P87" i="4"/>
  <c r="O99" i="4"/>
  <c r="M82" i="4"/>
  <c r="N82" i="4"/>
  <c r="P71" i="4"/>
  <c r="O82" i="4"/>
  <c r="N66" i="4"/>
  <c r="M66" i="4"/>
  <c r="P59" i="4"/>
  <c r="O66" i="4"/>
  <c r="N51" i="4"/>
  <c r="M51" i="4"/>
  <c r="P43" i="4"/>
  <c r="O51" i="4"/>
  <c r="N38" i="4"/>
  <c r="M38" i="4"/>
  <c r="P33" i="4"/>
  <c r="O38" i="4"/>
  <c r="P12" i="4"/>
  <c r="O21" i="4"/>
  <c r="N21" i="4"/>
  <c r="M21" i="4"/>
  <c r="F154" i="4" l="1"/>
  <c r="F156" i="4" s="1"/>
  <c r="F153" i="4"/>
  <c r="F155" i="4"/>
  <c r="P150" i="4"/>
  <c r="P121" i="4"/>
  <c r="P143" i="4"/>
  <c r="P38" i="4"/>
  <c r="P82" i="4"/>
  <c r="P113" i="4"/>
  <c r="P66" i="4"/>
  <c r="P21" i="4"/>
  <c r="P51" i="4"/>
  <c r="P99" i="4"/>
  <c r="F14" i="5"/>
  <c r="N152" i="4"/>
  <c r="M152" i="4"/>
  <c r="O152" i="4"/>
  <c r="D159" i="3"/>
  <c r="C159" i="3"/>
  <c r="D158" i="3"/>
  <c r="C158" i="3"/>
  <c r="D152" i="3"/>
  <c r="C152" i="3"/>
  <c r="D151" i="3"/>
  <c r="C151" i="3"/>
  <c r="D145" i="3"/>
  <c r="C145" i="3"/>
  <c r="F139" i="3"/>
  <c r="F138" i="3"/>
  <c r="C138" i="3"/>
  <c r="D137" i="3"/>
  <c r="C137" i="3"/>
  <c r="D136" i="3"/>
  <c r="C136" i="3"/>
  <c r="F130" i="3"/>
  <c r="F131" i="3" s="1"/>
  <c r="D124" i="3"/>
  <c r="C124" i="3"/>
  <c r="D118" i="3"/>
  <c r="C118" i="3"/>
  <c r="D117" i="3"/>
  <c r="C117" i="3"/>
  <c r="F116" i="3"/>
  <c r="D110" i="3"/>
  <c r="C110" i="3"/>
  <c r="D109" i="3"/>
  <c r="C109" i="3"/>
  <c r="D108" i="3"/>
  <c r="C108" i="3"/>
  <c r="D107" i="3"/>
  <c r="C107" i="3"/>
  <c r="D106" i="3"/>
  <c r="C106" i="3"/>
  <c r="D105" i="3"/>
  <c r="C105" i="3"/>
  <c r="D104" i="3"/>
  <c r="C104" i="3"/>
  <c r="F103" i="3"/>
  <c r="F102" i="3"/>
  <c r="D101" i="3"/>
  <c r="C101" i="3"/>
  <c r="D100" i="3"/>
  <c r="C100" i="3"/>
  <c r="D99" i="3"/>
  <c r="C99" i="3"/>
  <c r="D98" i="3"/>
  <c r="C98" i="3"/>
  <c r="D97" i="3"/>
  <c r="C97" i="3"/>
  <c r="D91" i="3"/>
  <c r="C91" i="3"/>
  <c r="F90" i="3"/>
  <c r="F89" i="3"/>
  <c r="D88" i="3"/>
  <c r="C88" i="3"/>
  <c r="D87" i="3"/>
  <c r="C87" i="3"/>
  <c r="D86" i="3"/>
  <c r="C86" i="3"/>
  <c r="D85" i="3"/>
  <c r="C85" i="3"/>
  <c r="D84" i="3"/>
  <c r="C84" i="3"/>
  <c r="D83" i="3"/>
  <c r="C83" i="3"/>
  <c r="D82" i="3"/>
  <c r="C82" i="3"/>
  <c r="D81" i="3"/>
  <c r="C81" i="3"/>
  <c r="D80" i="3"/>
  <c r="C80" i="3"/>
  <c r="D79" i="3"/>
  <c r="C79" i="3"/>
  <c r="D78" i="3"/>
  <c r="C78" i="3"/>
  <c r="D77" i="3"/>
  <c r="C77" i="3"/>
  <c r="D76" i="3"/>
  <c r="C76" i="3"/>
  <c r="D70" i="3"/>
  <c r="C70" i="3"/>
  <c r="D69" i="3"/>
  <c r="C69" i="3"/>
  <c r="D68" i="3"/>
  <c r="C68" i="3"/>
  <c r="D67" i="3"/>
  <c r="C67" i="3"/>
  <c r="D66" i="3"/>
  <c r="C66" i="3"/>
  <c r="D65" i="3"/>
  <c r="C65" i="3"/>
  <c r="F59" i="3"/>
  <c r="F58" i="3"/>
  <c r="F57" i="3"/>
  <c r="D56" i="3"/>
  <c r="C56" i="3"/>
  <c r="D55" i="3"/>
  <c r="C55" i="3"/>
  <c r="D54" i="3"/>
  <c r="C54" i="3"/>
  <c r="F53" i="3"/>
  <c r="F52" i="3"/>
  <c r="F51" i="3"/>
  <c r="F50" i="3"/>
  <c r="D43" i="3"/>
  <c r="C43" i="3"/>
  <c r="F42" i="3"/>
  <c r="D41" i="3"/>
  <c r="C41" i="3"/>
  <c r="D40" i="3"/>
  <c r="C40" i="3"/>
  <c r="F34" i="3"/>
  <c r="D33" i="3"/>
  <c r="C33" i="3"/>
  <c r="D32" i="3"/>
  <c r="C32" i="3"/>
  <c r="D31" i="3"/>
  <c r="C31" i="3"/>
  <c r="D30" i="3"/>
  <c r="C30" i="3"/>
  <c r="D29" i="3"/>
  <c r="C29" i="3"/>
  <c r="F23" i="3"/>
  <c r="F22" i="3"/>
  <c r="D16" i="3"/>
  <c r="F16" i="3" s="1"/>
  <c r="C16" i="3"/>
  <c r="D15" i="3"/>
  <c r="C15" i="3"/>
  <c r="D14" i="3"/>
  <c r="C14" i="3"/>
  <c r="D13" i="3"/>
  <c r="C13" i="3"/>
  <c r="D12" i="3"/>
  <c r="C12" i="3"/>
  <c r="P152" i="4" l="1"/>
  <c r="F152" i="3"/>
  <c r="K152" i="3"/>
  <c r="L152" i="3"/>
  <c r="F159" i="3"/>
  <c r="K159" i="3"/>
  <c r="L159" i="3"/>
  <c r="L151" i="3"/>
  <c r="K151" i="3"/>
  <c r="K158" i="3"/>
  <c r="L158" i="3"/>
  <c r="F157" i="4"/>
  <c r="K145" i="3"/>
  <c r="K146" i="3" s="1"/>
  <c r="L145" i="3"/>
  <c r="F137" i="3"/>
  <c r="K137" i="3"/>
  <c r="L137" i="3"/>
  <c r="L136" i="3"/>
  <c r="K136" i="3"/>
  <c r="L124" i="3"/>
  <c r="K124" i="3"/>
  <c r="K125" i="3" s="1"/>
  <c r="K117" i="3"/>
  <c r="L117" i="3"/>
  <c r="F118" i="3"/>
  <c r="L118" i="3"/>
  <c r="K118" i="3"/>
  <c r="F110" i="3"/>
  <c r="L110" i="3"/>
  <c r="K110" i="3"/>
  <c r="L97" i="3"/>
  <c r="K97" i="3"/>
  <c r="F101" i="3"/>
  <c r="K101" i="3"/>
  <c r="L101" i="3"/>
  <c r="F105" i="3"/>
  <c r="L105" i="3"/>
  <c r="K105" i="3"/>
  <c r="F109" i="3"/>
  <c r="K109" i="3"/>
  <c r="L109" i="3"/>
  <c r="F106" i="3"/>
  <c r="K106" i="3"/>
  <c r="L106" i="3"/>
  <c r="F100" i="3"/>
  <c r="L100" i="3"/>
  <c r="K100" i="3"/>
  <c r="F104" i="3"/>
  <c r="K104" i="3"/>
  <c r="L104" i="3"/>
  <c r="F108" i="3"/>
  <c r="L108" i="3"/>
  <c r="K108" i="3"/>
  <c r="F98" i="3"/>
  <c r="K98" i="3"/>
  <c r="L98" i="3"/>
  <c r="F99" i="3"/>
  <c r="K99" i="3"/>
  <c r="L99" i="3"/>
  <c r="F107" i="3"/>
  <c r="K107" i="3"/>
  <c r="L107" i="3"/>
  <c r="F77" i="3"/>
  <c r="K77" i="3"/>
  <c r="L77" i="3"/>
  <c r="F81" i="3"/>
  <c r="L81" i="3"/>
  <c r="K81" i="3"/>
  <c r="K76" i="3"/>
  <c r="L76" i="3"/>
  <c r="F80" i="3"/>
  <c r="L80" i="3"/>
  <c r="K80" i="3"/>
  <c r="F84" i="3"/>
  <c r="L84" i="3"/>
  <c r="K84" i="3"/>
  <c r="F88" i="3"/>
  <c r="L88" i="3"/>
  <c r="K88" i="3"/>
  <c r="F85" i="3"/>
  <c r="L85" i="3"/>
  <c r="K85" i="3"/>
  <c r="F79" i="3"/>
  <c r="L79" i="3"/>
  <c r="K79" i="3"/>
  <c r="F83" i="3"/>
  <c r="L83" i="3"/>
  <c r="K83" i="3"/>
  <c r="F87" i="3"/>
  <c r="L87" i="3"/>
  <c r="K87" i="3"/>
  <c r="F91" i="3"/>
  <c r="L91" i="3"/>
  <c r="K91" i="3"/>
  <c r="F78" i="3"/>
  <c r="K78" i="3"/>
  <c r="L78" i="3"/>
  <c r="F82" i="3"/>
  <c r="K82" i="3"/>
  <c r="L82" i="3"/>
  <c r="F86" i="3"/>
  <c r="L86" i="3"/>
  <c r="K86" i="3"/>
  <c r="F67" i="3"/>
  <c r="L67" i="3"/>
  <c r="K67" i="3"/>
  <c r="F68" i="3"/>
  <c r="K68" i="3"/>
  <c r="L68" i="3"/>
  <c r="F66" i="3"/>
  <c r="K66" i="3"/>
  <c r="L66" i="3"/>
  <c r="F70" i="3"/>
  <c r="K70" i="3"/>
  <c r="L70" i="3"/>
  <c r="L65" i="3"/>
  <c r="K65" i="3"/>
  <c r="F69" i="3"/>
  <c r="L69" i="3"/>
  <c r="K69" i="3"/>
  <c r="L40" i="3"/>
  <c r="K40" i="3"/>
  <c r="K54" i="3"/>
  <c r="L54" i="3"/>
  <c r="F56" i="3"/>
  <c r="K56" i="3"/>
  <c r="L56" i="3"/>
  <c r="F41" i="3"/>
  <c r="L41" i="3"/>
  <c r="K41" i="3"/>
  <c r="F43" i="3"/>
  <c r="L43" i="3"/>
  <c r="K43" i="3"/>
  <c r="F55" i="3"/>
  <c r="K55" i="3"/>
  <c r="L55" i="3"/>
  <c r="F31" i="3"/>
  <c r="K31" i="3"/>
  <c r="L31" i="3"/>
  <c r="F30" i="3"/>
  <c r="K30" i="3"/>
  <c r="L30" i="3"/>
  <c r="F32" i="3"/>
  <c r="K32" i="3"/>
  <c r="L32" i="3"/>
  <c r="L29" i="3"/>
  <c r="K29" i="3"/>
  <c r="F33" i="3"/>
  <c r="L33" i="3"/>
  <c r="K33" i="3"/>
  <c r="F14" i="3"/>
  <c r="L14" i="3"/>
  <c r="K14" i="3"/>
  <c r="F13" i="3"/>
  <c r="K13" i="3"/>
  <c r="L13" i="3"/>
  <c r="L12" i="3"/>
  <c r="K12" i="3"/>
  <c r="K16" i="3"/>
  <c r="L16" i="3"/>
  <c r="F15" i="3"/>
  <c r="L15" i="3"/>
  <c r="K15" i="3"/>
  <c r="F24" i="3"/>
  <c r="F158" i="3"/>
  <c r="D160" i="3"/>
  <c r="F151" i="3"/>
  <c r="D153" i="3"/>
  <c r="F145" i="3"/>
  <c r="F146" i="3" s="1"/>
  <c r="D146" i="3"/>
  <c r="F136" i="3"/>
  <c r="D140" i="3"/>
  <c r="F124" i="3"/>
  <c r="F125" i="3" s="1"/>
  <c r="D125" i="3"/>
  <c r="F117" i="3"/>
  <c r="D119" i="3"/>
  <c r="F97" i="3"/>
  <c r="D111" i="3"/>
  <c r="F76" i="3"/>
  <c r="D92" i="3"/>
  <c r="F65" i="3"/>
  <c r="D71" i="3"/>
  <c r="F54" i="3"/>
  <c r="D60" i="3"/>
  <c r="F40" i="3"/>
  <c r="D45" i="3"/>
  <c r="F29" i="3"/>
  <c r="D35" i="3"/>
  <c r="F12" i="3"/>
  <c r="D17" i="3"/>
  <c r="P155" i="4" l="1"/>
  <c r="P154" i="4"/>
  <c r="P156" i="4" s="1"/>
  <c r="P153" i="4"/>
  <c r="F153" i="3"/>
  <c r="F140" i="3"/>
  <c r="F160" i="3"/>
  <c r="K153" i="3"/>
  <c r="M151" i="3"/>
  <c r="O151" i="3"/>
  <c r="N151" i="3"/>
  <c r="L153" i="3"/>
  <c r="O152" i="3"/>
  <c r="N152" i="3"/>
  <c r="M152" i="3"/>
  <c r="N158" i="3"/>
  <c r="O158" i="3"/>
  <c r="M158" i="3"/>
  <c r="L160" i="3"/>
  <c r="N159" i="3"/>
  <c r="M159" i="3"/>
  <c r="K160" i="3"/>
  <c r="F158" i="4"/>
  <c r="F159" i="4" s="1"/>
  <c r="C14" i="5" s="1"/>
  <c r="L146" i="3"/>
  <c r="M145" i="3"/>
  <c r="M146" i="3" s="1"/>
  <c r="O145" i="3"/>
  <c r="N145" i="3"/>
  <c r="N146" i="3" s="1"/>
  <c r="K140" i="3"/>
  <c r="M136" i="3"/>
  <c r="N136" i="3"/>
  <c r="O136" i="3"/>
  <c r="L140" i="3"/>
  <c r="O137" i="3"/>
  <c r="N137" i="3"/>
  <c r="M137" i="3"/>
  <c r="L125" i="3"/>
  <c r="N124" i="3"/>
  <c r="N125" i="3" s="1"/>
  <c r="M124" i="3"/>
  <c r="M125" i="3" s="1"/>
  <c r="O124" i="3"/>
  <c r="M118" i="3"/>
  <c r="N118" i="3"/>
  <c r="O118" i="3"/>
  <c r="F119" i="3"/>
  <c r="O117" i="3"/>
  <c r="N117" i="3"/>
  <c r="L119" i="3"/>
  <c r="M117" i="3"/>
  <c r="K119" i="3"/>
  <c r="F111" i="3"/>
  <c r="M99" i="3"/>
  <c r="N99" i="3"/>
  <c r="O99" i="3"/>
  <c r="M101" i="3"/>
  <c r="O101" i="3"/>
  <c r="N101" i="3"/>
  <c r="N97" i="3"/>
  <c r="M97" i="3"/>
  <c r="O97" i="3"/>
  <c r="L111" i="3"/>
  <c r="M107" i="3"/>
  <c r="N107" i="3"/>
  <c r="O107" i="3"/>
  <c r="O104" i="3"/>
  <c r="N104" i="3"/>
  <c r="M104" i="3"/>
  <c r="O100" i="3"/>
  <c r="N100" i="3"/>
  <c r="M100" i="3"/>
  <c r="M109" i="3"/>
  <c r="O109" i="3"/>
  <c r="N109" i="3"/>
  <c r="M105" i="3"/>
  <c r="O105" i="3"/>
  <c r="N105" i="3"/>
  <c r="O110" i="3"/>
  <c r="N110" i="3"/>
  <c r="M110" i="3"/>
  <c r="O98" i="3"/>
  <c r="N98" i="3"/>
  <c r="M98" i="3"/>
  <c r="O108" i="3"/>
  <c r="N108" i="3"/>
  <c r="M108" i="3"/>
  <c r="O106" i="3"/>
  <c r="N106" i="3"/>
  <c r="M106" i="3"/>
  <c r="K111" i="3"/>
  <c r="F92" i="3"/>
  <c r="M86" i="3"/>
  <c r="O86" i="3"/>
  <c r="N86" i="3"/>
  <c r="M87" i="3"/>
  <c r="O87" i="3"/>
  <c r="N87" i="3"/>
  <c r="M88" i="3"/>
  <c r="O88" i="3"/>
  <c r="N88" i="3"/>
  <c r="O76" i="3"/>
  <c r="M76" i="3"/>
  <c r="N76" i="3"/>
  <c r="L92" i="3"/>
  <c r="M78" i="3"/>
  <c r="N78" i="3"/>
  <c r="O78" i="3"/>
  <c r="M91" i="3"/>
  <c r="N91" i="3"/>
  <c r="O91" i="3"/>
  <c r="M85" i="3"/>
  <c r="N85" i="3"/>
  <c r="K92" i="3"/>
  <c r="M77" i="3"/>
  <c r="O77" i="3"/>
  <c r="N77" i="3"/>
  <c r="M82" i="3"/>
  <c r="N82" i="3"/>
  <c r="O82" i="3"/>
  <c r="M79" i="3"/>
  <c r="N79" i="3"/>
  <c r="O79" i="3"/>
  <c r="M80" i="3"/>
  <c r="O80" i="3"/>
  <c r="N80" i="3"/>
  <c r="M83" i="3"/>
  <c r="O83" i="3"/>
  <c r="N83" i="3"/>
  <c r="M84" i="3"/>
  <c r="O84" i="3"/>
  <c r="N84" i="3"/>
  <c r="M81" i="3"/>
  <c r="O81" i="3"/>
  <c r="N81" i="3"/>
  <c r="F71" i="3"/>
  <c r="M69" i="3"/>
  <c r="N69" i="3"/>
  <c r="O69" i="3"/>
  <c r="K71" i="3"/>
  <c r="O68" i="3"/>
  <c r="N68" i="3"/>
  <c r="M68" i="3"/>
  <c r="M67" i="3"/>
  <c r="N67" i="3"/>
  <c r="O67" i="3"/>
  <c r="O70" i="3"/>
  <c r="N70" i="3"/>
  <c r="M70" i="3"/>
  <c r="N65" i="3"/>
  <c r="M65" i="3"/>
  <c r="O65" i="3"/>
  <c r="L71" i="3"/>
  <c r="O66" i="3"/>
  <c r="N66" i="3"/>
  <c r="M66" i="3"/>
  <c r="F60" i="3"/>
  <c r="M55" i="3"/>
  <c r="O55" i="3"/>
  <c r="N55" i="3"/>
  <c r="O56" i="3"/>
  <c r="M56" i="3"/>
  <c r="N56" i="3"/>
  <c r="K45" i="3"/>
  <c r="O43" i="3"/>
  <c r="N43" i="3"/>
  <c r="M43" i="3"/>
  <c r="O54" i="3"/>
  <c r="M54" i="3"/>
  <c r="L60" i="3"/>
  <c r="N54" i="3"/>
  <c r="K60" i="3"/>
  <c r="F45" i="3"/>
  <c r="O41" i="3"/>
  <c r="M41" i="3"/>
  <c r="N41" i="3"/>
  <c r="O40" i="3"/>
  <c r="N40" i="3"/>
  <c r="M40" i="3"/>
  <c r="L45" i="3"/>
  <c r="F17" i="3"/>
  <c r="M33" i="3"/>
  <c r="N33" i="3"/>
  <c r="O33" i="3"/>
  <c r="N32" i="3"/>
  <c r="M32" i="3"/>
  <c r="F35" i="3"/>
  <c r="K35" i="3"/>
  <c r="M31" i="3"/>
  <c r="O31" i="3"/>
  <c r="N31" i="3"/>
  <c r="L35" i="3"/>
  <c r="O29" i="3"/>
  <c r="N29" i="3"/>
  <c r="M29" i="3"/>
  <c r="O30" i="3"/>
  <c r="N30" i="3"/>
  <c r="M30" i="3"/>
  <c r="K17" i="3"/>
  <c r="M16" i="3"/>
  <c r="N16" i="3"/>
  <c r="O16" i="3"/>
  <c r="N12" i="3"/>
  <c r="M12" i="3"/>
  <c r="O12" i="3"/>
  <c r="L17" i="3"/>
  <c r="O13" i="3"/>
  <c r="N13" i="3"/>
  <c r="M13" i="3"/>
  <c r="M14" i="3"/>
  <c r="O14" i="3"/>
  <c r="N14" i="3"/>
  <c r="O15" i="3"/>
  <c r="N15" i="3"/>
  <c r="M15" i="3"/>
  <c r="P41" i="3" l="1"/>
  <c r="P110" i="3"/>
  <c r="P43" i="3"/>
  <c r="P55" i="3"/>
  <c r="P70" i="3"/>
  <c r="P68" i="3"/>
  <c r="P79" i="3"/>
  <c r="P88" i="3"/>
  <c r="P86" i="3"/>
  <c r="P106" i="3"/>
  <c r="P98" i="3"/>
  <c r="P100" i="3"/>
  <c r="P101" i="3"/>
  <c r="P118" i="3"/>
  <c r="P159" i="3"/>
  <c r="P14" i="3"/>
  <c r="P67" i="3"/>
  <c r="P81" i="3"/>
  <c r="P83" i="3"/>
  <c r="P77" i="3"/>
  <c r="P91" i="3"/>
  <c r="P152" i="3"/>
  <c r="P69" i="3"/>
  <c r="P109" i="3"/>
  <c r="P99" i="3"/>
  <c r="P30" i="3"/>
  <c r="P80" i="3"/>
  <c r="P78" i="3"/>
  <c r="P82" i="3"/>
  <c r="P87" i="3"/>
  <c r="P108" i="3"/>
  <c r="P104" i="3"/>
  <c r="P137" i="3"/>
  <c r="P16" i="3"/>
  <c r="P31" i="3"/>
  <c r="P32" i="3"/>
  <c r="P56" i="3"/>
  <c r="P84" i="3"/>
  <c r="P107" i="3"/>
  <c r="P15" i="3"/>
  <c r="P13" i="3"/>
  <c r="P33" i="3"/>
  <c r="P66" i="3"/>
  <c r="P85" i="3"/>
  <c r="P105" i="3"/>
  <c r="N119" i="3"/>
  <c r="M160" i="3"/>
  <c r="M153" i="3"/>
  <c r="N160" i="3"/>
  <c r="L162" i="3"/>
  <c r="N153" i="3"/>
  <c r="P151" i="3"/>
  <c r="O153" i="3"/>
  <c r="K162" i="3"/>
  <c r="N71" i="3"/>
  <c r="M119" i="3"/>
  <c r="P158" i="3"/>
  <c r="O160" i="3"/>
  <c r="M140" i="3"/>
  <c r="O146" i="3"/>
  <c r="P145" i="3"/>
  <c r="P146" i="3" s="1"/>
  <c r="P136" i="3"/>
  <c r="O140" i="3"/>
  <c r="N140" i="3"/>
  <c r="P124" i="3"/>
  <c r="P125" i="3" s="1"/>
  <c r="O125" i="3"/>
  <c r="P117" i="3"/>
  <c r="O119" i="3"/>
  <c r="M111" i="3"/>
  <c r="N111" i="3"/>
  <c r="P97" i="3"/>
  <c r="O111" i="3"/>
  <c r="N92" i="3"/>
  <c r="M92" i="3"/>
  <c r="P76" i="3"/>
  <c r="O92" i="3"/>
  <c r="M71" i="3"/>
  <c r="P65" i="3"/>
  <c r="O71" i="3"/>
  <c r="M45" i="3"/>
  <c r="M60" i="3"/>
  <c r="P40" i="3"/>
  <c r="O45" i="3"/>
  <c r="P54" i="3"/>
  <c r="O60" i="3"/>
  <c r="N60" i="3"/>
  <c r="N45" i="3"/>
  <c r="F162" i="3"/>
  <c r="M35" i="3"/>
  <c r="N35" i="3"/>
  <c r="P29" i="3"/>
  <c r="O35" i="3"/>
  <c r="N17" i="3"/>
  <c r="M17" i="3"/>
  <c r="P12" i="3"/>
  <c r="O17" i="3"/>
  <c r="F165" i="3" l="1"/>
  <c r="F164" i="3"/>
  <c r="F166" i="3" s="1"/>
  <c r="F163" i="3"/>
  <c r="P157" i="4"/>
  <c r="P158" i="4" s="1"/>
  <c r="P159" i="4" s="1"/>
  <c r="G14" i="5" s="1"/>
  <c r="P160" i="3"/>
  <c r="P153" i="3"/>
  <c r="P71" i="3"/>
  <c r="P60" i="3"/>
  <c r="P45" i="3"/>
  <c r="P17" i="3"/>
  <c r="P111" i="3"/>
  <c r="P92" i="3"/>
  <c r="P140" i="3"/>
  <c r="P35" i="3"/>
  <c r="P119" i="3"/>
  <c r="M162" i="3"/>
  <c r="N162" i="3"/>
  <c r="F13" i="5" s="1"/>
  <c r="O162" i="3"/>
  <c r="P162" i="3" l="1"/>
  <c r="F167" i="3"/>
  <c r="G66" i="2"/>
  <c r="P163" i="3" l="1"/>
  <c r="P165" i="3"/>
  <c r="P164" i="3"/>
  <c r="P166" i="3" s="1"/>
  <c r="F168" i="3"/>
  <c r="F169" i="3" s="1"/>
  <c r="C13" i="5" s="1"/>
  <c r="E189" i="2"/>
  <c r="G189" i="2"/>
  <c r="H188" i="2"/>
  <c r="H187" i="2"/>
  <c r="E181" i="2"/>
  <c r="G181" i="2"/>
  <c r="H179" i="2"/>
  <c r="H180" i="2"/>
  <c r="H178" i="2"/>
  <c r="E172" i="2"/>
  <c r="G172" i="2"/>
  <c r="H170" i="2"/>
  <c r="H171" i="2"/>
  <c r="H169" i="2"/>
  <c r="E163" i="2"/>
  <c r="G163" i="2"/>
  <c r="H162" i="2"/>
  <c r="H163" i="2" s="1"/>
  <c r="E156" i="2"/>
  <c r="G156" i="2"/>
  <c r="D156" i="2"/>
  <c r="H155" i="2"/>
  <c r="H156" i="2" s="1"/>
  <c r="E149" i="2"/>
  <c r="G149" i="2"/>
  <c r="H147" i="2"/>
  <c r="H148" i="2"/>
  <c r="H146" i="2"/>
  <c r="E140" i="2"/>
  <c r="G140" i="2"/>
  <c r="H138" i="2"/>
  <c r="H139" i="2"/>
  <c r="H137" i="2"/>
  <c r="E131" i="2"/>
  <c r="G131" i="2"/>
  <c r="H121" i="2"/>
  <c r="H122" i="2"/>
  <c r="H123" i="2"/>
  <c r="H124" i="2"/>
  <c r="H125" i="2"/>
  <c r="H126" i="2"/>
  <c r="H127" i="2"/>
  <c r="H128" i="2"/>
  <c r="H129" i="2"/>
  <c r="H130" i="2"/>
  <c r="H120" i="2"/>
  <c r="G114" i="2"/>
  <c r="H103" i="2"/>
  <c r="H104" i="2"/>
  <c r="H105" i="2"/>
  <c r="H106" i="2"/>
  <c r="H107" i="2"/>
  <c r="H108" i="2"/>
  <c r="H109" i="2"/>
  <c r="H110" i="2"/>
  <c r="H111" i="2"/>
  <c r="H112" i="2"/>
  <c r="H113" i="2"/>
  <c r="H102" i="2"/>
  <c r="E96" i="2"/>
  <c r="G96" i="2"/>
  <c r="H90" i="2"/>
  <c r="H91" i="2"/>
  <c r="H92" i="2"/>
  <c r="H93" i="2"/>
  <c r="H94" i="2"/>
  <c r="H95" i="2"/>
  <c r="H89" i="2"/>
  <c r="E83" i="2"/>
  <c r="G83" i="2"/>
  <c r="H73" i="2"/>
  <c r="H74" i="2"/>
  <c r="H75" i="2"/>
  <c r="H76" i="2"/>
  <c r="H77" i="2"/>
  <c r="H78" i="2"/>
  <c r="H79" i="2"/>
  <c r="H80" i="2"/>
  <c r="H81" i="2"/>
  <c r="H82" i="2"/>
  <c r="H72" i="2"/>
  <c r="H57" i="2"/>
  <c r="H58" i="2"/>
  <c r="H59" i="2"/>
  <c r="H60" i="2"/>
  <c r="H61" i="2"/>
  <c r="H62" i="2"/>
  <c r="H63" i="2"/>
  <c r="H64" i="2"/>
  <c r="H65" i="2"/>
  <c r="H56" i="2"/>
  <c r="E66" i="2"/>
  <c r="H41" i="2"/>
  <c r="H42" i="2"/>
  <c r="H43" i="2"/>
  <c r="H44" i="2"/>
  <c r="H45" i="2"/>
  <c r="H46" i="2"/>
  <c r="H47" i="2"/>
  <c r="H48" i="2"/>
  <c r="H49" i="2"/>
  <c r="H40" i="2"/>
  <c r="E50" i="2"/>
  <c r="G50" i="2"/>
  <c r="E34" i="2"/>
  <c r="G34" i="2"/>
  <c r="D34" i="2"/>
  <c r="H15" i="2"/>
  <c r="H16" i="2"/>
  <c r="H18" i="2"/>
  <c r="H19" i="2"/>
  <c r="H20" i="2"/>
  <c r="H21" i="2"/>
  <c r="H22" i="2"/>
  <c r="H23" i="2"/>
  <c r="H24" i="2"/>
  <c r="H25" i="2"/>
  <c r="H14" i="2"/>
  <c r="E26" i="2"/>
  <c r="G26" i="2"/>
  <c r="P167" i="3" l="1"/>
  <c r="H181" i="2"/>
  <c r="H149" i="2"/>
  <c r="H172" i="2"/>
  <c r="H140" i="2"/>
  <c r="H189" i="2"/>
  <c r="H96" i="2"/>
  <c r="H131" i="2"/>
  <c r="H83" i="2"/>
  <c r="H114" i="2"/>
  <c r="H66" i="2"/>
  <c r="H50" i="2"/>
  <c r="H26" i="2"/>
  <c r="H191" i="2" l="1"/>
  <c r="H192" i="2" s="1"/>
  <c r="P168" i="3"/>
  <c r="D188" i="2"/>
  <c r="C188" i="2"/>
  <c r="B188" i="2"/>
  <c r="C187" i="2"/>
  <c r="B187" i="2"/>
  <c r="F180" i="2"/>
  <c r="D179" i="2"/>
  <c r="C179" i="2"/>
  <c r="B179" i="2"/>
  <c r="D178" i="2"/>
  <c r="C178" i="2"/>
  <c r="B178" i="2"/>
  <c r="D171" i="2"/>
  <c r="C171" i="2"/>
  <c r="B171" i="2"/>
  <c r="D170" i="2"/>
  <c r="C170" i="2"/>
  <c r="B170" i="2"/>
  <c r="D169" i="2"/>
  <c r="C169" i="2"/>
  <c r="B169" i="2"/>
  <c r="D162" i="2"/>
  <c r="C162" i="2"/>
  <c r="B162" i="2"/>
  <c r="F155" i="2"/>
  <c r="F156" i="2" s="1"/>
  <c r="F148" i="2"/>
  <c r="F147" i="2"/>
  <c r="D146" i="2"/>
  <c r="C146" i="2"/>
  <c r="B146" i="2"/>
  <c r="D139" i="2"/>
  <c r="C139" i="2"/>
  <c r="B139" i="2"/>
  <c r="D138" i="2"/>
  <c r="C138" i="2"/>
  <c r="B138" i="2"/>
  <c r="F137" i="2"/>
  <c r="D130" i="2"/>
  <c r="C130" i="2"/>
  <c r="B130" i="2"/>
  <c r="D129" i="2"/>
  <c r="C129" i="2"/>
  <c r="B129" i="2"/>
  <c r="D128" i="2"/>
  <c r="C128" i="2"/>
  <c r="B128" i="2"/>
  <c r="D127" i="2"/>
  <c r="C127" i="2"/>
  <c r="B127" i="2"/>
  <c r="D126" i="2"/>
  <c r="C126" i="2"/>
  <c r="B126" i="2"/>
  <c r="F125" i="2"/>
  <c r="F124" i="2"/>
  <c r="D123" i="2"/>
  <c r="C123" i="2"/>
  <c r="B123" i="2"/>
  <c r="D122" i="2"/>
  <c r="C122" i="2"/>
  <c r="B122" i="2"/>
  <c r="D121" i="2"/>
  <c r="C121" i="2"/>
  <c r="B121" i="2"/>
  <c r="D120" i="2"/>
  <c r="C120" i="2"/>
  <c r="B120" i="2"/>
  <c r="F113" i="2"/>
  <c r="F112" i="2"/>
  <c r="D111" i="2"/>
  <c r="C111" i="2"/>
  <c r="B111" i="2"/>
  <c r="D110" i="2"/>
  <c r="C110" i="2"/>
  <c r="B110" i="2"/>
  <c r="D109" i="2"/>
  <c r="C109" i="2"/>
  <c r="B109" i="2"/>
  <c r="D108" i="2"/>
  <c r="C108" i="2"/>
  <c r="B108" i="2"/>
  <c r="D107" i="2"/>
  <c r="C107" i="2"/>
  <c r="B107" i="2"/>
  <c r="D106" i="2"/>
  <c r="C106" i="2"/>
  <c r="B106" i="2"/>
  <c r="D105" i="2"/>
  <c r="C105" i="2"/>
  <c r="B105" i="2"/>
  <c r="D104" i="2"/>
  <c r="C104" i="2"/>
  <c r="B104" i="2"/>
  <c r="D103" i="2"/>
  <c r="C103" i="2"/>
  <c r="B103" i="2"/>
  <c r="D102" i="2"/>
  <c r="C102" i="2"/>
  <c r="B102" i="2"/>
  <c r="D95" i="2"/>
  <c r="C95" i="2"/>
  <c r="B95" i="2"/>
  <c r="D94" i="2"/>
  <c r="C94" i="2"/>
  <c r="B94" i="2"/>
  <c r="D93" i="2"/>
  <c r="C93" i="2"/>
  <c r="B93" i="2"/>
  <c r="D92" i="2"/>
  <c r="C92" i="2"/>
  <c r="B92" i="2"/>
  <c r="D91" i="2"/>
  <c r="C91" i="2"/>
  <c r="B91" i="2"/>
  <c r="F90" i="2"/>
  <c r="D89" i="2"/>
  <c r="C89" i="2"/>
  <c r="B89" i="2"/>
  <c r="F82" i="2"/>
  <c r="F81" i="2"/>
  <c r="D80" i="2"/>
  <c r="C80" i="2"/>
  <c r="B80" i="2"/>
  <c r="F79" i="2"/>
  <c r="D78" i="2"/>
  <c r="C78" i="2"/>
  <c r="B78" i="2"/>
  <c r="F77" i="2"/>
  <c r="D76" i="2"/>
  <c r="C76" i="2"/>
  <c r="B76" i="2"/>
  <c r="F75" i="2"/>
  <c r="D74" i="2"/>
  <c r="C74" i="2"/>
  <c r="B74" i="2"/>
  <c r="F73" i="2"/>
  <c r="F72" i="2"/>
  <c r="F65" i="2"/>
  <c r="D64" i="2"/>
  <c r="C64" i="2"/>
  <c r="B64" i="2"/>
  <c r="F63" i="2"/>
  <c r="F62" i="2"/>
  <c r="F61" i="2"/>
  <c r="F60" i="2"/>
  <c r="F59" i="2"/>
  <c r="D58" i="2"/>
  <c r="C58" i="2"/>
  <c r="B58" i="2"/>
  <c r="D57" i="2"/>
  <c r="C57" i="2"/>
  <c r="B57" i="2"/>
  <c r="D56" i="2"/>
  <c r="C56" i="2"/>
  <c r="B56" i="2"/>
  <c r="F49" i="2"/>
  <c r="D48" i="2"/>
  <c r="C48" i="2"/>
  <c r="B48" i="2"/>
  <c r="D47" i="2"/>
  <c r="C47" i="2"/>
  <c r="B47" i="2"/>
  <c r="D46" i="2"/>
  <c r="C46" i="2"/>
  <c r="B46" i="2"/>
  <c r="F45" i="2"/>
  <c r="D44" i="2"/>
  <c r="C44" i="2"/>
  <c r="B44" i="2"/>
  <c r="D43" i="2"/>
  <c r="C43" i="2"/>
  <c r="B43" i="2"/>
  <c r="D42" i="2"/>
  <c r="C42" i="2"/>
  <c r="B42" i="2"/>
  <c r="D41" i="2"/>
  <c r="C41" i="2"/>
  <c r="B41" i="2"/>
  <c r="D40" i="2"/>
  <c r="C40" i="2"/>
  <c r="B40" i="2"/>
  <c r="F33" i="2"/>
  <c r="F32" i="2"/>
  <c r="D25" i="2"/>
  <c r="C25" i="2"/>
  <c r="B25" i="2"/>
  <c r="D24" i="2"/>
  <c r="C24" i="2"/>
  <c r="B24" i="2"/>
  <c r="D23" i="2"/>
  <c r="B23" i="2"/>
  <c r="D22" i="2"/>
  <c r="C22" i="2"/>
  <c r="B22" i="2"/>
  <c r="D21" i="2"/>
  <c r="C21" i="2"/>
  <c r="B21" i="2"/>
  <c r="D20" i="2"/>
  <c r="C20" i="2"/>
  <c r="B20" i="2"/>
  <c r="D19" i="2"/>
  <c r="C19" i="2"/>
  <c r="B19" i="2"/>
  <c r="D18" i="2"/>
  <c r="B18" i="2"/>
  <c r="D17" i="2"/>
  <c r="C17" i="2"/>
  <c r="B17" i="2"/>
  <c r="D16" i="2"/>
  <c r="C16" i="2"/>
  <c r="B16" i="2"/>
  <c r="D15" i="2"/>
  <c r="C15" i="2"/>
  <c r="B15" i="2"/>
  <c r="D14" i="2"/>
  <c r="C14" i="2"/>
  <c r="B14" i="2"/>
  <c r="H193" i="2" l="1"/>
  <c r="H195" i="2" s="1"/>
  <c r="H194" i="2"/>
  <c r="K14" i="2"/>
  <c r="L14" i="2"/>
  <c r="F14" i="2"/>
  <c r="P169" i="3"/>
  <c r="N14" i="2"/>
  <c r="L178" i="2"/>
  <c r="O178" i="2" s="1"/>
  <c r="K178" i="2"/>
  <c r="F171" i="2"/>
  <c r="L171" i="2"/>
  <c r="K171" i="2"/>
  <c r="L146" i="2"/>
  <c r="K146" i="2"/>
  <c r="K149" i="2" s="1"/>
  <c r="F170" i="2"/>
  <c r="K170" i="2"/>
  <c r="L170" i="2"/>
  <c r="F188" i="2"/>
  <c r="L188" i="2"/>
  <c r="K188" i="2"/>
  <c r="K162" i="2"/>
  <c r="K163" i="2" s="1"/>
  <c r="L162" i="2"/>
  <c r="L169" i="2"/>
  <c r="K169" i="2"/>
  <c r="F179" i="2"/>
  <c r="K179" i="2"/>
  <c r="L179" i="2"/>
  <c r="L187" i="2"/>
  <c r="K187" i="2"/>
  <c r="L138" i="2"/>
  <c r="K138" i="2"/>
  <c r="F139" i="2"/>
  <c r="L139" i="2"/>
  <c r="K139" i="2"/>
  <c r="F121" i="2"/>
  <c r="K121" i="2"/>
  <c r="L121" i="2"/>
  <c r="F129" i="2"/>
  <c r="K129" i="2"/>
  <c r="L129" i="2"/>
  <c r="F126" i="2"/>
  <c r="K126" i="2"/>
  <c r="L126" i="2"/>
  <c r="F130" i="2"/>
  <c r="L130" i="2"/>
  <c r="K130" i="2"/>
  <c r="L120" i="2"/>
  <c r="K120" i="2"/>
  <c r="F128" i="2"/>
  <c r="K128" i="2"/>
  <c r="L128" i="2"/>
  <c r="F122" i="2"/>
  <c r="L122" i="2"/>
  <c r="K122" i="2"/>
  <c r="F123" i="2"/>
  <c r="K123" i="2"/>
  <c r="L123" i="2"/>
  <c r="F127" i="2"/>
  <c r="L127" i="2"/>
  <c r="K127" i="2"/>
  <c r="F104" i="2"/>
  <c r="K104" i="2"/>
  <c r="L104" i="2"/>
  <c r="F108" i="2"/>
  <c r="K108" i="2"/>
  <c r="L108" i="2"/>
  <c r="F103" i="2"/>
  <c r="K103" i="2"/>
  <c r="L103" i="2"/>
  <c r="F107" i="2"/>
  <c r="K107" i="2"/>
  <c r="L107" i="2"/>
  <c r="F111" i="2"/>
  <c r="K111" i="2"/>
  <c r="L111" i="2"/>
  <c r="F106" i="2"/>
  <c r="L106" i="2"/>
  <c r="K106" i="2"/>
  <c r="F110" i="2"/>
  <c r="L110" i="2"/>
  <c r="K110" i="2"/>
  <c r="K102" i="2"/>
  <c r="L102" i="2"/>
  <c r="F105" i="2"/>
  <c r="L105" i="2"/>
  <c r="K105" i="2"/>
  <c r="F109" i="2"/>
  <c r="L109" i="2"/>
  <c r="K109" i="2"/>
  <c r="L89" i="2"/>
  <c r="K89" i="2"/>
  <c r="F94" i="2"/>
  <c r="K94" i="2"/>
  <c r="L94" i="2"/>
  <c r="F91" i="2"/>
  <c r="L91" i="2"/>
  <c r="K91" i="2"/>
  <c r="F93" i="2"/>
  <c r="L93" i="2"/>
  <c r="K93" i="2"/>
  <c r="F92" i="2"/>
  <c r="L92" i="2"/>
  <c r="K92" i="2"/>
  <c r="F95" i="2"/>
  <c r="L95" i="2"/>
  <c r="K95" i="2"/>
  <c r="K74" i="2"/>
  <c r="L74" i="2"/>
  <c r="F76" i="2"/>
  <c r="L76" i="2"/>
  <c r="K76" i="2"/>
  <c r="F78" i="2"/>
  <c r="K78" i="2"/>
  <c r="L78" i="2"/>
  <c r="F80" i="2"/>
  <c r="K80" i="2"/>
  <c r="L80" i="2"/>
  <c r="F57" i="2"/>
  <c r="K57" i="2"/>
  <c r="L57" i="2"/>
  <c r="F64" i="2"/>
  <c r="L64" i="2"/>
  <c r="K64" i="2"/>
  <c r="L56" i="2"/>
  <c r="K56" i="2"/>
  <c r="F58" i="2"/>
  <c r="L58" i="2"/>
  <c r="K58" i="2"/>
  <c r="F43" i="2"/>
  <c r="K43" i="2"/>
  <c r="L43" i="2"/>
  <c r="F48" i="2"/>
  <c r="K48" i="2"/>
  <c r="L48" i="2"/>
  <c r="F41" i="2"/>
  <c r="K41" i="2"/>
  <c r="L41" i="2"/>
  <c r="F47" i="2"/>
  <c r="L47" i="2"/>
  <c r="K47" i="2"/>
  <c r="F42" i="2"/>
  <c r="L42" i="2"/>
  <c r="K42" i="2"/>
  <c r="L40" i="2"/>
  <c r="K40" i="2"/>
  <c r="F44" i="2"/>
  <c r="L44" i="2"/>
  <c r="K44" i="2"/>
  <c r="F46" i="2"/>
  <c r="K46" i="2"/>
  <c r="L46" i="2"/>
  <c r="F16" i="2"/>
  <c r="K16" i="2"/>
  <c r="L16" i="2"/>
  <c r="F24" i="2"/>
  <c r="K24" i="2"/>
  <c r="L24" i="2"/>
  <c r="F21" i="2"/>
  <c r="K21" i="2"/>
  <c r="L21" i="2"/>
  <c r="F25" i="2"/>
  <c r="L25" i="2"/>
  <c r="K25" i="2"/>
  <c r="F20" i="2"/>
  <c r="L20" i="2"/>
  <c r="K20" i="2"/>
  <c r="F15" i="2"/>
  <c r="L15" i="2"/>
  <c r="K15" i="2"/>
  <c r="F19" i="2"/>
  <c r="K19" i="2"/>
  <c r="L19" i="2"/>
  <c r="F23" i="2"/>
  <c r="L23" i="2"/>
  <c r="K23" i="2"/>
  <c r="L17" i="2"/>
  <c r="K17" i="2"/>
  <c r="F18" i="2"/>
  <c r="K18" i="2"/>
  <c r="L18" i="2"/>
  <c r="F22" i="2"/>
  <c r="L22" i="2"/>
  <c r="K22" i="2"/>
  <c r="F34" i="2"/>
  <c r="F187" i="2"/>
  <c r="D189" i="2"/>
  <c r="F178" i="2"/>
  <c r="D181" i="2"/>
  <c r="F169" i="2"/>
  <c r="D172" i="2"/>
  <c r="F162" i="2"/>
  <c r="F163" i="2" s="1"/>
  <c r="D163" i="2"/>
  <c r="F146" i="2"/>
  <c r="F149" i="2" s="1"/>
  <c r="D149" i="2"/>
  <c r="F138" i="2"/>
  <c r="D140" i="2"/>
  <c r="F120" i="2"/>
  <c r="D131" i="2"/>
  <c r="F102" i="2"/>
  <c r="D114" i="2"/>
  <c r="F89" i="2"/>
  <c r="D96" i="2"/>
  <c r="F74" i="2"/>
  <c r="D83" i="2"/>
  <c r="F56" i="2"/>
  <c r="D66" i="2"/>
  <c r="F40" i="2"/>
  <c r="D50" i="2"/>
  <c r="D26" i="2"/>
  <c r="M14" i="2" l="1"/>
  <c r="O14" i="2"/>
  <c r="K189" i="2"/>
  <c r="G13" i="5"/>
  <c r="P14" i="2"/>
  <c r="F189" i="2"/>
  <c r="F181" i="2"/>
  <c r="K181" i="2"/>
  <c r="K172" i="2"/>
  <c r="O179" i="2"/>
  <c r="M179" i="2"/>
  <c r="N179" i="2"/>
  <c r="M188" i="2"/>
  <c r="O188" i="2"/>
  <c r="N188" i="2"/>
  <c r="L172" i="2"/>
  <c r="O171" i="2"/>
  <c r="M171" i="2"/>
  <c r="N171" i="2"/>
  <c r="L163" i="2"/>
  <c r="M162" i="2"/>
  <c r="M163" i="2" s="1"/>
  <c r="O162" i="2"/>
  <c r="N162" i="2"/>
  <c r="N163" i="2" s="1"/>
  <c r="M169" i="2"/>
  <c r="O169" i="2"/>
  <c r="N169" i="2"/>
  <c r="N170" i="2"/>
  <c r="M170" i="2"/>
  <c r="O170" i="2"/>
  <c r="N146" i="2"/>
  <c r="N149" i="2" s="1"/>
  <c r="M146" i="2"/>
  <c r="M149" i="2" s="1"/>
  <c r="O146" i="2"/>
  <c r="L149" i="2"/>
  <c r="F172" i="2"/>
  <c r="N187" i="2"/>
  <c r="O187" i="2"/>
  <c r="M187" i="2"/>
  <c r="L189" i="2"/>
  <c r="N178" i="2"/>
  <c r="M178" i="2"/>
  <c r="L181" i="2"/>
  <c r="H196" i="2"/>
  <c r="F140" i="2"/>
  <c r="K140" i="2"/>
  <c r="O139" i="2"/>
  <c r="N139" i="2"/>
  <c r="M139" i="2"/>
  <c r="M138" i="2"/>
  <c r="N138" i="2"/>
  <c r="O138" i="2"/>
  <c r="L140" i="2"/>
  <c r="F131" i="2"/>
  <c r="O123" i="2"/>
  <c r="N123" i="2"/>
  <c r="M123" i="2"/>
  <c r="M122" i="2"/>
  <c r="N122" i="2"/>
  <c r="O122" i="2"/>
  <c r="M130" i="2"/>
  <c r="O130" i="2"/>
  <c r="N130" i="2"/>
  <c r="O121" i="2"/>
  <c r="N121" i="2"/>
  <c r="M121" i="2"/>
  <c r="K131" i="2"/>
  <c r="O129" i="2"/>
  <c r="N129" i="2"/>
  <c r="M129" i="2"/>
  <c r="O127" i="2"/>
  <c r="N127" i="2"/>
  <c r="M127" i="2"/>
  <c r="M128" i="2"/>
  <c r="O128" i="2"/>
  <c r="N128" i="2"/>
  <c r="M120" i="2"/>
  <c r="O120" i="2"/>
  <c r="N120" i="2"/>
  <c r="L131" i="2"/>
  <c r="M126" i="2"/>
  <c r="N126" i="2"/>
  <c r="O126" i="2"/>
  <c r="F114" i="2"/>
  <c r="O109" i="2"/>
  <c r="M109" i="2"/>
  <c r="N109" i="2"/>
  <c r="M110" i="2"/>
  <c r="O110" i="2"/>
  <c r="N110" i="2"/>
  <c r="O107" i="2"/>
  <c r="N107" i="2"/>
  <c r="M107" i="2"/>
  <c r="O102" i="2"/>
  <c r="N102" i="2"/>
  <c r="M102" i="2"/>
  <c r="L114" i="2"/>
  <c r="O111" i="2"/>
  <c r="N111" i="2"/>
  <c r="M111" i="2"/>
  <c r="M104" i="2"/>
  <c r="O104" i="2"/>
  <c r="N104" i="2"/>
  <c r="K114" i="2"/>
  <c r="M108" i="2"/>
  <c r="N108" i="2"/>
  <c r="O108" i="2"/>
  <c r="O105" i="2"/>
  <c r="M105" i="2"/>
  <c r="N105" i="2"/>
  <c r="M106" i="2"/>
  <c r="O106" i="2"/>
  <c r="N106" i="2"/>
  <c r="O103" i="2"/>
  <c r="N103" i="2"/>
  <c r="M103" i="2"/>
  <c r="F83" i="2"/>
  <c r="O92" i="2"/>
  <c r="M92" i="2"/>
  <c r="N92" i="2"/>
  <c r="F96" i="2"/>
  <c r="O95" i="2"/>
  <c r="N95" i="2"/>
  <c r="M95" i="2"/>
  <c r="M91" i="2"/>
  <c r="N91" i="2"/>
  <c r="O91" i="2"/>
  <c r="K96" i="2"/>
  <c r="M93" i="2"/>
  <c r="N93" i="2"/>
  <c r="O93" i="2"/>
  <c r="M94" i="2"/>
  <c r="N94" i="2"/>
  <c r="O94" i="2"/>
  <c r="M89" i="2"/>
  <c r="O89" i="2"/>
  <c r="N89" i="2"/>
  <c r="L96" i="2"/>
  <c r="O78" i="2"/>
  <c r="N78" i="2"/>
  <c r="M78" i="2"/>
  <c r="O76" i="2"/>
  <c r="N76" i="2"/>
  <c r="M76" i="2"/>
  <c r="O80" i="2"/>
  <c r="N80" i="2"/>
  <c r="M80" i="2"/>
  <c r="M74" i="2"/>
  <c r="O74" i="2"/>
  <c r="L83" i="2"/>
  <c r="N74" i="2"/>
  <c r="K83" i="2"/>
  <c r="F66" i="2"/>
  <c r="O56" i="2"/>
  <c r="N56" i="2"/>
  <c r="M56" i="2"/>
  <c r="L66" i="2"/>
  <c r="O57" i="2"/>
  <c r="N57" i="2"/>
  <c r="M57" i="2"/>
  <c r="M58" i="2"/>
  <c r="O58" i="2"/>
  <c r="N58" i="2"/>
  <c r="K66" i="2"/>
  <c r="O64" i="2"/>
  <c r="N64" i="2"/>
  <c r="M64" i="2"/>
  <c r="N40" i="2"/>
  <c r="M40" i="2"/>
  <c r="O40" i="2"/>
  <c r="L50" i="2"/>
  <c r="F50" i="2"/>
  <c r="M44" i="2"/>
  <c r="N44" i="2"/>
  <c r="O44" i="2"/>
  <c r="O47" i="2"/>
  <c r="N47" i="2"/>
  <c r="M47" i="2"/>
  <c r="O43" i="2"/>
  <c r="N43" i="2"/>
  <c r="M43" i="2"/>
  <c r="M42" i="2"/>
  <c r="N42" i="2"/>
  <c r="O42" i="2"/>
  <c r="M48" i="2"/>
  <c r="N48" i="2"/>
  <c r="O48" i="2"/>
  <c r="M46" i="2"/>
  <c r="N46" i="2"/>
  <c r="O46" i="2"/>
  <c r="K50" i="2"/>
  <c r="O41" i="2"/>
  <c r="M41" i="2"/>
  <c r="N41" i="2"/>
  <c r="K26" i="2"/>
  <c r="M22" i="2"/>
  <c r="N22" i="2"/>
  <c r="O22" i="2"/>
  <c r="O23" i="2"/>
  <c r="M23" i="2"/>
  <c r="N23" i="2"/>
  <c r="O25" i="2"/>
  <c r="N25" i="2"/>
  <c r="M25" i="2"/>
  <c r="M16" i="2"/>
  <c r="N16" i="2"/>
  <c r="L26" i="2"/>
  <c r="M20" i="2"/>
  <c r="N20" i="2"/>
  <c r="O20" i="2"/>
  <c r="M24" i="2"/>
  <c r="N24" i="2"/>
  <c r="O24" i="2"/>
  <c r="M18" i="2"/>
  <c r="N18" i="2"/>
  <c r="O18" i="2"/>
  <c r="O17" i="2"/>
  <c r="N17" i="2"/>
  <c r="M17" i="2"/>
  <c r="O19" i="2"/>
  <c r="N19" i="2"/>
  <c r="M19" i="2"/>
  <c r="O15" i="2"/>
  <c r="M15" i="2"/>
  <c r="N15" i="2"/>
  <c r="O21" i="2"/>
  <c r="M21" i="2"/>
  <c r="N21" i="2"/>
  <c r="F26" i="2"/>
  <c r="P106" i="2" l="1"/>
  <c r="M189" i="2"/>
  <c r="P95" i="2"/>
  <c r="P25" i="2"/>
  <c r="P76" i="2"/>
  <c r="P105" i="2"/>
  <c r="P20" i="2"/>
  <c r="P47" i="2"/>
  <c r="P126" i="2"/>
  <c r="P44" i="2"/>
  <c r="P91" i="2"/>
  <c r="P94" i="2"/>
  <c r="P110" i="2"/>
  <c r="P80" i="2"/>
  <c r="P121" i="2"/>
  <c r="P24" i="2"/>
  <c r="P93" i="2"/>
  <c r="P111" i="2"/>
  <c r="P64" i="2"/>
  <c r="P122" i="2"/>
  <c r="P108" i="2"/>
  <c r="P22" i="2"/>
  <c r="P58" i="2"/>
  <c r="P42" i="2"/>
  <c r="P107" i="2"/>
  <c r="P123" i="2"/>
  <c r="P170" i="2"/>
  <c r="P171" i="2"/>
  <c r="P18" i="2"/>
  <c r="P57" i="2"/>
  <c r="P188" i="2"/>
  <c r="P21" i="2"/>
  <c r="P41" i="2"/>
  <c r="P128" i="2"/>
  <c r="P43" i="2"/>
  <c r="P130" i="2"/>
  <c r="P46" i="2"/>
  <c r="P109" i="2"/>
  <c r="P15" i="2"/>
  <c r="P179" i="2"/>
  <c r="P127" i="2"/>
  <c r="P139" i="2"/>
  <c r="P23" i="2"/>
  <c r="P48" i="2"/>
  <c r="P78" i="2"/>
  <c r="P92" i="2"/>
  <c r="P19" i="2"/>
  <c r="P129" i="2"/>
  <c r="P17" i="2"/>
  <c r="P16" i="2"/>
  <c r="P103" i="2"/>
  <c r="P104" i="2"/>
  <c r="N189" i="2"/>
  <c r="K191" i="2"/>
  <c r="M181" i="2"/>
  <c r="O172" i="2"/>
  <c r="P169" i="2"/>
  <c r="P178" i="2"/>
  <c r="O181" i="2"/>
  <c r="P187" i="2"/>
  <c r="O189" i="2"/>
  <c r="P146" i="2"/>
  <c r="P149" i="2" s="1"/>
  <c r="O149" i="2"/>
  <c r="M172" i="2"/>
  <c r="N181" i="2"/>
  <c r="L191" i="2"/>
  <c r="N140" i="2"/>
  <c r="N172" i="2"/>
  <c r="P162" i="2"/>
  <c r="P163" i="2" s="1"/>
  <c r="O163" i="2"/>
  <c r="H197" i="2"/>
  <c r="H198" i="2" s="1"/>
  <c r="D12" i="5" s="1"/>
  <c r="D15" i="5" s="1"/>
  <c r="M140" i="2"/>
  <c r="P138" i="2"/>
  <c r="O140" i="2"/>
  <c r="P120" i="2"/>
  <c r="O131" i="2"/>
  <c r="M131" i="2"/>
  <c r="N131" i="2"/>
  <c r="M114" i="2"/>
  <c r="N114" i="2"/>
  <c r="P102" i="2"/>
  <c r="O114" i="2"/>
  <c r="M96" i="2"/>
  <c r="N96" i="2"/>
  <c r="P89" i="2"/>
  <c r="O96" i="2"/>
  <c r="N83" i="2"/>
  <c r="P74" i="2"/>
  <c r="O83" i="2"/>
  <c r="M83" i="2"/>
  <c r="M66" i="2"/>
  <c r="N66" i="2"/>
  <c r="P56" i="2"/>
  <c r="O66" i="2"/>
  <c r="F191" i="2"/>
  <c r="P40" i="2"/>
  <c r="O50" i="2"/>
  <c r="M50" i="2"/>
  <c r="N50" i="2"/>
  <c r="N26" i="2"/>
  <c r="M26" i="2"/>
  <c r="O26" i="2"/>
  <c r="F194" i="2" l="1"/>
  <c r="F192" i="2"/>
  <c r="F193" i="2"/>
  <c r="F195" i="2" s="1"/>
  <c r="P189" i="2"/>
  <c r="P83" i="2"/>
  <c r="P26" i="2"/>
  <c r="P131" i="2"/>
  <c r="P96" i="2"/>
  <c r="P114" i="2"/>
  <c r="P140" i="2"/>
  <c r="P66" i="2"/>
  <c r="P181" i="2"/>
  <c r="P172" i="2"/>
  <c r="P50" i="2"/>
  <c r="N191" i="2"/>
  <c r="O191" i="2"/>
  <c r="M191" i="2"/>
  <c r="F196" i="2" l="1"/>
  <c r="F197" i="2" s="1"/>
  <c r="F198" i="2" s="1"/>
  <c r="P191" i="2"/>
  <c r="F12" i="5"/>
  <c r="F15" i="5" s="1"/>
  <c r="P194" i="2" l="1"/>
  <c r="P193" i="2"/>
  <c r="P195" i="2" s="1"/>
  <c r="P192" i="2"/>
  <c r="C12" i="5"/>
  <c r="C15" i="5" s="1"/>
  <c r="P196" i="2" l="1"/>
  <c r="P197" i="2" s="1"/>
  <c r="P198" i="2" l="1"/>
  <c r="G12" i="5" l="1"/>
  <c r="G15" i="5" l="1"/>
  <c r="I15" i="5"/>
</calcChain>
</file>

<file path=xl/sharedStrings.xml><?xml version="1.0" encoding="utf-8"?>
<sst xmlns="http://schemas.openxmlformats.org/spreadsheetml/2006/main" count="1376" uniqueCount="320">
  <si>
    <t xml:space="preserve">PRECIO UNITARIO </t>
  </si>
  <si>
    <t>1</t>
  </si>
  <si>
    <t>PRELIMINARES</t>
  </si>
  <si>
    <t>1.1</t>
  </si>
  <si>
    <t>1.8</t>
  </si>
  <si>
    <t>1.9</t>
  </si>
  <si>
    <t>1.10</t>
  </si>
  <si>
    <t>1.11</t>
  </si>
  <si>
    <t>1.12</t>
  </si>
  <si>
    <t>1.13</t>
  </si>
  <si>
    <t>1.14</t>
  </si>
  <si>
    <t>1.17</t>
  </si>
  <si>
    <t>1.18</t>
  </si>
  <si>
    <t>1.19</t>
  </si>
  <si>
    <t>1.23</t>
  </si>
  <si>
    <t>OBRAS EN CUBIERTA</t>
  </si>
  <si>
    <t>4.1</t>
  </si>
  <si>
    <t>4.2</t>
  </si>
  <si>
    <t>4.3</t>
  </si>
  <si>
    <t>4.4</t>
  </si>
  <si>
    <t>4.6</t>
  </si>
  <si>
    <t>4.8</t>
  </si>
  <si>
    <t>4.10</t>
  </si>
  <si>
    <t>4.11</t>
  </si>
  <si>
    <t>MAMPOSTERIA Y PINTURA</t>
  </si>
  <si>
    <t>5.1</t>
  </si>
  <si>
    <t>5.2</t>
  </si>
  <si>
    <t>5.3</t>
  </si>
  <si>
    <t>5.7</t>
  </si>
  <si>
    <t>5.10</t>
  </si>
  <si>
    <t>PISOS Y CIELO RASO</t>
  </si>
  <si>
    <t>6.5</t>
  </si>
  <si>
    <t>6.10</t>
  </si>
  <si>
    <t>6.14</t>
  </si>
  <si>
    <t>6.16</t>
  </si>
  <si>
    <t>ENCHAPES Y ACCESORIOS BAÑOS</t>
  </si>
  <si>
    <t>7.4</t>
  </si>
  <si>
    <t>7.7</t>
  </si>
  <si>
    <t>7.11</t>
  </si>
  <si>
    <t>7.17</t>
  </si>
  <si>
    <t>7.27</t>
  </si>
  <si>
    <t>7.28</t>
  </si>
  <si>
    <t xml:space="preserve">ELECTRICIDAD, COMUNICACIONES Y ESPECIALES	</t>
  </si>
  <si>
    <t>8.3</t>
  </si>
  <si>
    <t>8.5</t>
  </si>
  <si>
    <t>8.8</t>
  </si>
  <si>
    <t>8.10</t>
  </si>
  <si>
    <t>8.15</t>
  </si>
  <si>
    <t>8.16</t>
  </si>
  <si>
    <t>8.59</t>
  </si>
  <si>
    <t>8.62</t>
  </si>
  <si>
    <t>8.69</t>
  </si>
  <si>
    <t xml:space="preserve">HIDRAULICAS	</t>
  </si>
  <si>
    <t>9.14</t>
  </si>
  <si>
    <t>9.24</t>
  </si>
  <si>
    <t>9.31</t>
  </si>
  <si>
    <t>9.32</t>
  </si>
  <si>
    <t>9.62</t>
  </si>
  <si>
    <t>9.65</t>
  </si>
  <si>
    <t>9.70</t>
  </si>
  <si>
    <t>9.74</t>
  </si>
  <si>
    <t>9.91</t>
  </si>
  <si>
    <t>VIDRIOS Y ESPEJOS (TODAS LAS ACTIVIDADES INCLUYEN EL SUMINISTRO E INSTALACIÓN)</t>
  </si>
  <si>
    <t>11.7</t>
  </si>
  <si>
    <t>11.8</t>
  </si>
  <si>
    <t>CERRADURAS (TODAS LAS ACTIVIDADES INCLUYEN EL SUMINISTRO E INSTALACIÓN)</t>
  </si>
  <si>
    <t>12.1</t>
  </si>
  <si>
    <t>CARPINTERIA METALICA (TODAS LAS ACTIVIDADES INCLUYEN EL SUMINISTRO E INSTALACIÓN</t>
  </si>
  <si>
    <t>16.2</t>
  </si>
  <si>
    <t>CARPINTERIA MADERA (TODAS LAS ACTIVIDADES INCLUYEN EL SUMINISTRO E INSTALACIÓN)</t>
  </si>
  <si>
    <t>18.3</t>
  </si>
  <si>
    <t>18.13</t>
  </si>
  <si>
    <t>18.18</t>
  </si>
  <si>
    <t>OTROS ACTIVIDADES (TODAS LAS ACTIVIDADES INCLUYEN EL SUMINISTRO E INSTALACIÓN)</t>
  </si>
  <si>
    <t>19.17</t>
  </si>
  <si>
    <t>19.18</t>
  </si>
  <si>
    <t>ASEO Y DISPOSICIÓN FINAL</t>
  </si>
  <si>
    <t>20.1</t>
  </si>
  <si>
    <t>20.2</t>
  </si>
  <si>
    <t>TOTAL COSTO DIRECTO</t>
  </si>
  <si>
    <t xml:space="preserve">ADMINISTRACIÓN </t>
  </si>
  <si>
    <t>UTILIDAD</t>
  </si>
  <si>
    <t>IMPREVISTOS</t>
  </si>
  <si>
    <t>IVA UTILIDAD</t>
  </si>
  <si>
    <t>TOTAL COSTO DIRECTO+AIU</t>
  </si>
  <si>
    <t xml:space="preserve">VALOR INTERVENTORÍA </t>
  </si>
  <si>
    <t>TOTAL</t>
  </si>
  <si>
    <t>No (ITEM, ETAPAS O PROCESOS)</t>
  </si>
  <si>
    <t>ACTIVIDAD</t>
  </si>
  <si>
    <t>UNIDAD DE MEDIDA</t>
  </si>
  <si>
    <t xml:space="preserve">VALOR UNITARIO ACTUALIZADO </t>
  </si>
  <si>
    <t xml:space="preserve">CANTIDAD </t>
  </si>
  <si>
    <t>VALORTOTAL</t>
  </si>
  <si>
    <t>2</t>
  </si>
  <si>
    <t>EXCAVACIONES</t>
  </si>
  <si>
    <t>2.1</t>
  </si>
  <si>
    <t>EXCAVACION MANUAL EN MATERIAL COMUN INCLUYE CARGUE Y RETIRO DE SOBRANTES (trasiego de 15 m.)</t>
  </si>
  <si>
    <t>M3</t>
  </si>
  <si>
    <t>2.2</t>
  </si>
  <si>
    <t>Regata en muro y piso, incluye retiro de material sobrante</t>
  </si>
  <si>
    <t>ml</t>
  </si>
  <si>
    <t>4.7</t>
  </si>
  <si>
    <t xml:space="preserve">SUMINISTRO Y REPOSICIÓN CUBIERTA EN POLICARBONATO PARA ZONAS EN MAL ESTADO. Láminas en POLICARBONATO multipared con características de rigidez, bajo peso y aislamiento térmico. Estructura alveolar.Tipo Pesada: Lámina en policarbonato con estructura de doble pared en espesores de 6mm. El costo incluye todos los costos de fijación y remates necesarios para el correcto funcionamiento </t>
  </si>
  <si>
    <t>M2</t>
  </si>
  <si>
    <t>4.13</t>
  </si>
  <si>
    <t>FLANCHE LAMINA GALVANIZADA CL. 20 - DESARROLLO 80 CM</t>
  </si>
  <si>
    <t>ML</t>
  </si>
  <si>
    <t>5.4</t>
  </si>
  <si>
    <t xml:space="preserve">SUMINISTRO E INSTALACION MUROS PANEL LIVIANO DIVISORIOS EN SISTEMA DE MURO SECO CONFORMADO POR LÁMINAS DE YESO RH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</si>
  <si>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5.6</t>
  </si>
  <si>
    <t>PAÑETE 1:3 PARA MUROS EN LADRILLO A LA VISTA</t>
  </si>
  <si>
    <t>PAÑETE 1:3 PARA MUROS</t>
  </si>
  <si>
    <t>5.8</t>
  </si>
  <si>
    <t>PAÑETE IMPERMEABILIZADO 1:3 PARA MUROS EXPUESTOS A ZONAS HUMEDAS</t>
  </si>
  <si>
    <t>5.9</t>
  </si>
  <si>
    <t>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</si>
  <si>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5.11</t>
  </si>
  <si>
    <t>REPOSICIÓN EN ESMALTE SINTÉTICO A BASE DE ACEITE RESISTENTE AL AGUA, CON BUENA DURABILIDAD, ALTO BRILLO Y ADHERENCIA. SIN PLOMO NI CLORO PARA CARPINTERIA METALICA EN MAL ESTADO</t>
  </si>
  <si>
    <t>6.1</t>
  </si>
  <si>
    <t>REPARACIÓN ALISTADO PISO 1:3 E=0.04 M PARA ZONAS EN MAL ESTADO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 (picar la zona afectada, aplicar un adherente y una capa de mortero de cemento de 4 cm de
espesor para instalar un acabado de piso que se pagará en otro ítem)</t>
  </si>
  <si>
    <t>6.2</t>
  </si>
  <si>
    <t>ALISTADO DE PISO ENDURECIDO</t>
  </si>
  <si>
    <t>6.8</t>
  </si>
  <si>
    <t>SUMINISTRO E IINSTALACION CIELORRASO POR LÁMINAS DE YESO RH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</si>
  <si>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6.11</t>
  </si>
  <si>
    <t>SUMINISTRO E INSTALACIÓN DE MEDIACAÑA EN PVC DE 6 CM. ENTRE CIELO RASO Y PAREDES</t>
  </si>
  <si>
    <t>6.15</t>
  </si>
  <si>
    <t>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</si>
  <si>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6.19</t>
  </si>
  <si>
    <t>BANDAS ANTIDESLIZANTES PASOS ESCALERAS Y RAMPAS. (Suministro e instalación de bandas antideslizantes autoadhesivas en los bordes de los escalones y en las rampas a manera de pirlan)</t>
  </si>
  <si>
    <t>6.20</t>
  </si>
  <si>
    <t>Suminsitro e instalcionde de bocapuerta en granito pulido blanco y gris con dilatacion pvc entre juntas de piso existente</t>
  </si>
  <si>
    <t>7.5</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</si>
  <si>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</si>
  <si>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UN</t>
  </si>
  <si>
    <t>8.70</t>
  </si>
  <si>
    <t>DESMONTE CANALIZACIONES</t>
  </si>
  <si>
    <t>Ml</t>
  </si>
  <si>
    <t>8.72</t>
  </si>
  <si>
    <t>Suministro, transporte e instalación de luminaria tipo panel LED 60x60cm 45W, incluye encauchetado, clavija, soporte y demás elmentos.</t>
  </si>
  <si>
    <t>9.33</t>
  </si>
  <si>
    <t>TUBERIA PVC-P RDE-11   3/4"</t>
  </si>
  <si>
    <t>M</t>
  </si>
  <si>
    <t>9.34</t>
  </si>
  <si>
    <t xml:space="preserve">ACCESORIO PVC-P   3/4"  </t>
  </si>
  <si>
    <t>11.1</t>
  </si>
  <si>
    <t>SUMINISTRO E INSTALACIÓN ESPEJOS BISELADOS 1.5 DE E=4MM</t>
  </si>
  <si>
    <t>12.2</t>
  </si>
  <si>
    <t xml:space="preserve">SUMINISTRO E INSTALACIÓN CERRADURA DE SOBREPONER
</t>
  </si>
  <si>
    <t>12.3</t>
  </si>
  <si>
    <t>SUMINISTRO E INSTALACIÓN CERROJO O TIPO TEJO</t>
  </si>
  <si>
    <t>TRÁMITES</t>
  </si>
  <si>
    <t>14.1</t>
  </si>
  <si>
    <t>Trámite de Solicitud de concepto de Reparaciones Locativas de Curaduría</t>
  </si>
  <si>
    <t>19.9</t>
  </si>
  <si>
    <t>SUMINISTRO E INSTALACIÓN DE LAMINA FIBROCEMENTO TIPO SUPERBOARD 6MM PARA RECUBRIMIENTO DE COLUMNAS ANCHO HASTA 0.35M POR UNA SOLA CARA INCLUYE ESTRUCTURA METÁLICA Y MASILLA</t>
  </si>
  <si>
    <t>CAN</t>
  </si>
  <si>
    <t xml:space="preserve">VALOR TOTAL </t>
  </si>
  <si>
    <t>DP INGENIERIA SAS</t>
  </si>
  <si>
    <t>1.6</t>
  </si>
  <si>
    <t>6.3</t>
  </si>
  <si>
    <t>ALISTADO DE PISO IMPERMEABILIZADO  E=0,04 M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t>
  </si>
  <si>
    <t>6.18</t>
  </si>
  <si>
    <t>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t>
  </si>
  <si>
    <t>Desmonte y retiro delaminas en yeso o fibrocemento, incluye desmonte de estructura en caso de requerimiento</t>
  </si>
  <si>
    <t>m2</t>
  </si>
  <si>
    <t>8.2</t>
  </si>
  <si>
    <t>8.4</t>
  </si>
  <si>
    <t>8.14</t>
  </si>
  <si>
    <t>8.51</t>
  </si>
  <si>
    <t>8.63</t>
  </si>
  <si>
    <t>8.76</t>
  </si>
  <si>
    <t>9.28</t>
  </si>
  <si>
    <t>9.58</t>
  </si>
  <si>
    <t>9.66</t>
  </si>
  <si>
    <t>9.72</t>
  </si>
  <si>
    <t>EQUIPOS DE TIPO INDUSTRIAL</t>
  </si>
  <si>
    <t>15.1</t>
  </si>
  <si>
    <t>15.6</t>
  </si>
  <si>
    <t>15.7</t>
  </si>
  <si>
    <t xml:space="preserve">Tranferencia automatica para planta de 40KW compatible con planta del item 15.6 incluye suminsitro instalacion y conexión </t>
  </si>
  <si>
    <t>15.8</t>
  </si>
  <si>
    <t>Suminsitro e instalacon de cableado acometida de 3x1/0+1x2+6T cu en tuberia de 2" emt, conexión entre planta electrica y tablero de distribucion, incluye conexión, bornado y elementos de fijacion de cableado y tuberia</t>
  </si>
  <si>
    <t>19.19</t>
  </si>
  <si>
    <t>7.1</t>
  </si>
  <si>
    <t>7.26</t>
  </si>
  <si>
    <t>7.29</t>
  </si>
  <si>
    <t>7.30</t>
  </si>
  <si>
    <t>8.11</t>
  </si>
  <si>
    <t>8.57</t>
  </si>
  <si>
    <t>9.25</t>
  </si>
  <si>
    <t>9.41</t>
  </si>
  <si>
    <t>9.42</t>
  </si>
  <si>
    <t>9.86</t>
  </si>
  <si>
    <t>15.5</t>
  </si>
  <si>
    <t xml:space="preserve">Tranferencia automatica para planta de 20KW compatible con planta del item 15.5 incluye suminsitro instalacion y conexión </t>
  </si>
  <si>
    <t>Suminsitro e instalacon de cableado acometida de 3x6+1x6+8t cu  en tuberia de 1.1/2" emt, conexión entre planta electrica y tablero de distribucion, incluye conexión, bornado y elementos de fijacion de cableado y tuberia</t>
  </si>
  <si>
    <t>19.7</t>
  </si>
  <si>
    <t>VALOR PRELIMINARES</t>
  </si>
  <si>
    <t>VALOR EXCAVACIONES</t>
  </si>
  <si>
    <t>VALOR OBRAS EN CUBIERTA</t>
  </si>
  <si>
    <t>VALOR MAMPOSTERIA Y PINTURA</t>
  </si>
  <si>
    <t>VALOR PISOS Y CIELO RASO</t>
  </si>
  <si>
    <t>VALOR ENCHAPES Y ACCESORIOS BAÑOS</t>
  </si>
  <si>
    <t xml:space="preserve">VALOR ELECTRICIDAD, COMUNICACIONES Y ESPECIALES </t>
  </si>
  <si>
    <t xml:space="preserve">VALOR HIDRAULICAS </t>
  </si>
  <si>
    <t>VALOR VIDRIOS Y ESPEJOS (TODAS LAS ACTIVIDADES INCLUYEN EL SUMINISTRO E INSTALACIÓN)</t>
  </si>
  <si>
    <t>VALOR CERRADURAS (TODAS LAS ACTIVIDADES INCLUYEN EL SUMINISTRO E INSTALACIÓN)</t>
  </si>
  <si>
    <t>VALOR TRÁMITES</t>
  </si>
  <si>
    <t>VALOR EQUIPOS DE TIPO INDUSTRIAL</t>
  </si>
  <si>
    <t>VALOR CARPINTERIA MADERA (TODAS LAS ACTIVIDADES INCLUYEN EL SUMINISTRO E INSTALACIÓN)</t>
  </si>
  <si>
    <t>VALOR OTROS ACTIVIDADES (TODAS LAS ACTIVIDADES INCLUYEN EL SUMINISTRO E INSTALACIÓN)</t>
  </si>
  <si>
    <t>VALOR ASEO Y DISPOSICIÓN FINAL</t>
  </si>
  <si>
    <t>SUMAS TOTALES PRELIMINARES</t>
  </si>
  <si>
    <t>CONSTRUCTORA SANTOSP S.A.S</t>
  </si>
  <si>
    <t>PROMEDIO</t>
  </si>
  <si>
    <t>VALOR MINIMO</t>
  </si>
  <si>
    <t>VARIACIÓN EN PESOS</t>
  </si>
  <si>
    <t>VARIACIÓN PORCENTUAL</t>
  </si>
  <si>
    <t xml:space="preserve">VALOR TECHO UNITARIO </t>
  </si>
  <si>
    <t>SUMAS TOTALES EXCAVACIONES</t>
  </si>
  <si>
    <t>SUMAS TOTALES OBRAS EN CUBIERTA</t>
  </si>
  <si>
    <t>SUMAS TOTALES MAMPOSTERIA Y PINTURA</t>
  </si>
  <si>
    <t>SUMA TOTAL PISOS Y CIELO RASO</t>
  </si>
  <si>
    <t>SUMAS TOTALES ENCHAPES Y ACCESORIOS BAÑOS</t>
  </si>
  <si>
    <t xml:space="preserve">VALOR TOTAL ELECTRICIDAD, COMUNICACIONES Y ESPECIALES </t>
  </si>
  <si>
    <t>VALOR TOTAL VIDRIOS Y ESPEJOS (TODAS LAS ACTIVIDADES INCLUYEN EL SUMINISTRO E INSTALACIÓN)</t>
  </si>
  <si>
    <t>VALOR TOTAL CERRADURAS (TODAS LAS ACTIVIDADES INCLUYEN EL SUMINISTRO E INSTALACIÓN)</t>
  </si>
  <si>
    <t>VALOR TOTAL TRÁMITES</t>
  </si>
  <si>
    <t>VALOR TOTAL CARPINTERIA METALICA (TODAS LAS ACTIVIDADES INCLUYEN EL SUMINISTRO E INSTALACIÓN</t>
  </si>
  <si>
    <t>VALOR TOTAL CARPINTERIA MADERA (TODAS LAS ACTIVIDADES INCLUYEN EL SUMINISTRO E INSTALACIÓN)</t>
  </si>
  <si>
    <t>VALOR TOTAL OTROS ACTIVIDADES (TODAS LAS ACTIVIDADES INCLUYEN EL SUMINISTRO E INSTALACIÓN)</t>
  </si>
  <si>
    <t>LOCALIZACIÓN Y REPLANTEO OBRAS GENERALES</t>
  </si>
  <si>
    <t>DEMOLICIÓN DE ENCHAPES EN MAL ESTADO INCLUYE CARGUE Y RETIRO DE SOBRANTES</t>
  </si>
  <si>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</si>
  <si>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DESMONTE Y RETIRO DE PISOS EN BALDOSA DE MORTERO Y GRANO, TABLETA VITRIFICADA CON ARENON CHINO Y ADOQUIN EN CUALQUIER DIMENSIÓN. INCLUYE: RETIRO MORTERO DE NIVELACIÓN, PEGA, ENTRESUELO</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</si>
  <si>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</si>
  <si>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t>
  </si>
  <si>
    <t xml:space="preserve">SUMINISTRO Y REPOSICIÓN CUBIERTA EN CUBIERTA ARQUITECTONICA PARA ZONAS EN MAL ESTADO. Teja modular similar a la referencia Superthermo 0.35 de Ajover. La cual debe tener un e = 1.9 mm; resistencia térmica ( R ) de 0.0133 mhºc/Kcal y conductividad térmica ( K ) de 0.211 Kcal/mhºc, en acero galvanizado, con foil de aluminio, forma trapezoidal,  para las cubiertas del proyecto, de acuerdo a lo señalado en los Planos del Proyecto Arquitectónico y de Detalles.Los trabajos deben contemplar el uso de andamios certificado y todos los elementos requeridos para esta actividad. El costo incluye todos los costos de fijación y remates necesarios para el correcto funcionamiento </t>
  </si>
  <si>
    <t>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t>
  </si>
  <si>
    <t>SUMINISTRO Y REPOSICIÓN DE CANALES PLASTICAS
TIPO DEL MATERIAL: PVC rígido, material termoplástico compuesto de Poli (cloruro de vinilo), aditivos y exento de plastificantes. Resistencia a la Corrosión, Resistencia a la electrólisis, Resistencia a la Tensión y al Impacto.</t>
  </si>
  <si>
    <t xml:space="preserve"> FLANCHE EN LÁMINA GALVANIZADA CALIBRE 26 DESARROLLO 25CM INCLUYE ANDAMIO CERTIFICADO</t>
  </si>
  <si>
    <t>FILOS Y DILATACIONES EN PAÑETES DE MUROS EN LADRILLO A LA VISTA</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</si>
  <si>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</si>
  <si>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</si>
  <si>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PULIDA Y BRILLADA DE PISO EN GRANITO DE MARMOL EXISTENTE</t>
  </si>
  <si>
    <t>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</si>
  <si>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</si>
  <si>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SUMINISTRO E INSTALACIÓN DE POCETA SENCILLA EN ACERO INOXIDABLE AISI 304 PARA EMPOTRAR  MEDIDAS 55 X 43 CM PROFUNDIDAD 17.5 CM. CANASTILLA PARA LAVAPLATOS 4 PULGADAS CON SIFÓN EN P TIPO GRIVAL REF. 935080001, SIMILAR O DE CALIDAD SUPERIOR.</t>
  </si>
  <si>
    <t>SUMINISTRO E INSTALACIÓN DE GRIFERÍA PARA LAVAMANOS INSTITUCIONAL DE EMPOTRAR PUSH PICO SEGURIDAD DE CORONA O SIMILAR DE CALIDAD SUPERIOR. (HABITACIONES)</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</si>
  <si>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</si>
  <si>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SUMINISTRO E INSTALACIÓN ESPEJO ANTIVANDÁLICO INCLINADO Dimensiones: 917 alto x 610 ancho x 123 prof. (mm)</t>
  </si>
  <si>
    <t>Suministro, transporte e instalación de grifeira tipo fluxometro de flujo ajustable para sanitarios y/o orinales.</t>
  </si>
  <si>
    <t xml:space="preserve">SUMINISTRO E INSTALACION DE RAMAL ALIMENTADOR EN TIPO LS CU 12F + 12N + 12T AWG POR BANDEJA O TUBERIA EMT </t>
  </si>
  <si>
    <t>SUMINISTRO E INTALACION DE TUBERIA EMT DE 1", INCLUYE ELEMENTOS DE SUJECION, ACCESORIOS EMT Y CAJAS DE PASO.</t>
  </si>
  <si>
    <t>SUMINISTRO E INTALACION DE TUBERIA EMT DE 3/4", INCLUYE ELEMENTOS DE SUJECION, ACCESORIOS EMT Y CAJAS DE PASO.</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</si>
  <si>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</si>
  <si>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</si>
  <si>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t>
  </si>
  <si>
    <t xml:space="preserve">SUMINISTRO E INSTALACION DE SALIDA TOMA TRIFÁSICA 208 V 30A NEMA 5 20R LEVITON, INCLUYE CAJA GALVANIZADA  INCLUYE CAJA GALVANIZADA 2400, SUPLEMENTO, TRES METROS DE ACOMETIDA 3X12 AWG LS, TRES METROS DE TUBERÍA EMT ¾´´, CONEXIÓN DE TOMA ELÉCTRICA SEGÚN NORMATIVIDAD TÉCNICA VIGENTE Y SEGÚN NORMATIVIDAD RETIE Y NTC 2050 </t>
  </si>
  <si>
    <t>SUMINISTRO E INSTALACION DE SALIDA DE  INTERRUPTOR SENCILLO (INCLUYE APARATO)</t>
  </si>
  <si>
    <t>SUMINISTRO E INSTALACION DE SALIDA DE  INTERRUPTOR DOBLE   (INCLUYE APARATO)</t>
  </si>
  <si>
    <t>SUMINISTRO E INSTALACIÓN DE SALIDAS VOZ Y DATOS SENCILLAS O DOBLES  -TUBERÍA EMT 1" CAJA ESPECIAL 4X4X4, SUPLEMENTO, TRES METROS DE TUBERÍA EMT ¾´´</t>
  </si>
  <si>
    <t>CERTIFICACIÓN DE PUNTOS VOZ Y DATOS</t>
  </si>
  <si>
    <t>CERTIFICACION RETIE</t>
  </si>
  <si>
    <t>DESMONTE APARATOS (TOMACORRIENTES, LUMINARIAS, FACEPLATE, DETECTORES DE INCENDIO, ESTACION MANUAL, LUZ ESTROBOSCOPICA, CAMARA DE SEGURIDAD, ETC)</t>
  </si>
  <si>
    <t>Luminaria tipo bala LED resesada con drive independiente, proyeccion uniforme de la luz, flujo luminosos de 3300 LM potencia de 30W, IPE 20, tension de 120 referencia p26829 tipo silvania o similar.</t>
  </si>
  <si>
    <t>VALVULA P.D. ROSCAR 125 PSI VAPOR 200 PSI AGUA 2.1/2"</t>
  </si>
  <si>
    <t>PUNTO A.F. LAVAMANOS  1/2"</t>
  </si>
  <si>
    <t>PUNTO A.F. POCETA DE ASEO 1/2"</t>
  </si>
  <si>
    <t xml:space="preserve">TUBERIA PVC-P RDE-9    1/2"         </t>
  </si>
  <si>
    <t xml:space="preserve">ACCESORIO PVC-P     1/2"             </t>
  </si>
  <si>
    <t>LAVAMANOS 2"</t>
  </si>
  <si>
    <t>SIFON DE PISO 2"</t>
  </si>
  <si>
    <t>ACCESORIO PVC-S  2"</t>
  </si>
  <si>
    <t>TUBERIA PVC-S  4"</t>
  </si>
  <si>
    <t>TUBERIA PVC-L  2"</t>
  </si>
  <si>
    <t>TUBERIA PVC-L  4"</t>
  </si>
  <si>
    <t>ABRAZADERA  TIPO PERA 2"</t>
  </si>
  <si>
    <t>SUMINISTRO E INSTALACIÓN SANDBLASTING COLOR OPAL SÓLIDO O TIPO PERSIANA(AMBASCARAS)</t>
  </si>
  <si>
    <t>SUMINISTRO E NSTALACION DE DIVISION FIJA O MOVIL EN VIDRIO TEMPLADO DE 10MM CON HERRAJES EN ACERO INOXIDABLE. INC PELICULA DE SEGURIDAD DE 4MICRAS POR UNA CARA,ELEMENTOS DE FIJACION Y ACCESORIOS COMPLEMENTARIOS COMO BARRAS DE GIRO,MANIJAS, CHAPAS</t>
  </si>
  <si>
    <t>SUMINISTRO E INSTALACIÓN CERRADURA CILÍNDRICA</t>
  </si>
  <si>
    <t>Plataforma salvaescaleras que cumplen con la norma colombiana NTC 5926-5. Para escaleras rectas y curvas, permite subir y bajar en silla de ruedas por escaleras con curvas interiores y exteriores; Capacidad de carga: 225kg; Color: Estandard RAL 7035. Dim. max. de la plataforma: Longitud: 1250mm. Anchura: 900mm; Velocidad: 6m / min; Volumen: Bajo 60 dB; Inclinación de guía: 0 – 47°; Alimentación eléctrica: 1 x 110V ó 1 x 220V, para cargar baterías a 24V DC</t>
  </si>
  <si>
    <t>SUMINISTRO E INSTALACIÓN DE PLANTA ELÉCTRICA TRIFASICA CABINADA DE 40 KW EFECTIVOS EN L ALTURA DE BOGOTÁ O MÁS.</t>
  </si>
  <si>
    <t>SUMINISTRO E INSTALACIÓN DE PUERTA EN MADERA CON MARCO EN LÁMINA COLDROLLED CALIBRE18 CON HOJA DE TRIPLEX ENTAMBORADA Y REFUERZO INTERNO,INCLUYE HERRAJES,CERRADURA TIPO MANIJA METÁLICA,TERMINADA,PINTADA E INSTALADA.</t>
  </si>
  <si>
    <t>SUMINISTRO E INSTALACIÓN BARRA ABATIBLE AMURO EN ACERO INOXIDABLE-DISCAPACITADOS</t>
  </si>
  <si>
    <t>SUMINISTRO E INSTALACIÒN BARRA FIJA EN "L" EN ACERO INOXIDABLE-DISCAPACITADOS</t>
  </si>
  <si>
    <t>ASEO GENERAL FINAL Y LIMPIEZA</t>
  </si>
  <si>
    <t>RETIRO DE MATERIAL SOBRANTE DE OBRA CON CARACTERISTICAS PELIGROSAS CONTAMINANTES Y/O NO BIODGRADABLES(TEJAS ASBESTO CEMENTO,TUBERÍAS,VIDRIOS,ESPEJOS, PVC, ETC)</t>
  </si>
  <si>
    <t>VALOR TOTAL EXCAVACIONES</t>
  </si>
  <si>
    <t>VALOR TOTAL OBRAS EN CUBIERTA</t>
  </si>
  <si>
    <t>VALOR TOTAL MAMPOSTERIA Y PINTURA</t>
  </si>
  <si>
    <t>VALOR TOTAL PISOS Y CIELO RASO</t>
  </si>
  <si>
    <t>VALOR TOTAL ENCHAPES Y ACCESORIOS BAÑOS</t>
  </si>
  <si>
    <t>PORVENIR</t>
  </si>
  <si>
    <t>CARVAJAL</t>
  </si>
  <si>
    <t>ASUNCIÓN BOCHICA</t>
  </si>
  <si>
    <t>VALOR SECRETARIA</t>
  </si>
  <si>
    <t>DESCRIPCIÓN</t>
  </si>
  <si>
    <t>Versión:</t>
  </si>
  <si>
    <t xml:space="preserve">Fecha de aprobación: </t>
  </si>
  <si>
    <t xml:space="preserve">Código: </t>
  </si>
  <si>
    <t>18-01-FO-0004</t>
  </si>
  <si>
    <t>FECHA</t>
  </si>
  <si>
    <t>PROCESO</t>
  </si>
  <si>
    <t>PLAZO DEL CONTRATO</t>
  </si>
  <si>
    <t>INFORME DEL ESTUDIO</t>
  </si>
  <si>
    <t>RESULTADO ESTUDIO DE MERCADO  
EM-413-2025</t>
  </si>
  <si>
    <t>ENERO DE 2026</t>
  </si>
  <si>
    <t>EJECUTAR LAS OBRAS DE ADECUACIÓN DE INFRAESTRUCTURA PREVISTAS PARA LAS SEDES PORVENIR, ASUNCIÓN BOCHICA Y CARVAJAL EN EL CONVENIO INTERADMINISTRATIVO 8541049, CONFORME A LOS ESTUDIOS TÉCNICOS, PLANOS Y PRESUPUESTO APROBADOS, PARA SU HABILITACIÓN COMO UNIDADES ALTAMENTE RESOLUTIVAS.</t>
  </si>
  <si>
    <t>SEIS (06) MESES</t>
  </si>
  <si>
    <t>El día 05 de diciembre de 2025, se solicitaron cotizaciones por medio de la plataforma de Colombia Compra Eficiente (SECOP II), con fecha de recepción final de cotizaciones hasta el día 29  de diciembre del 2025. Al publicar el proceso, la Subred evidencia que Seis Mil Trescientos Ochenta y Cuatro (6384) proveedores pertenecen al sector objeto del estudio, de ellos, dos (02) expresan su interés y dos (02) presentan su cotización al proceso en curso</t>
  </si>
  <si>
    <t>COSTO DE LA INTERVENTORÍA</t>
  </si>
  <si>
    <t>COSTO FINAL DE OBRA SIN INTERVENTORÍA</t>
  </si>
  <si>
    <t>VALOR TOTAL REAL</t>
  </si>
  <si>
    <t>VALOR REAL</t>
  </si>
  <si>
    <t>SUMAS TOTALES</t>
  </si>
  <si>
    <t>15.7.1</t>
  </si>
  <si>
    <t>15.8.1</t>
  </si>
  <si>
    <t>6.20.1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</si>
</sst>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 #,##0.00_);_(* \(#,##0.00\);_(* &quot;-&quot;??_);_(@_)"/>
    <numFmt numFmtId="166" formatCode="&quot;$&quot;\ #,##0"/>
    <numFmt numFmtId="167" formatCode="_-&quot;$&quot;\ * #,##0_-;\-&quot;$&quot;\ * #,##0_-;_-&quot;$&quot;\ * &quot;-&quot;??_-;_-@_-"/>
  </numFmts>
  <fonts count="41"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10"/>
      <color theme="1"/>
      <name val="Arial"/>
      <family val="2"/>
    </font>
    <font>
      <sz val="8"/>
      <color rgb="FF000000"/>
      <name val="Arial"/>
      <family val="2"/>
    </font>
    <font>
      <b/>
      <sz val="12"/>
      <name val="Arial"/>
      <family val="2"/>
    </font>
    <font>
      <b/>
      <sz val="12"/>
      <color theme="1"/>
      <name val="Arial"/>
      <family val="2"/>
    </font>
    <font>
      <sz val="10"/>
      <name val="Arial"/>
      <family val="2"/>
    </font>
    <font>
      <sz val="10"/>
      <name val="Arial Narrow"/>
      <family val="2"/>
    </font>
    <font>
      <sz val="9"/>
      <color theme="1"/>
      <name val="Arial"/>
      <family val="2"/>
    </font>
    <font>
      <sz val="9"/>
      <color rgb="FF000000"/>
      <name val="Arial"/>
      <family val="2"/>
    </font>
    <font>
      <b/>
      <sz val="16"/>
      <color theme="1"/>
      <name val="Arial"/>
      <family val="2"/>
    </font>
    <font>
      <b/>
      <sz val="11"/>
      <color theme="1"/>
      <name val="Arial"/>
      <family val="2"/>
    </font>
    <font>
      <b/>
      <sz val="10"/>
      <name val="Arial"/>
      <family val="2"/>
    </font>
    <font>
      <sz val="12"/>
      <color rgb="FF000000"/>
      <name val="Arial"/>
      <family val="2"/>
    </font>
    <font>
      <b/>
      <sz val="12"/>
      <color rgb="FF000000"/>
      <name val="Arial"/>
      <family val="2"/>
    </font>
    <font>
      <b/>
      <sz val="9"/>
      <color rgb="FF000000"/>
      <name val="Arial"/>
      <family val="2"/>
    </font>
    <font>
      <sz val="8"/>
      <color theme="1"/>
      <name val="Arial"/>
      <family val="2"/>
    </font>
    <font>
      <b/>
      <sz val="8"/>
      <color theme="1"/>
      <name val="Arial"/>
      <family val="2"/>
    </font>
    <font>
      <sz val="8"/>
      <name val="Arial Narrow"/>
      <family val="2"/>
    </font>
    <font>
      <sz val="12"/>
      <name val="Arial Narrow"/>
      <family val="2"/>
    </font>
    <font>
      <sz val="12"/>
      <color theme="1"/>
      <name val="Arial Narrow"/>
      <family val="2"/>
    </font>
    <font>
      <b/>
      <sz val="14"/>
      <name val="Arial"/>
      <family val="2"/>
    </font>
    <font>
      <b/>
      <sz val="14"/>
      <color rgb="FF000000"/>
      <name val="Arial"/>
      <family val="2"/>
    </font>
    <font>
      <b/>
      <sz val="15"/>
      <color theme="1"/>
      <name val="Arial"/>
      <family val="2"/>
    </font>
    <font>
      <sz val="11"/>
      <color theme="1"/>
      <name val="Arial Narrow"/>
      <family val="2"/>
    </font>
    <font>
      <sz val="9"/>
      <color rgb="FF000000"/>
      <name val="Arial Narrow"/>
      <family val="2"/>
    </font>
    <font>
      <sz val="11"/>
      <name val="Arial Narrow"/>
      <family val="2"/>
    </font>
    <font>
      <sz val="11"/>
      <color rgb="FF000000"/>
      <name val="Arial Narrow"/>
      <family val="2"/>
    </font>
    <font>
      <b/>
      <sz val="10"/>
      <color theme="0"/>
      <name val="Arial"/>
      <family val="2"/>
    </font>
    <font>
      <b/>
      <sz val="12"/>
      <color theme="0"/>
      <name val="Arial"/>
      <family val="2"/>
    </font>
    <font>
      <sz val="7"/>
      <name val="Arial Narrow"/>
      <family val="2"/>
    </font>
    <font>
      <sz val="12"/>
      <color theme="1"/>
      <name val="Arial"/>
      <family val="2"/>
    </font>
    <font>
      <sz val="12"/>
      <color rgb="FF000000"/>
      <name val="Arial Narrow"/>
      <family val="2"/>
    </font>
    <font>
      <sz val="11"/>
      <color theme="1"/>
      <name val="Arial"/>
      <family val="2"/>
    </font>
    <font>
      <sz val="11"/>
      <color rgb="FF000000"/>
      <name val="Arial"/>
      <family val="2"/>
    </font>
    <font>
      <sz val="11"/>
      <color rgb="FF006100"/>
      <name val="Calibri"/>
      <family val="2"/>
      <scheme val="minor"/>
    </font>
  </fonts>
  <fills count="15">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0"/>
        <bgColor rgb="FF000000"/>
      </patternFill>
    </fill>
    <fill>
      <patternFill patternType="solid">
        <fgColor theme="0"/>
        <bgColor rgb="FF215E99"/>
      </patternFill>
    </fill>
    <fill>
      <patternFill patternType="solid">
        <fgColor theme="3" tint="0.59999389629810485"/>
        <bgColor indexed="64"/>
      </patternFill>
    </fill>
    <fill>
      <patternFill patternType="solid">
        <fgColor rgb="FFFF000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s>
  <cellStyleXfs count="32">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2" fillId="0" borderId="0"/>
    <xf numFmtId="165" fontId="1"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cellStyleXfs>
  <cellXfs count="272">
    <xf numFmtId="0" fontId="0" fillId="0" borderId="0" xfId="0"/>
    <xf numFmtId="0" fontId="6" fillId="0" borderId="0" xfId="0" applyFont="1"/>
    <xf numFmtId="0" fontId="6" fillId="0" borderId="0" xfId="0" applyFont="1" applyAlignment="1">
      <alignment wrapText="1"/>
    </xf>
    <xf numFmtId="0" fontId="6" fillId="0" borderId="0" xfId="0" applyFont="1" applyAlignment="1" applyProtection="1">
      <alignment horizontal="center"/>
      <protection locked="0"/>
    </xf>
    <xf numFmtId="0" fontId="6" fillId="0" borderId="0" xfId="0" applyFont="1" applyProtection="1">
      <protection locked="0"/>
    </xf>
    <xf numFmtId="0" fontId="12" fillId="0" borderId="1" xfId="0" applyFont="1" applyBorder="1" applyAlignment="1" applyProtection="1">
      <alignment vertical="center" wrapText="1"/>
      <protection hidden="1"/>
    </xf>
    <xf numFmtId="0" fontId="13" fillId="0" borderId="1" xfId="0" applyFont="1" applyBorder="1" applyAlignment="1">
      <alignment horizontal="center" vertical="center" wrapText="1"/>
    </xf>
    <xf numFmtId="0" fontId="9" fillId="6" borderId="1" xfId="0" quotePrefix="1" applyFont="1" applyFill="1" applyBorder="1" applyAlignment="1" applyProtection="1">
      <alignment horizontal="center" vertical="top" wrapText="1"/>
      <protection locked="0" hidden="1"/>
    </xf>
    <xf numFmtId="0" fontId="11" fillId="0" borderId="1" xfId="0" applyFont="1" applyBorder="1" applyAlignment="1" applyProtection="1">
      <alignment horizontal="center" vertical="center"/>
      <protection locked="0" hidden="1"/>
    </xf>
    <xf numFmtId="0" fontId="11" fillId="0" borderId="1" xfId="0" quotePrefix="1" applyFont="1" applyBorder="1" applyAlignment="1" applyProtection="1">
      <alignment horizontal="center" vertical="center" wrapText="1"/>
      <protection locked="0" hidden="1"/>
    </xf>
    <xf numFmtId="0" fontId="6" fillId="0" borderId="1" xfId="0" applyFont="1" applyBorder="1" applyProtection="1">
      <protection locked="0"/>
    </xf>
    <xf numFmtId="0" fontId="0" fillId="0" borderId="1" xfId="0" applyBorder="1" applyAlignment="1" applyProtection="1">
      <alignment horizontal="center" vertical="center" wrapText="1"/>
      <protection hidden="1"/>
    </xf>
    <xf numFmtId="0" fontId="0" fillId="10" borderId="1" xfId="0" applyFill="1" applyBorder="1" applyAlignment="1" applyProtection="1">
      <alignment horizontal="center" vertical="center" wrapText="1"/>
      <protection hidden="1"/>
    </xf>
    <xf numFmtId="0" fontId="10" fillId="7" borderId="1" xfId="0" applyFont="1" applyFill="1" applyBorder="1" applyAlignment="1">
      <alignment horizontal="center" vertical="center" wrapText="1"/>
    </xf>
    <xf numFmtId="0" fontId="6" fillId="0" borderId="4" xfId="0" applyFont="1" applyBorder="1"/>
    <xf numFmtId="0" fontId="6" fillId="0" borderId="3" xfId="0" applyFont="1" applyBorder="1"/>
    <xf numFmtId="3" fontId="8" fillId="0" borderId="1" xfId="0" applyNumberFormat="1" applyFont="1" applyBorder="1" applyAlignment="1">
      <alignment horizontal="center" vertical="center" wrapText="1"/>
    </xf>
    <xf numFmtId="3" fontId="6" fillId="0" borderId="1" xfId="0" applyNumberFormat="1" applyFont="1" applyBorder="1" applyAlignment="1" applyProtection="1">
      <alignment horizontal="center" vertical="center"/>
      <protection locked="0"/>
    </xf>
    <xf numFmtId="0" fontId="12" fillId="0" borderId="1" xfId="0" applyFont="1" applyBorder="1" applyAlignment="1" applyProtection="1">
      <alignment horizontal="center" vertical="center" wrapText="1"/>
      <protection hidden="1"/>
    </xf>
    <xf numFmtId="3" fontId="14" fillId="0" borderId="1"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3" fontId="19" fillId="0" borderId="1" xfId="0" applyNumberFormat="1" applyFont="1" applyBorder="1" applyAlignment="1">
      <alignment horizontal="center" vertical="center" wrapText="1"/>
    </xf>
    <xf numFmtId="0" fontId="0" fillId="0" borderId="7" xfId="0" applyBorder="1" applyAlignment="1" applyProtection="1">
      <alignment horizontal="center" vertical="center" wrapText="1"/>
      <protection hidden="1"/>
    </xf>
    <xf numFmtId="0" fontId="6" fillId="0" borderId="7" xfId="0" applyFont="1" applyBorder="1"/>
    <xf numFmtId="0" fontId="13" fillId="0" borderId="7" xfId="0" applyFont="1" applyBorder="1" applyAlignment="1">
      <alignment horizontal="center" vertical="center" wrapText="1"/>
    </xf>
    <xf numFmtId="0" fontId="6" fillId="0" borderId="1" xfId="0" applyFont="1" applyBorder="1" applyAlignment="1">
      <alignment horizontal="center"/>
    </xf>
    <xf numFmtId="0" fontId="13" fillId="0" borderId="6"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21" fillId="0" borderId="0" xfId="0" applyFont="1" applyAlignment="1" applyProtection="1">
      <alignment horizontal="center"/>
      <protection locked="0"/>
    </xf>
    <xf numFmtId="0" fontId="23" fillId="0" borderId="1" xfId="0" applyFont="1" applyBorder="1" applyAlignment="1" applyProtection="1">
      <alignment vertical="center" wrapText="1"/>
      <protection hidden="1"/>
    </xf>
    <xf numFmtId="0" fontId="23" fillId="0" borderId="1" xfId="0" applyFont="1" applyBorder="1" applyAlignment="1" applyProtection="1">
      <alignment vertical="top" wrapText="1"/>
      <protection hidden="1"/>
    </xf>
    <xf numFmtId="0" fontId="23" fillId="0" borderId="6" xfId="0" applyFont="1" applyBorder="1" applyAlignment="1" applyProtection="1">
      <alignment vertical="top" wrapText="1"/>
      <protection hidden="1"/>
    </xf>
    <xf numFmtId="0" fontId="23" fillId="0" borderId="6" xfId="0" applyFont="1" applyBorder="1" applyAlignment="1" applyProtection="1">
      <alignment vertical="center" wrapText="1"/>
      <protection hidden="1"/>
    </xf>
    <xf numFmtId="3" fontId="7" fillId="0" borderId="1" xfId="0" applyNumberFormat="1" applyFont="1" applyBorder="1" applyAlignment="1">
      <alignment horizontal="center" vertical="center"/>
    </xf>
    <xf numFmtId="0" fontId="9" fillId="6" borderId="1" xfId="0" quotePrefix="1" applyFont="1" applyFill="1" applyBorder="1" applyAlignment="1" applyProtection="1">
      <alignment horizontal="center" vertical="center" wrapText="1"/>
      <protection locked="0" hidden="1"/>
    </xf>
    <xf numFmtId="0" fontId="6" fillId="0" borderId="0" xfId="0" applyFont="1" applyAlignment="1">
      <alignment horizontal="center" vertical="center"/>
    </xf>
    <xf numFmtId="0" fontId="6" fillId="0" borderId="0" xfId="0" applyFont="1" applyAlignment="1">
      <alignment horizontal="center" vertical="center" wrapText="1"/>
    </xf>
    <xf numFmtId="166" fontId="10" fillId="7" borderId="1" xfId="0" applyNumberFormat="1" applyFont="1" applyFill="1" applyBorder="1" applyAlignment="1">
      <alignment horizontal="center" vertical="center" wrapText="1"/>
    </xf>
    <xf numFmtId="0" fontId="6" fillId="9" borderId="1" xfId="0" applyFont="1" applyFill="1" applyBorder="1" applyAlignment="1">
      <alignment horizontal="center" vertical="center"/>
    </xf>
    <xf numFmtId="167" fontId="10" fillId="9" borderId="1" xfId="28" applyNumberFormat="1" applyFont="1" applyFill="1" applyBorder="1" applyAlignment="1">
      <alignment horizontal="center" vertical="center"/>
    </xf>
    <xf numFmtId="0" fontId="6" fillId="0" borderId="1" xfId="0" applyFont="1" applyBorder="1" applyAlignment="1" applyProtection="1">
      <alignment vertical="center"/>
      <protection locked="0"/>
    </xf>
    <xf numFmtId="3" fontId="24" fillId="0" borderId="1" xfId="0" applyNumberFormat="1" applyFont="1" applyBorder="1" applyAlignment="1">
      <alignment horizontal="center" vertical="center"/>
    </xf>
    <xf numFmtId="3" fontId="25" fillId="0" borderId="1" xfId="0" applyNumberFormat="1" applyFont="1" applyBorder="1" applyAlignment="1">
      <alignment horizontal="center" vertical="center"/>
    </xf>
    <xf numFmtId="3" fontId="27" fillId="0" borderId="1" xfId="0" applyNumberFormat="1" applyFont="1" applyBorder="1" applyAlignment="1">
      <alignment horizontal="center" vertical="center" wrapText="1"/>
    </xf>
    <xf numFmtId="9" fontId="14" fillId="0" borderId="1" xfId="29" applyFont="1" applyFill="1" applyBorder="1" applyAlignment="1">
      <alignment horizontal="center" vertical="center" wrapText="1"/>
    </xf>
    <xf numFmtId="44" fontId="12" fillId="0" borderId="1" xfId="0" applyNumberFormat="1" applyFont="1" applyBorder="1" applyAlignment="1">
      <alignment horizontal="right" vertical="center"/>
    </xf>
    <xf numFmtId="44" fontId="31" fillId="10" borderId="1" xfId="0" applyNumberFormat="1" applyFont="1" applyFill="1" applyBorder="1" applyAlignment="1">
      <alignment horizontal="right" vertical="center"/>
    </xf>
    <xf numFmtId="3" fontId="31" fillId="0" borderId="9" xfId="0" applyNumberFormat="1" applyFont="1" applyBorder="1" applyAlignment="1">
      <alignment horizontal="center" vertical="center"/>
    </xf>
    <xf numFmtId="0" fontId="26" fillId="0" borderId="6" xfId="0" quotePrefix="1" applyFont="1" applyBorder="1" applyAlignment="1" applyProtection="1">
      <alignment horizontal="center" vertical="center" wrapText="1"/>
      <protection locked="0" hidden="1"/>
    </xf>
    <xf numFmtId="0" fontId="26" fillId="0" borderId="7" xfId="0" quotePrefix="1" applyFont="1" applyBorder="1" applyAlignment="1" applyProtection="1">
      <alignment horizontal="center" vertical="center" wrapText="1"/>
      <protection locked="0" hidden="1"/>
    </xf>
    <xf numFmtId="9" fontId="8" fillId="0" borderId="1" xfId="29" applyFont="1" applyBorder="1" applyAlignment="1">
      <alignment horizontal="center" vertical="center" wrapText="1"/>
    </xf>
    <xf numFmtId="9" fontId="19" fillId="0" borderId="1" xfId="29"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14" fillId="0" borderId="1" xfId="0" applyNumberFormat="1" applyFont="1" applyBorder="1" applyAlignment="1">
      <alignment horizontal="right" vertical="center" wrapText="1"/>
    </xf>
    <xf numFmtId="0" fontId="10" fillId="0" borderId="1" xfId="0" applyFont="1" applyBorder="1" applyAlignment="1">
      <alignment horizontal="center" vertical="center" wrapText="1"/>
    </xf>
    <xf numFmtId="166" fontId="10" fillId="0" borderId="1" xfId="0" applyNumberFormat="1" applyFont="1" applyBorder="1" applyAlignment="1">
      <alignment horizontal="right" vertical="center" wrapText="1"/>
    </xf>
    <xf numFmtId="0" fontId="33" fillId="10" borderId="0" xfId="0" quotePrefix="1" applyFont="1" applyFill="1" applyAlignment="1" applyProtection="1">
      <alignment horizontal="center" vertical="center" wrapText="1"/>
      <protection locked="0" hidden="1"/>
    </xf>
    <xf numFmtId="3" fontId="34" fillId="10" borderId="0" xfId="0" applyNumberFormat="1" applyFont="1" applyFill="1" applyAlignment="1">
      <alignment horizontal="center" vertical="center" wrapText="1"/>
    </xf>
    <xf numFmtId="9" fontId="34" fillId="10" borderId="0" xfId="29" applyFont="1" applyFill="1" applyBorder="1" applyAlignment="1">
      <alignment horizontal="center" vertical="center" wrapText="1"/>
    </xf>
    <xf numFmtId="0" fontId="7" fillId="13" borderId="1" xfId="7" applyFont="1" applyFill="1" applyBorder="1" applyAlignment="1">
      <alignment horizontal="center" vertical="center" wrapText="1"/>
    </xf>
    <xf numFmtId="0" fontId="11" fillId="0" borderId="0" xfId="0" quotePrefix="1" applyFont="1" applyAlignment="1" applyProtection="1">
      <alignment horizontal="center" vertical="center" wrapText="1"/>
      <protection locked="0" hidden="1"/>
    </xf>
    <xf numFmtId="3" fontId="19" fillId="0" borderId="0" xfId="0" applyNumberFormat="1" applyFont="1" applyAlignment="1">
      <alignment horizontal="center" vertical="center" wrapText="1"/>
    </xf>
    <xf numFmtId="3" fontId="6" fillId="0" borderId="1" xfId="0" applyNumberFormat="1" applyFont="1" applyBorder="1" applyAlignment="1">
      <alignment horizontal="center" vertical="center"/>
    </xf>
    <xf numFmtId="9" fontId="6" fillId="0" borderId="1" xfId="29" applyFont="1" applyBorder="1" applyAlignment="1">
      <alignment horizontal="center" vertical="center"/>
    </xf>
    <xf numFmtId="3" fontId="6" fillId="0" borderId="1" xfId="0" applyNumberFormat="1" applyFont="1" applyBorder="1" applyAlignment="1">
      <alignment horizontal="center"/>
    </xf>
    <xf numFmtId="3" fontId="7" fillId="0" borderId="1" xfId="0" applyNumberFormat="1" applyFont="1" applyBorder="1" applyAlignment="1">
      <alignment horizontal="center"/>
    </xf>
    <xf numFmtId="0" fontId="11" fillId="0" borderId="0" xfId="0" applyFont="1" applyAlignment="1" applyProtection="1">
      <alignment horizontal="center" vertical="center"/>
      <protection locked="0" hidden="1"/>
    </xf>
    <xf numFmtId="9" fontId="6" fillId="0" borderId="1" xfId="29" applyFont="1" applyFill="1" applyBorder="1" applyAlignment="1">
      <alignment horizontal="center" vertical="center"/>
    </xf>
    <xf numFmtId="3" fontId="19" fillId="0" borderId="7" xfId="0" applyNumberFormat="1" applyFont="1" applyBorder="1" applyAlignment="1">
      <alignment horizontal="center" vertical="center" wrapText="1"/>
    </xf>
    <xf numFmtId="0" fontId="35" fillId="0" borderId="1" xfId="0" applyFont="1" applyBorder="1" applyAlignment="1" applyProtection="1">
      <alignment vertical="center" wrapText="1"/>
      <protection hidden="1"/>
    </xf>
    <xf numFmtId="0" fontId="35" fillId="0" borderId="1" xfId="0" applyFont="1" applyBorder="1" applyAlignment="1" applyProtection="1">
      <alignment vertical="top" wrapText="1"/>
      <protection hidden="1"/>
    </xf>
    <xf numFmtId="9" fontId="36" fillId="0" borderId="1" xfId="29" applyFont="1" applyFill="1" applyBorder="1" applyAlignment="1">
      <alignment horizontal="center" vertical="center" wrapText="1"/>
    </xf>
    <xf numFmtId="9" fontId="14" fillId="0" borderId="1" xfId="0" applyNumberFormat="1" applyFont="1" applyBorder="1" applyAlignment="1">
      <alignment horizontal="center" vertical="center" wrapText="1"/>
    </xf>
    <xf numFmtId="9" fontId="19" fillId="0" borderId="1" xfId="0" applyNumberFormat="1" applyFont="1" applyBorder="1" applyAlignment="1">
      <alignment horizontal="center" vertical="center" wrapText="1"/>
    </xf>
    <xf numFmtId="0" fontId="17" fillId="0" borderId="6" xfId="0" applyFont="1" applyBorder="1" applyAlignment="1" applyProtection="1">
      <alignment horizontal="center" vertical="center"/>
      <protection locked="0" hidden="1"/>
    </xf>
    <xf numFmtId="0" fontId="17" fillId="0" borderId="7" xfId="0" applyFont="1" applyBorder="1" applyAlignment="1" applyProtection="1">
      <alignment horizontal="center" vertical="center"/>
      <protection locked="0" hidden="1"/>
    </xf>
    <xf numFmtId="9" fontId="19" fillId="0" borderId="7" xfId="29" applyFont="1" applyFill="1" applyBorder="1" applyAlignment="1">
      <alignment horizontal="center" vertical="center" wrapText="1"/>
    </xf>
    <xf numFmtId="0" fontId="23" fillId="0" borderId="0" xfId="0" applyFont="1" applyAlignment="1" applyProtection="1">
      <alignment vertical="center" wrapText="1"/>
      <protection hidden="1"/>
    </xf>
    <xf numFmtId="0" fontId="13" fillId="0" borderId="0" xfId="0" applyFont="1" applyAlignment="1">
      <alignment horizontal="center" vertical="center" wrapText="1"/>
    </xf>
    <xf numFmtId="9" fontId="19" fillId="0" borderId="0" xfId="29" applyFont="1" applyFill="1" applyBorder="1" applyAlignment="1">
      <alignment horizontal="center" vertical="center" wrapText="1"/>
    </xf>
    <xf numFmtId="9" fontId="10" fillId="0" borderId="1" xfId="29" applyFont="1" applyFill="1" applyBorder="1" applyAlignment="1">
      <alignment horizontal="center" vertical="center" wrapText="1"/>
    </xf>
    <xf numFmtId="3" fontId="20" fillId="0" borderId="7" xfId="0" applyNumberFormat="1" applyFont="1" applyBorder="1" applyAlignment="1">
      <alignment horizontal="center" vertical="center" wrapText="1"/>
    </xf>
    <xf numFmtId="0" fontId="11" fillId="0" borderId="6" xfId="0" applyFont="1" applyBorder="1" applyAlignment="1" applyProtection="1">
      <alignment horizontal="center" vertical="center"/>
      <protection locked="0" hidden="1"/>
    </xf>
    <xf numFmtId="0" fontId="11" fillId="0" borderId="7" xfId="0" applyFont="1" applyBorder="1" applyAlignment="1" applyProtection="1">
      <alignment horizontal="center" vertical="center"/>
      <protection locked="0" hidden="1"/>
    </xf>
    <xf numFmtId="9" fontId="20" fillId="0" borderId="1" xfId="29" applyFont="1" applyFill="1" applyBorder="1" applyAlignment="1">
      <alignment horizontal="center" vertical="center" wrapText="1"/>
    </xf>
    <xf numFmtId="3" fontId="6" fillId="0" borderId="2" xfId="0" applyNumberFormat="1" applyFont="1" applyBorder="1" applyAlignment="1">
      <alignment horizontal="center"/>
    </xf>
    <xf numFmtId="3" fontId="6" fillId="0" borderId="2" xfId="0" applyNumberFormat="1" applyFont="1" applyBorder="1" applyAlignment="1">
      <alignment horizontal="center" vertical="center"/>
    </xf>
    <xf numFmtId="9" fontId="6" fillId="0" borderId="2" xfId="29" applyFont="1" applyBorder="1" applyAlignment="1">
      <alignment horizontal="center" vertical="center"/>
    </xf>
    <xf numFmtId="3" fontId="10" fillId="0" borderId="1" xfId="0" applyNumberFormat="1" applyFont="1" applyBorder="1" applyAlignment="1">
      <alignment horizontal="center" vertical="center"/>
    </xf>
    <xf numFmtId="0" fontId="6" fillId="8" borderId="0" xfId="0" applyFont="1" applyFill="1"/>
    <xf numFmtId="0" fontId="7" fillId="8" borderId="1" xfId="7" applyFont="1" applyFill="1" applyBorder="1" applyAlignment="1">
      <alignment horizontal="center" vertical="center" wrapText="1"/>
    </xf>
    <xf numFmtId="3" fontId="27" fillId="0" borderId="7" xfId="0" applyNumberFormat="1" applyFont="1" applyBorder="1" applyAlignment="1">
      <alignment horizontal="center" vertical="center" wrapText="1"/>
    </xf>
    <xf numFmtId="3" fontId="27" fillId="0" borderId="8" xfId="0" applyNumberFormat="1" applyFont="1" applyBorder="1" applyAlignment="1">
      <alignment horizontal="center" vertical="center" wrapText="1"/>
    </xf>
    <xf numFmtId="3" fontId="27" fillId="0" borderId="0" xfId="0" applyNumberFormat="1" applyFont="1" applyAlignment="1">
      <alignment horizontal="center" vertical="center" wrapText="1"/>
    </xf>
    <xf numFmtId="9" fontId="6" fillId="0" borderId="0" xfId="29" applyFont="1" applyAlignment="1">
      <alignment horizontal="center" vertical="center"/>
    </xf>
    <xf numFmtId="9" fontId="27" fillId="0" borderId="1" xfId="29" applyFont="1" applyFill="1" applyBorder="1" applyAlignment="1">
      <alignment horizontal="center" vertical="center" wrapText="1"/>
    </xf>
    <xf numFmtId="0" fontId="6" fillId="0" borderId="1" xfId="0" applyFont="1" applyBorder="1" applyAlignment="1">
      <alignment horizontal="center" vertical="center" wrapText="1"/>
    </xf>
    <xf numFmtId="9" fontId="36" fillId="0" borderId="1" xfId="29" applyFont="1" applyBorder="1" applyAlignment="1">
      <alignment horizontal="center" vertical="center"/>
    </xf>
    <xf numFmtId="0" fontId="36" fillId="0" borderId="1" xfId="0" applyFont="1" applyBorder="1" applyAlignment="1">
      <alignment horizontal="center" vertical="center" wrapText="1"/>
    </xf>
    <xf numFmtId="3" fontId="36" fillId="0" borderId="1" xfId="0" applyNumberFormat="1" applyFont="1" applyBorder="1" applyAlignment="1">
      <alignment horizontal="center" vertical="center"/>
    </xf>
    <xf numFmtId="0" fontId="36" fillId="0" borderId="1" xfId="0" applyFont="1" applyBorder="1" applyAlignment="1">
      <alignment horizontal="center" vertical="center"/>
    </xf>
    <xf numFmtId="9" fontId="27" fillId="0" borderId="0" xfId="29" applyFont="1" applyFill="1" applyBorder="1" applyAlignment="1">
      <alignment horizontal="center" vertical="center" wrapText="1"/>
    </xf>
    <xf numFmtId="0" fontId="26" fillId="0" borderId="5" xfId="0" quotePrefix="1" applyFont="1" applyBorder="1" applyAlignment="1" applyProtection="1">
      <alignment horizontal="center" vertical="center" wrapText="1"/>
      <protection locked="0" hidden="1"/>
    </xf>
    <xf numFmtId="3" fontId="27" fillId="0" borderId="5" xfId="0" applyNumberFormat="1" applyFont="1" applyBorder="1" applyAlignment="1">
      <alignment horizontal="center" vertical="center" wrapText="1"/>
    </xf>
    <xf numFmtId="3" fontId="27" fillId="0" borderId="12" xfId="0" applyNumberFormat="1" applyFont="1" applyBorder="1" applyAlignment="1">
      <alignment horizontal="center" vertical="center" wrapText="1"/>
    </xf>
    <xf numFmtId="3" fontId="27" fillId="0" borderId="13" xfId="0" applyNumberFormat="1" applyFont="1" applyBorder="1" applyAlignment="1">
      <alignment horizontal="center" vertical="center" wrapText="1"/>
    </xf>
    <xf numFmtId="9" fontId="18" fillId="0" borderId="1" xfId="29" applyFont="1" applyFill="1" applyBorder="1" applyAlignment="1">
      <alignment horizontal="center" vertical="center" wrapText="1"/>
    </xf>
    <xf numFmtId="3" fontId="19" fillId="0" borderId="12" xfId="0" applyNumberFormat="1" applyFont="1" applyBorder="1" applyAlignment="1">
      <alignment horizontal="center" vertical="center" wrapText="1"/>
    </xf>
    <xf numFmtId="9" fontId="10" fillId="7" borderId="1" xfId="29" applyFont="1" applyFill="1" applyBorder="1" applyAlignment="1">
      <alignment horizontal="center" vertical="center" wrapText="1"/>
    </xf>
    <xf numFmtId="0" fontId="10" fillId="0" borderId="1" xfId="0" applyFont="1" applyBorder="1" applyAlignment="1">
      <alignment horizontal="left" vertical="center" wrapText="1"/>
    </xf>
    <xf numFmtId="9" fontId="14" fillId="0" borderId="1" xfId="29" applyFont="1" applyFill="1" applyBorder="1" applyAlignment="1">
      <alignment horizontal="right" vertical="center" wrapText="1"/>
    </xf>
    <xf numFmtId="166" fontId="6" fillId="0" borderId="1" xfId="0" applyNumberFormat="1" applyFont="1" applyBorder="1" applyAlignment="1">
      <alignment vertical="center"/>
    </xf>
    <xf numFmtId="0" fontId="6" fillId="0" borderId="1" xfId="0" applyFont="1" applyBorder="1" applyAlignment="1">
      <alignment vertical="center"/>
    </xf>
    <xf numFmtId="167" fontId="10" fillId="0" borderId="1" xfId="28" applyNumberFormat="1" applyFont="1" applyFill="1" applyBorder="1" applyAlignment="1">
      <alignment horizontal="left" vertical="center"/>
    </xf>
    <xf numFmtId="3" fontId="20" fillId="0" borderId="0" xfId="0" applyNumberFormat="1" applyFont="1" applyAlignment="1">
      <alignment horizontal="center" vertical="center" wrapText="1"/>
    </xf>
    <xf numFmtId="3" fontId="24" fillId="0" borderId="14" xfId="0" applyNumberFormat="1" applyFont="1" applyBorder="1" applyAlignment="1">
      <alignment horizontal="center" vertical="center"/>
    </xf>
    <xf numFmtId="3" fontId="19" fillId="0" borderId="6" xfId="0" applyNumberFormat="1" applyFont="1" applyBorder="1" applyAlignment="1">
      <alignment horizontal="center" vertical="center" wrapText="1"/>
    </xf>
    <xf numFmtId="9" fontId="24" fillId="0" borderId="1" xfId="29" applyFont="1" applyFill="1" applyBorder="1" applyAlignment="1">
      <alignment horizontal="center" vertical="center"/>
    </xf>
    <xf numFmtId="44" fontId="12" fillId="0" borderId="3" xfId="0" applyNumberFormat="1" applyFont="1" applyBorder="1" applyAlignment="1">
      <alignment horizontal="right" vertical="center"/>
    </xf>
    <xf numFmtId="3" fontId="12" fillId="0" borderId="15" xfId="0" applyNumberFormat="1" applyFont="1" applyBorder="1" applyAlignment="1">
      <alignment horizontal="center" vertical="center"/>
    </xf>
    <xf numFmtId="0" fontId="11" fillId="0" borderId="2" xfId="0" quotePrefix="1" applyFont="1" applyBorder="1" applyAlignment="1" applyProtection="1">
      <alignment horizontal="center" vertical="center" wrapText="1"/>
      <protection locked="0" hidden="1"/>
    </xf>
    <xf numFmtId="0" fontId="12" fillId="0" borderId="2" xfId="0" applyFont="1" applyBorder="1" applyAlignment="1" applyProtection="1">
      <alignment vertical="center" wrapText="1"/>
      <protection hidden="1"/>
    </xf>
    <xf numFmtId="0" fontId="13" fillId="0" borderId="2" xfId="0" applyFont="1" applyBorder="1" applyAlignment="1">
      <alignment horizontal="center" vertical="center" wrapText="1"/>
    </xf>
    <xf numFmtId="3" fontId="18" fillId="0" borderId="2" xfId="0" applyNumberFormat="1" applyFont="1" applyBorder="1" applyAlignment="1">
      <alignment horizontal="center" vertical="center" wrapText="1"/>
    </xf>
    <xf numFmtId="3" fontId="25" fillId="0" borderId="2" xfId="0" applyNumberFormat="1" applyFont="1" applyBorder="1" applyAlignment="1">
      <alignment horizontal="center" vertical="center"/>
    </xf>
    <xf numFmtId="3" fontId="24" fillId="0" borderId="2" xfId="0" applyNumberFormat="1" applyFont="1" applyBorder="1" applyAlignment="1">
      <alignment horizontal="center" vertical="center"/>
    </xf>
    <xf numFmtId="3" fontId="24" fillId="0" borderId="16" xfId="0" applyNumberFormat="1" applyFont="1" applyBorder="1" applyAlignment="1">
      <alignment horizontal="center" vertical="center"/>
    </xf>
    <xf numFmtId="9" fontId="24" fillId="0" borderId="2" xfId="29" applyFont="1" applyFill="1" applyBorder="1" applyAlignment="1">
      <alignment horizontal="center" vertical="center"/>
    </xf>
    <xf numFmtId="0" fontId="11" fillId="0" borderId="3" xfId="0" quotePrefix="1" applyFont="1" applyBorder="1" applyAlignment="1" applyProtection="1">
      <alignment horizontal="center" vertical="center" wrapText="1"/>
      <protection locked="0" hidden="1"/>
    </xf>
    <xf numFmtId="166" fontId="14" fillId="0" borderId="3" xfId="0" applyNumberFormat="1" applyFont="1" applyBorder="1" applyAlignment="1">
      <alignment horizontal="right" vertical="center" wrapText="1"/>
    </xf>
    <xf numFmtId="0" fontId="12" fillId="0" borderId="4" xfId="0" applyFont="1" applyBorder="1" applyAlignment="1" applyProtection="1">
      <alignment vertical="center" wrapText="1"/>
      <protection hidden="1"/>
    </xf>
    <xf numFmtId="0" fontId="0" fillId="0" borderId="4" xfId="0" applyBorder="1" applyAlignment="1" applyProtection="1">
      <alignment horizontal="center" vertical="center" wrapText="1"/>
      <protection hidden="1"/>
    </xf>
    <xf numFmtId="166" fontId="14" fillId="0" borderId="4" xfId="0" applyNumberFormat="1" applyFont="1" applyBorder="1" applyAlignment="1">
      <alignment horizontal="right" vertical="center" wrapText="1"/>
    </xf>
    <xf numFmtId="44" fontId="30" fillId="11" borderId="4" xfId="0" applyNumberFormat="1" applyFont="1" applyFill="1" applyBorder="1" applyAlignment="1">
      <alignment horizontal="center" vertical="center" wrapText="1"/>
    </xf>
    <xf numFmtId="44" fontId="12" fillId="0" borderId="4" xfId="0" applyNumberFormat="1" applyFont="1" applyBorder="1" applyAlignment="1">
      <alignment horizontal="right" vertical="center"/>
    </xf>
    <xf numFmtId="3" fontId="32" fillId="0" borderId="17" xfId="0" applyNumberFormat="1" applyFont="1" applyBorder="1" applyAlignment="1">
      <alignment horizontal="center" vertical="center" wrapText="1"/>
    </xf>
    <xf numFmtId="3" fontId="12" fillId="0" borderId="17" xfId="0" applyNumberFormat="1" applyFont="1" applyBorder="1" applyAlignment="1">
      <alignment horizontal="center" vertical="center"/>
    </xf>
    <xf numFmtId="3" fontId="14" fillId="10" borderId="1" xfId="0" applyNumberFormat="1" applyFont="1" applyFill="1" applyBorder="1" applyAlignment="1">
      <alignment horizontal="center" vertical="center" wrapText="1"/>
    </xf>
    <xf numFmtId="3" fontId="12" fillId="10" borderId="1" xfId="0" applyNumberFormat="1" applyFont="1" applyFill="1" applyBorder="1" applyAlignment="1">
      <alignment horizontal="center" vertical="center"/>
    </xf>
    <xf numFmtId="3" fontId="29" fillId="10" borderId="1" xfId="0" applyNumberFormat="1" applyFont="1" applyFill="1" applyBorder="1" applyAlignment="1">
      <alignment horizontal="center" vertical="center"/>
    </xf>
    <xf numFmtId="3" fontId="31" fillId="10" borderId="1" xfId="0" applyNumberFormat="1" applyFont="1" applyFill="1" applyBorder="1" applyAlignment="1">
      <alignment horizontal="center" vertical="center"/>
    </xf>
    <xf numFmtId="0" fontId="11" fillId="0" borderId="3" xfId="0" applyFont="1" applyBorder="1" applyAlignment="1" applyProtection="1">
      <alignment horizontal="center" vertical="center"/>
      <protection locked="0" hidden="1"/>
    </xf>
    <xf numFmtId="3" fontId="18" fillId="10" borderId="1" xfId="0" applyNumberFormat="1" applyFont="1" applyFill="1" applyBorder="1" applyAlignment="1">
      <alignment horizontal="center" vertical="center" wrapText="1"/>
    </xf>
    <xf numFmtId="3" fontId="25" fillId="10" borderId="1" xfId="0" applyNumberFormat="1" applyFont="1" applyFill="1" applyBorder="1" applyAlignment="1">
      <alignment horizontal="center" vertical="center"/>
    </xf>
    <xf numFmtId="3" fontId="24" fillId="10" borderId="1" xfId="0" applyNumberFormat="1" applyFont="1" applyFill="1" applyBorder="1" applyAlignment="1">
      <alignment horizontal="center" vertical="center"/>
    </xf>
    <xf numFmtId="3" fontId="37" fillId="11" borderId="1" xfId="0" applyNumberFormat="1" applyFont="1" applyFill="1" applyBorder="1" applyAlignment="1">
      <alignment horizontal="center" vertical="center" wrapText="1"/>
    </xf>
    <xf numFmtId="3" fontId="37" fillId="10" borderId="1" xfId="0" applyNumberFormat="1" applyFont="1" applyFill="1" applyBorder="1" applyAlignment="1">
      <alignment horizontal="center" vertical="center" wrapText="1"/>
    </xf>
    <xf numFmtId="0" fontId="0" fillId="0" borderId="2" xfId="0" applyBorder="1" applyAlignment="1" applyProtection="1">
      <alignment horizontal="center" vertical="center" wrapText="1"/>
      <protection hidden="1"/>
    </xf>
    <xf numFmtId="166" fontId="14" fillId="0" borderId="2" xfId="0" applyNumberFormat="1" applyFont="1" applyBorder="1" applyAlignment="1">
      <alignment horizontal="right" vertical="center" wrapText="1"/>
    </xf>
    <xf numFmtId="44" fontId="30" fillId="11" borderId="2" xfId="0" applyNumberFormat="1" applyFont="1" applyFill="1" applyBorder="1" applyAlignment="1">
      <alignment horizontal="center" vertical="center" wrapText="1"/>
    </xf>
    <xf numFmtId="44" fontId="12" fillId="0" borderId="2" xfId="0" applyNumberFormat="1" applyFont="1" applyBorder="1" applyAlignment="1">
      <alignment horizontal="right" vertical="center"/>
    </xf>
    <xf numFmtId="3" fontId="31" fillId="0" borderId="18" xfId="0" applyNumberFormat="1" applyFont="1" applyBorder="1" applyAlignment="1">
      <alignment horizontal="center" vertical="center"/>
    </xf>
    <xf numFmtId="3" fontId="12" fillId="0" borderId="18" xfId="0" applyNumberFormat="1" applyFont="1" applyBorder="1" applyAlignment="1">
      <alignment horizontal="center" vertical="center"/>
    </xf>
    <xf numFmtId="9" fontId="18" fillId="10" borderId="1" xfId="29" applyFont="1" applyFill="1" applyBorder="1" applyAlignment="1">
      <alignment horizontal="center" vertical="center" wrapText="1"/>
    </xf>
    <xf numFmtId="44" fontId="30" fillId="0" borderId="3" xfId="0" applyNumberFormat="1" applyFont="1" applyBorder="1" applyAlignment="1">
      <alignment horizontal="center" vertical="center" wrapText="1"/>
    </xf>
    <xf numFmtId="3" fontId="31" fillId="0" borderId="15" xfId="0" applyNumberFormat="1" applyFont="1" applyBorder="1" applyAlignment="1">
      <alignment horizontal="center" vertical="center"/>
    </xf>
    <xf numFmtId="44" fontId="30" fillId="0" borderId="2" xfId="0" applyNumberFormat="1" applyFont="1" applyBorder="1" applyAlignment="1">
      <alignment horizontal="center" vertical="center" wrapText="1"/>
    </xf>
    <xf numFmtId="44" fontId="30" fillId="0" borderId="4" xfId="0" applyNumberFormat="1" applyFont="1" applyBorder="1" applyAlignment="1">
      <alignment horizontal="center" vertical="center" wrapText="1"/>
    </xf>
    <xf numFmtId="3" fontId="31" fillId="0" borderId="17" xfId="0" applyNumberFormat="1" applyFont="1" applyBorder="1" applyAlignment="1">
      <alignment horizontal="center" vertical="center"/>
    </xf>
    <xf numFmtId="3" fontId="37" fillId="0" borderId="1" xfId="0" applyNumberFormat="1" applyFont="1" applyBorder="1" applyAlignment="1">
      <alignment horizontal="center" vertical="center" wrapText="1"/>
    </xf>
    <xf numFmtId="0" fontId="0" fillId="10" borderId="2" xfId="0" applyFill="1" applyBorder="1" applyAlignment="1" applyProtection="1">
      <alignment horizontal="center" vertical="center" wrapText="1"/>
      <protection hidden="1"/>
    </xf>
    <xf numFmtId="44" fontId="31" fillId="12" borderId="2" xfId="0" applyNumberFormat="1" applyFont="1" applyFill="1" applyBorder="1" applyAlignment="1">
      <alignment horizontal="center" vertical="center"/>
    </xf>
    <xf numFmtId="0" fontId="0" fillId="0" borderId="1" xfId="0" applyBorder="1" applyAlignment="1">
      <alignment horizontal="center" wrapText="1"/>
    </xf>
    <xf numFmtId="0" fontId="8" fillId="0" borderId="1" xfId="0" applyFont="1" applyBorder="1" applyAlignment="1">
      <alignment horizontal="left" vertical="center" wrapText="1"/>
    </xf>
    <xf numFmtId="0" fontId="22" fillId="0" borderId="1" xfId="0" applyFont="1" applyBorder="1" applyAlignment="1">
      <alignment horizontal="center" vertical="center" wrapText="1"/>
    </xf>
    <xf numFmtId="14" fontId="22" fillId="0" borderId="1" xfId="0" applyNumberFormat="1" applyFont="1" applyBorder="1" applyAlignment="1">
      <alignment horizontal="center" vertical="center" wrapText="1"/>
    </xf>
    <xf numFmtId="0" fontId="16" fillId="0" borderId="1" xfId="0" applyFont="1" applyBorder="1" applyAlignment="1">
      <alignment horizontal="left" vertical="center"/>
    </xf>
    <xf numFmtId="3" fontId="0" fillId="0" borderId="1" xfId="0" applyNumberFormat="1" applyBorder="1" applyAlignment="1">
      <alignment horizontal="right" vertical="center" wrapText="1"/>
    </xf>
    <xf numFmtId="0" fontId="7" fillId="9" borderId="1" xfId="0" applyFont="1" applyFill="1" applyBorder="1" applyAlignment="1">
      <alignment horizontal="center" vertical="center"/>
    </xf>
    <xf numFmtId="0" fontId="7" fillId="9" borderId="1" xfId="0" applyFont="1" applyFill="1" applyBorder="1" applyAlignment="1">
      <alignment horizontal="center" vertical="center" wrapText="1"/>
    </xf>
    <xf numFmtId="0" fontId="7" fillId="8" borderId="1" xfId="0" applyFont="1" applyFill="1" applyBorder="1" applyAlignment="1">
      <alignment horizontal="center" wrapText="1"/>
    </xf>
    <xf numFmtId="3" fontId="7" fillId="8" borderId="1" xfId="0" applyNumberFormat="1" applyFont="1" applyFill="1" applyBorder="1" applyAlignment="1">
      <alignment horizontal="right"/>
    </xf>
    <xf numFmtId="42" fontId="6" fillId="0" borderId="0" xfId="30" applyFont="1" applyProtection="1">
      <protection locked="0"/>
    </xf>
    <xf numFmtId="166" fontId="6" fillId="0" borderId="1" xfId="0" applyNumberFormat="1" applyFont="1" applyBorder="1" applyAlignment="1">
      <alignment horizontal="center"/>
    </xf>
    <xf numFmtId="3" fontId="0" fillId="0" borderId="1" xfId="0" applyNumberFormat="1" applyBorder="1" applyAlignment="1">
      <alignment horizontal="center" vertical="center" wrapText="1"/>
    </xf>
    <xf numFmtId="3" fontId="0" fillId="0" borderId="1" xfId="0" applyNumberFormat="1" applyBorder="1" applyAlignment="1">
      <alignment horizontal="center" vertical="center"/>
    </xf>
    <xf numFmtId="3" fontId="7" fillId="0" borderId="1" xfId="0" applyNumberFormat="1" applyFont="1" applyBorder="1" applyAlignment="1">
      <alignment horizontal="center" vertical="center" wrapText="1"/>
    </xf>
    <xf numFmtId="9" fontId="0" fillId="0" borderId="1" xfId="29" applyFont="1" applyBorder="1" applyAlignment="1">
      <alignment horizontal="center" vertical="center"/>
    </xf>
    <xf numFmtId="9" fontId="7" fillId="8" borderId="1" xfId="29" applyFont="1" applyFill="1" applyBorder="1" applyAlignment="1">
      <alignment horizontal="center" vertical="center"/>
    </xf>
    <xf numFmtId="0" fontId="13" fillId="14" borderId="1" xfId="0" applyFont="1" applyFill="1" applyBorder="1" applyAlignment="1">
      <alignment horizontal="center" vertical="center" wrapText="1"/>
    </xf>
    <xf numFmtId="43" fontId="18" fillId="0" borderId="1" xfId="31" applyFont="1" applyBorder="1" applyAlignment="1">
      <alignment horizontal="center" vertical="center" wrapText="1"/>
    </xf>
    <xf numFmtId="43" fontId="19" fillId="0" borderId="1" xfId="31" applyFont="1" applyBorder="1" applyAlignment="1">
      <alignment horizontal="center" vertical="center" wrapText="1"/>
    </xf>
    <xf numFmtId="43" fontId="20" fillId="0" borderId="0" xfId="31" applyFont="1" applyAlignment="1">
      <alignment horizontal="center" vertical="center" wrapText="1"/>
    </xf>
    <xf numFmtId="43" fontId="14" fillId="10" borderId="1" xfId="31" applyFont="1" applyFill="1" applyBorder="1" applyAlignment="1">
      <alignment horizontal="center" vertical="center" wrapText="1"/>
    </xf>
    <xf numFmtId="43" fontId="18" fillId="10" borderId="1" xfId="31" applyFont="1" applyFill="1" applyBorder="1" applyAlignment="1">
      <alignment horizontal="center" vertical="center" wrapText="1"/>
    </xf>
    <xf numFmtId="43" fontId="14" fillId="0" borderId="4" xfId="31" applyFont="1" applyBorder="1" applyAlignment="1">
      <alignment horizontal="center" vertical="center" wrapText="1"/>
    </xf>
    <xf numFmtId="43" fontId="14" fillId="0" borderId="2" xfId="31" applyFont="1" applyBorder="1" applyAlignment="1">
      <alignment horizontal="center" vertical="center" wrapText="1"/>
    </xf>
    <xf numFmtId="43" fontId="14" fillId="0" borderId="3" xfId="31" applyFont="1" applyBorder="1" applyAlignment="1">
      <alignment horizontal="center" vertical="center" wrapText="1"/>
    </xf>
    <xf numFmtId="43" fontId="14" fillId="0" borderId="1" xfId="31" applyFont="1" applyBorder="1" applyAlignment="1">
      <alignment horizontal="center" vertical="center" wrapText="1"/>
    </xf>
    <xf numFmtId="43" fontId="6" fillId="0" borderId="0" xfId="31" applyFont="1" applyAlignment="1" applyProtection="1">
      <alignment horizontal="center"/>
      <protection locked="0"/>
    </xf>
    <xf numFmtId="43" fontId="6" fillId="0" borderId="0" xfId="31" applyFont="1" applyAlignment="1" applyProtection="1">
      <alignment horizontal="center" vertical="center"/>
      <protection locked="0"/>
    </xf>
    <xf numFmtId="43" fontId="10" fillId="0" borderId="1" xfId="31" applyFont="1" applyBorder="1" applyAlignment="1">
      <alignment horizontal="center" vertical="center" wrapText="1"/>
    </xf>
    <xf numFmtId="43" fontId="14" fillId="0" borderId="1" xfId="31" applyFont="1" applyFill="1" applyBorder="1" applyAlignment="1">
      <alignment horizontal="center" vertical="center" wrapText="1"/>
    </xf>
    <xf numFmtId="43" fontId="6" fillId="0" borderId="1" xfId="31" applyFont="1" applyBorder="1" applyAlignment="1">
      <alignment horizontal="center" vertical="center"/>
    </xf>
    <xf numFmtId="43" fontId="27" fillId="10" borderId="1" xfId="31" applyFont="1" applyFill="1" applyBorder="1" applyAlignment="1">
      <alignment horizontal="center" vertical="center" wrapText="1"/>
    </xf>
    <xf numFmtId="43" fontId="27" fillId="10" borderId="7" xfId="31" applyFont="1" applyFill="1" applyBorder="1" applyAlignment="1">
      <alignment horizontal="center" vertical="center" wrapText="1"/>
    </xf>
    <xf numFmtId="43" fontId="40" fillId="10" borderId="1" xfId="31" applyFont="1" applyFill="1" applyBorder="1" applyAlignment="1">
      <alignment horizontal="center" vertical="center" wrapText="1"/>
    </xf>
    <xf numFmtId="43" fontId="27" fillId="10" borderId="0" xfId="31" applyFont="1" applyFill="1" applyAlignment="1">
      <alignment horizontal="center" vertical="center" wrapText="1"/>
    </xf>
    <xf numFmtId="43" fontId="27" fillId="10" borderId="5" xfId="31" applyFont="1" applyFill="1" applyBorder="1" applyAlignment="1">
      <alignment horizontal="center" vertical="center" wrapText="1"/>
    </xf>
    <xf numFmtId="43" fontId="10" fillId="7" borderId="1" xfId="31" applyFont="1" applyFill="1" applyBorder="1" applyAlignment="1">
      <alignment horizontal="center" vertical="center" wrapText="1"/>
    </xf>
    <xf numFmtId="43" fontId="6" fillId="10" borderId="0" xfId="31" applyFont="1" applyFill="1" applyAlignment="1">
      <alignment horizontal="center" vertical="center"/>
    </xf>
    <xf numFmtId="43" fontId="6" fillId="10" borderId="0" xfId="31" applyFont="1" applyFill="1" applyAlignment="1" applyProtection="1">
      <alignment horizontal="center"/>
      <protection locked="0"/>
    </xf>
    <xf numFmtId="43" fontId="34" fillId="10" borderId="0" xfId="31" applyFont="1" applyFill="1" applyAlignment="1">
      <alignment horizontal="center" vertical="center" wrapText="1"/>
    </xf>
    <xf numFmtId="43" fontId="19" fillId="0" borderId="0" xfId="31" applyFont="1" applyAlignment="1">
      <alignment horizontal="center" vertical="center" wrapText="1"/>
    </xf>
    <xf numFmtId="43" fontId="19" fillId="0" borderId="7" xfId="31" applyFont="1" applyBorder="1" applyAlignment="1">
      <alignment horizontal="center" vertical="center" wrapText="1"/>
    </xf>
    <xf numFmtId="43" fontId="20" fillId="0" borderId="1" xfId="31" applyFont="1" applyBorder="1" applyAlignment="1">
      <alignment horizontal="center" vertical="center" wrapText="1"/>
    </xf>
    <xf numFmtId="43" fontId="20" fillId="0" borderId="7" xfId="31" applyFont="1" applyBorder="1" applyAlignment="1">
      <alignment horizontal="center" vertical="center" wrapText="1"/>
    </xf>
    <xf numFmtId="43" fontId="6" fillId="0" borderId="1" xfId="31" applyFont="1" applyBorder="1" applyAlignment="1">
      <alignment horizontal="center"/>
    </xf>
    <xf numFmtId="0" fontId="10" fillId="6" borderId="6"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7" fillId="0" borderId="6" xfId="0" applyFont="1" applyBorder="1" applyAlignment="1" applyProtection="1">
      <alignment horizontal="center" vertical="center"/>
      <protection locked="0" hidden="1"/>
    </xf>
    <xf numFmtId="0" fontId="17" fillId="0" borderId="7"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protection locked="0" hidden="1"/>
    </xf>
    <xf numFmtId="0" fontId="7" fillId="13" borderId="1" xfId="0"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7" fillId="13" borderId="1" xfId="0" applyFont="1" applyFill="1" applyBorder="1" applyAlignment="1">
      <alignment horizontal="center" vertical="center" wrapText="1"/>
    </xf>
    <xf numFmtId="43" fontId="17" fillId="13" borderId="1" xfId="31" applyFont="1" applyFill="1" applyBorder="1" applyAlignment="1">
      <alignment horizontal="center" vertical="center" wrapText="1"/>
    </xf>
    <xf numFmtId="0" fontId="10" fillId="13" borderId="1" xfId="0" applyFont="1" applyFill="1" applyBorder="1" applyAlignment="1" applyProtection="1">
      <alignment horizontal="center" vertical="center"/>
      <protection locked="0"/>
    </xf>
    <xf numFmtId="0" fontId="10" fillId="13"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hidden="1"/>
    </xf>
    <xf numFmtId="2" fontId="17" fillId="13" borderId="1" xfId="0" applyNumberFormat="1" applyFont="1" applyFill="1" applyBorder="1" applyAlignment="1">
      <alignment horizontal="center" vertical="center" wrapText="1"/>
    </xf>
    <xf numFmtId="0" fontId="38" fillId="0" borderId="1" xfId="0" applyFont="1" applyBorder="1" applyAlignment="1">
      <alignment wrapText="1"/>
    </xf>
    <xf numFmtId="0" fontId="16"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lignment horizontal="left" wrapText="1"/>
    </xf>
    <xf numFmtId="0" fontId="39" fillId="0" borderId="1" xfId="0" applyFont="1" applyBorder="1" applyAlignment="1">
      <alignment horizontal="left" vertical="top"/>
    </xf>
    <xf numFmtId="0" fontId="39" fillId="0" borderId="1" xfId="0" applyFont="1" applyBorder="1" applyAlignment="1">
      <alignment horizontal="left" vertical="top" wrapText="1"/>
    </xf>
    <xf numFmtId="0" fontId="38" fillId="0" borderId="1" xfId="0" applyFont="1" applyBorder="1" applyAlignment="1">
      <alignment horizontal="center" wrapText="1"/>
    </xf>
    <xf numFmtId="0" fontId="16" fillId="0" borderId="1" xfId="0" applyFont="1" applyBorder="1" applyAlignment="1">
      <alignment horizontal="left" vertical="center"/>
    </xf>
    <xf numFmtId="0" fontId="7" fillId="13" borderId="1" xfId="7" applyFont="1" applyFill="1" applyBorder="1" applyAlignment="1">
      <alignment horizontal="center" vertical="center" wrapText="1"/>
    </xf>
    <xf numFmtId="0" fontId="7" fillId="13" borderId="1" xfId="0" applyFont="1" applyFill="1" applyBorder="1" applyAlignment="1">
      <alignment horizontal="center" vertical="center"/>
    </xf>
    <xf numFmtId="49" fontId="15" fillId="8" borderId="1" xfId="0" applyNumberFormat="1" applyFont="1" applyFill="1" applyBorder="1" applyAlignment="1">
      <alignment horizontal="center" vertical="center" wrapText="1"/>
    </xf>
    <xf numFmtId="49" fontId="16" fillId="0" borderId="1" xfId="0" applyNumberFormat="1" applyFont="1" applyBorder="1" applyAlignment="1">
      <alignment horizontal="center" vertical="center" wrapText="1"/>
    </xf>
    <xf numFmtId="49" fontId="15" fillId="7" borderId="1" xfId="0" applyNumberFormat="1" applyFont="1" applyFill="1" applyBorder="1" applyAlignment="1">
      <alignment horizontal="center" vertical="center" wrapText="1"/>
    </xf>
    <xf numFmtId="0" fontId="11" fillId="0" borderId="6" xfId="0" applyFont="1" applyBorder="1" applyAlignment="1" applyProtection="1">
      <alignment horizontal="center" vertical="center"/>
      <protection locked="0" hidden="1"/>
    </xf>
    <xf numFmtId="0" fontId="11" fillId="0" borderId="7" xfId="0" applyFont="1" applyBorder="1" applyAlignment="1" applyProtection="1">
      <alignment horizontal="center" vertical="center"/>
      <protection locked="0" hidden="1"/>
    </xf>
    <xf numFmtId="0" fontId="11" fillId="0" borderId="8" xfId="0" applyFont="1" applyBorder="1" applyAlignment="1" applyProtection="1">
      <alignment horizontal="center" vertical="center"/>
      <protection locked="0" hidden="1"/>
    </xf>
    <xf numFmtId="0" fontId="17" fillId="0" borderId="1" xfId="0" quotePrefix="1" applyFont="1" applyBorder="1" applyAlignment="1" applyProtection="1">
      <alignment horizontal="center" vertical="center" wrapText="1"/>
      <protection locked="0" hidden="1"/>
    </xf>
    <xf numFmtId="0" fontId="7" fillId="13" borderId="2" xfId="0" applyFont="1" applyFill="1" applyBorder="1" applyAlignment="1">
      <alignment horizontal="center" vertical="center" wrapText="1"/>
    </xf>
    <xf numFmtId="0" fontId="7" fillId="13" borderId="4"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13" borderId="2" xfId="7" applyFont="1" applyFill="1" applyBorder="1" applyAlignment="1">
      <alignment horizontal="center" vertical="center" wrapText="1"/>
    </xf>
    <xf numFmtId="0" fontId="7" fillId="13" borderId="3" xfId="7" applyFont="1" applyFill="1" applyBorder="1" applyAlignment="1">
      <alignment horizontal="center" vertical="center" wrapText="1"/>
    </xf>
    <xf numFmtId="0" fontId="26" fillId="0" borderId="6" xfId="0" quotePrefix="1" applyFont="1" applyBorder="1" applyAlignment="1" applyProtection="1">
      <alignment horizontal="center" vertical="center" wrapText="1"/>
      <protection locked="0" hidden="1"/>
    </xf>
    <xf numFmtId="0" fontId="26" fillId="0" borderId="7" xfId="0" quotePrefix="1" applyFont="1" applyBorder="1" applyAlignment="1" applyProtection="1">
      <alignment horizontal="center" vertical="center" wrapText="1"/>
      <protection locked="0" hidden="1"/>
    </xf>
    <xf numFmtId="0" fontId="26" fillId="0" borderId="8" xfId="0" quotePrefix="1" applyFont="1" applyBorder="1" applyAlignment="1" applyProtection="1">
      <alignment horizontal="center" vertical="center" wrapText="1"/>
      <protection locked="0" hidden="1"/>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2"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28" fillId="8" borderId="1" xfId="0" applyFont="1" applyFill="1" applyBorder="1" applyAlignment="1" applyProtection="1">
      <alignment horizontal="center" wrapText="1"/>
      <protection locked="0"/>
    </xf>
    <xf numFmtId="0" fontId="17" fillId="8" borderId="1" xfId="0" applyFont="1" applyFill="1" applyBorder="1" applyAlignment="1">
      <alignment horizontal="center" vertical="center" wrapText="1"/>
    </xf>
    <xf numFmtId="0" fontId="28" fillId="8" borderId="1" xfId="0" applyFont="1" applyFill="1" applyBorder="1" applyAlignment="1" applyProtection="1">
      <alignment horizontal="center" vertical="center"/>
      <protection locked="0"/>
    </xf>
    <xf numFmtId="0" fontId="7" fillId="8" borderId="1" xfId="0" applyFont="1" applyFill="1" applyBorder="1" applyAlignment="1">
      <alignment horizontal="center" vertical="center" wrapText="1"/>
    </xf>
    <xf numFmtId="43" fontId="17" fillId="8" borderId="1" xfId="31"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7" fillId="13" borderId="2" xfId="0" applyFont="1" applyFill="1" applyBorder="1" applyAlignment="1">
      <alignment horizontal="center" vertical="center"/>
    </xf>
    <xf numFmtId="0" fontId="7" fillId="13" borderId="3" xfId="0" applyFont="1" applyFill="1" applyBorder="1" applyAlignment="1">
      <alignment horizontal="center" vertical="center"/>
    </xf>
    <xf numFmtId="0" fontId="10" fillId="13" borderId="1" xfId="0" applyFont="1" applyFill="1" applyBorder="1" applyAlignment="1">
      <alignment horizontal="center" wrapText="1"/>
    </xf>
    <xf numFmtId="0" fontId="11" fillId="0" borderId="1" xfId="0" quotePrefix="1" applyFont="1" applyBorder="1" applyAlignment="1" applyProtection="1">
      <alignment horizontal="center" vertical="center" wrapText="1"/>
      <protection locked="0" hidden="1"/>
    </xf>
    <xf numFmtId="0" fontId="10" fillId="6" borderId="8" xfId="0" applyFont="1" applyFill="1" applyBorder="1" applyAlignment="1">
      <alignment horizontal="center" vertical="center" wrapText="1"/>
    </xf>
    <xf numFmtId="0" fontId="17" fillId="0" borderId="6" xfId="0" quotePrefix="1" applyFont="1" applyBorder="1" applyAlignment="1" applyProtection="1">
      <alignment horizontal="center" vertical="center" wrapText="1"/>
      <protection locked="0" hidden="1"/>
    </xf>
    <xf numFmtId="0" fontId="17" fillId="0" borderId="7" xfId="0" quotePrefix="1" applyFont="1" applyBorder="1" applyAlignment="1" applyProtection="1">
      <alignment horizontal="center" vertical="center" wrapText="1"/>
      <protection locked="0" hidden="1"/>
    </xf>
    <xf numFmtId="0" fontId="17" fillId="0" borderId="8" xfId="0" quotePrefix="1" applyFont="1" applyBorder="1" applyAlignment="1" applyProtection="1">
      <alignment horizontal="center" vertical="center" wrapText="1"/>
      <protection locked="0" hidden="1"/>
    </xf>
    <xf numFmtId="0" fontId="11" fillId="0" borderId="1" xfId="0" applyFont="1" applyBorder="1" applyAlignment="1" applyProtection="1">
      <alignment horizontal="center" vertical="center"/>
      <protection locked="0" hidden="1"/>
    </xf>
    <xf numFmtId="43" fontId="7" fillId="0" borderId="1" xfId="31" applyFont="1" applyBorder="1" applyAlignment="1">
      <alignment horizontal="center" vertical="center"/>
    </xf>
    <xf numFmtId="43" fontId="10" fillId="9" borderId="1" xfId="31" applyFont="1" applyFill="1" applyBorder="1" applyAlignment="1">
      <alignment horizontal="center" vertical="center"/>
    </xf>
    <xf numFmtId="43" fontId="10" fillId="0" borderId="1" xfId="31" applyFont="1" applyFill="1" applyBorder="1" applyAlignment="1">
      <alignment horizontal="left" vertical="center"/>
    </xf>
    <xf numFmtId="43" fontId="7" fillId="8" borderId="1" xfId="31" applyFont="1" applyFill="1" applyBorder="1" applyAlignment="1">
      <alignment horizontal="center" vertical="center" wrapText="1"/>
    </xf>
  </cellXfs>
  <cellStyles count="3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xfId="31" builtinId="3"/>
    <cellStyle name="Millares 2" xfId="27" xr:uid="{00000000-0005-0000-0000-000016000000}"/>
    <cellStyle name="Moneda" xfId="28" builtinId="4"/>
    <cellStyle name="Moneda [0]" xfId="30" builtinId="7"/>
    <cellStyle name="Normal" xfId="0" builtinId="0"/>
    <cellStyle name="Normal 3" xfId="26" xr:uid="{00000000-0005-0000-0000-000019000000}"/>
    <cellStyle name="Numeric" xfId="19" xr:uid="{00000000-0005-0000-0000-00001A000000}"/>
    <cellStyle name="NumericWithBorder" xfId="23" xr:uid="{00000000-0005-0000-0000-00001B000000}"/>
    <cellStyle name="Percent" xfId="1" xr:uid="{00000000-0005-0000-0000-00001C000000}"/>
    <cellStyle name="Porcentaje" xfId="29" builtinId="5"/>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114300</xdr:rowOff>
    </xdr:from>
    <xdr:to>
      <xdr:col>1</xdr:col>
      <xdr:colOff>819150</xdr:colOff>
      <xdr:row>2</xdr:row>
      <xdr:rowOff>76200</xdr:rowOff>
    </xdr:to>
    <xdr:pic>
      <xdr:nvPicPr>
        <xdr:cNvPr id="6" name="Imagen 5">
          <a:extLst>
            <a:ext uri="{FF2B5EF4-FFF2-40B4-BE49-F238E27FC236}">
              <a16:creationId xmlns:a16="http://schemas.microsoft.com/office/drawing/2014/main" id="{B4C138C0-3E12-1641-A025-CB7216F46ED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76200" y="114300"/>
          <a:ext cx="21653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209550</xdr:colOff>
      <xdr:row>0</xdr:row>
      <xdr:rowOff>38100</xdr:rowOff>
    </xdr:from>
    <xdr:to>
      <xdr:col>12</xdr:col>
      <xdr:colOff>838200</xdr:colOff>
      <xdr:row>2</xdr:row>
      <xdr:rowOff>142875</xdr:rowOff>
    </xdr:to>
    <xdr:pic>
      <xdr:nvPicPr>
        <xdr:cNvPr id="7" name="Picture 33">
          <a:extLst>
            <a:ext uri="{FF2B5EF4-FFF2-40B4-BE49-F238E27FC236}">
              <a16:creationId xmlns:a16="http://schemas.microsoft.com/office/drawing/2014/main" id="{4AE8384C-E7A1-C940-9ADF-6723265C13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4593550" y="38100"/>
          <a:ext cx="628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0</xdr:row>
      <xdr:rowOff>114300</xdr:rowOff>
    </xdr:from>
    <xdr:to>
      <xdr:col>1</xdr:col>
      <xdr:colOff>819150</xdr:colOff>
      <xdr:row>2</xdr:row>
      <xdr:rowOff>76200</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76200" y="114300"/>
          <a:ext cx="2168172" cy="3146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209550</xdr:colOff>
      <xdr:row>0</xdr:row>
      <xdr:rowOff>38100</xdr:rowOff>
    </xdr:from>
    <xdr:to>
      <xdr:col>15</xdr:col>
      <xdr:colOff>838200</xdr:colOff>
      <xdr:row>2</xdr:row>
      <xdr:rowOff>142875</xdr:rowOff>
    </xdr:to>
    <xdr:pic>
      <xdr:nvPicPr>
        <xdr:cNvPr id="4" name="Picture 3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3068300" y="38100"/>
          <a:ext cx="628650" cy="450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0</xdr:row>
      <xdr:rowOff>114300</xdr:rowOff>
    </xdr:from>
    <xdr:to>
      <xdr:col>1</xdr:col>
      <xdr:colOff>819150</xdr:colOff>
      <xdr:row>2</xdr:row>
      <xdr:rowOff>76200</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76200" y="114300"/>
          <a:ext cx="199072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209550</xdr:colOff>
      <xdr:row>0</xdr:row>
      <xdr:rowOff>38100</xdr:rowOff>
    </xdr:from>
    <xdr:to>
      <xdr:col>15</xdr:col>
      <xdr:colOff>838200</xdr:colOff>
      <xdr:row>2</xdr:row>
      <xdr:rowOff>142875</xdr:rowOff>
    </xdr:to>
    <xdr:pic>
      <xdr:nvPicPr>
        <xdr:cNvPr id="5" name="Picture 33">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0078700" y="38100"/>
          <a:ext cx="62865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0</xdr:row>
      <xdr:rowOff>114300</xdr:rowOff>
    </xdr:from>
    <xdr:to>
      <xdr:col>1</xdr:col>
      <xdr:colOff>819150</xdr:colOff>
      <xdr:row>2</xdr:row>
      <xdr:rowOff>76200</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76200" y="114300"/>
          <a:ext cx="199072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209550</xdr:colOff>
      <xdr:row>0</xdr:row>
      <xdr:rowOff>38100</xdr:rowOff>
    </xdr:from>
    <xdr:to>
      <xdr:col>15</xdr:col>
      <xdr:colOff>838200</xdr:colOff>
      <xdr:row>2</xdr:row>
      <xdr:rowOff>142875</xdr:rowOff>
    </xdr:to>
    <xdr:pic>
      <xdr:nvPicPr>
        <xdr:cNvPr id="3" name="Picture 3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4603075" y="38100"/>
          <a:ext cx="6286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jguiov/AppData/Local/Temp/MicrosoftEdgeDownloads/9f50d64d-b68a-4515-a00b-055137bcb99d/0.%20ANALISIS%20OFERTA%20ECONOMICA%20ADECUACIONES%20%20SUROCCIDENTE%20(24-10-2025)%20(1).xlsx" TargetMode="External"/><Relationship Id="rId1" Type="http://schemas.openxmlformats.org/officeDocument/2006/relationships/externalLinkPath" Target="/Users/jjguiov/AppData/Local/Temp/MicrosoftEdgeDownloads/9f50d64d-b68a-4515-a00b-055137bcb99d/0.%20ANALISIS%20OFERTA%20ECONOMICA%20ADECUACIONES%20%20SUROCCIDENTE%20(24-10-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IyT OCT 21"/>
      <sheetName val="Consolidado Unitarios DIYT"/>
      <sheetName val="PORVENIR (A)"/>
      <sheetName val="ASUNCIÓN BOCHICA (A)"/>
      <sheetName val="CARVAJAL (C) TERAPIA"/>
      <sheetName val="CONVENIO"/>
    </sheetNames>
    <sheetDataSet>
      <sheetData sheetId="0" refreshError="1"/>
      <sheetData sheetId="1" refreshError="1">
        <row r="11">
          <cell r="B11" t="str">
            <v>1</v>
          </cell>
          <cell r="C11" t="str">
            <v>PRELIMINARES</v>
          </cell>
          <cell r="D11">
            <v>0</v>
          </cell>
          <cell r="E11">
            <v>0</v>
          </cell>
        </row>
        <row r="12">
          <cell r="B12" t="str">
            <v>1.1</v>
          </cell>
          <cell r="C12" t="str">
            <v>LOCALIZACIÓN Y REPLANTEO OBRAS GENERALES</v>
          </cell>
          <cell r="D12" t="str">
            <v>M2</v>
          </cell>
          <cell r="E12">
            <v>7636</v>
          </cell>
        </row>
        <row r="13">
          <cell r="B13" t="str">
            <v>1.2</v>
          </cell>
          <cell r="C13" t="str">
            <v>PROVISIONAL DE OBRA - RED ELECTRICA INLCUYE GESTION Y CONEXIÓN DE LAS REDES PARA EL PROYECTO (Corresponde a la actividad de conexión a la red existente de la sede e instalación de contador)</v>
          </cell>
          <cell r="D13" t="str">
            <v>UN</v>
          </cell>
          <cell r="E13">
            <v>3399049</v>
          </cell>
        </row>
        <row r="14">
          <cell r="B14" t="str">
            <v>1.3</v>
          </cell>
          <cell r="C14" t="str">
            <v>PROVISIONALES DE OBRA - ACUEDUCTO INLCUYE GESTION Y CONEXIÓN DE LAS REDES PARA EL PROYECTO  (Corresponde a la actividad de conexión a la red existente de la sede e instalación de contador)</v>
          </cell>
          <cell r="D14" t="str">
            <v>UN</v>
          </cell>
          <cell r="E14">
            <v>489243</v>
          </cell>
        </row>
        <row r="15">
          <cell r="B15" t="str">
            <v>1.4</v>
          </cell>
          <cell r="C15" t="str">
            <v>DEMOLICIÓN Y RETIRO  DE ANDENES, RAMPAS EN CONCRETO SIMPLE O EN CONCRETO REFORZADO ESPESOR VARIABLE ENTRE 0 - 0.20 M. INCLUYE: RETIRO DE CORDONES, CUNETAS, ACABADO EXISTENTE, VARILLAS DE DILATACIÓN, MORTERO DE NIVELACIÓN, CONCRETO, REFUERZO Y ENTRESUELO</v>
          </cell>
          <cell r="D15" t="str">
            <v>M2</v>
          </cell>
          <cell r="E15">
            <v>34062</v>
          </cell>
        </row>
        <row r="16">
          <cell r="B16" t="str">
            <v>1.5</v>
          </cell>
          <cell r="C16" t="str">
            <v>DESMONTE, RETIRO Y DISPOSICIÓN FINAL DE TANQUES DE ALMACENAMIENTO DE AGUA EN CUALQUIER MATERIAL Y CAPACIDAD ENTRE 500 -2000 L. INCLUYE RETIRO DE ESTRUCTURA DE SOPORTE Y GRIFERIA.</v>
          </cell>
          <cell r="D16" t="str">
            <v>UND</v>
          </cell>
          <cell r="E16">
            <v>250282</v>
          </cell>
        </row>
        <row r="17">
          <cell r="B17" t="str">
            <v>1.6</v>
          </cell>
          <cell r="C17" t="str">
            <v>DEMOLICIÓN DE ENCHAPES EN MAL ESTADO INCLUYE CARGUE Y RETIRO DE SOBRANTES</v>
          </cell>
          <cell r="D17" t="str">
            <v>M2</v>
          </cell>
          <cell r="E17">
            <v>26423</v>
          </cell>
        </row>
        <row r="18">
          <cell r="B18" t="str">
            <v>1.7</v>
          </cell>
          <cell r="C18" t="str">
            <v>DESMONTE, RETIRO Y DISPOSICIÓN FINAL MESA EN ACERO INOXIDABLE O CONCRETO DE ANCHO VARIABLE ENTRE 0.40 -1.00 M. Y APOYOS A UNA ALTURA VARIABLE ENTRE  0.80 - 1.0 M. INCLUYE: DEMOLICIÓN  DE  ACABADO EXISTENTE, GUARDAPIÉ, APOYOS  EN  ADOBE CON SU RESPECTIVO ACABADO.</v>
          </cell>
          <cell r="D18" t="str">
            <v>ML</v>
          </cell>
          <cell r="E18">
            <v>51000</v>
          </cell>
        </row>
        <row r="19">
          <cell r="B19" t="str">
            <v>1.8</v>
          </cell>
          <cell r="C19" t="str">
            <v>DESMONTE DE MUROS INTERNOS, ATICOS  EN  LADRILLO HUECO O MACIZO DE ARCILLA COCIDA, BLOQUE  DE CONCRETO SIMPLE, SISTEMA LIVIANO, EN CUAQUIER DIMENSIÓN Y ENRASE. INCLUYE:  RETIRO DE SOBRECIMIENTOS, ESTRUCTURAS EN CONCRETO QUE ESTAN VINCULADOS A LOS MUROS COMO VIGUETAS AEREAS, DOVELAS.</v>
          </cell>
          <cell r="D19" t="str">
            <v>M2</v>
          </cell>
          <cell r="E19">
            <v>22495</v>
          </cell>
        </row>
        <row r="20">
          <cell r="B20" t="str">
            <v>1.9</v>
          </cell>
          <cell r="C20" t="str">
            <v>DESMONTE Y RETIRO DE PISOS EN BALDOSA DE MORTERO Y GRANO, TABLETA VITRIFICADA CON ARENON CHINO Y ADOQUIN EN CUALQUIER DIMENSIÓN. INCLUYE: RETIRO MORTERO DE NIVELACIÓN, PEGA, ENTRESUELO</v>
          </cell>
          <cell r="D20" t="str">
            <v>M2</v>
          </cell>
          <cell r="E20">
            <v>14989</v>
          </cell>
        </row>
        <row r="21">
          <cell r="B21" t="str">
            <v>1.10</v>
          </cell>
          <cell r="C21" t="str">
            <v>DEMOLICIÓN DE PAÑETES EN MAL ESTADO INCLUYE CARGUE Y RETIRO DE SOBRANTES</v>
          </cell>
          <cell r="D21" t="str">
            <v>M2</v>
          </cell>
          <cell r="E21">
            <v>16803</v>
          </cell>
        </row>
        <row r="22">
          <cell r="B22" t="str">
            <v>1.11</v>
          </cell>
          <cell r="C22" t="str">
            <v>DESMONTE DE CANALES DE AGUAS LLUVIAS EN MAL ESTADO INCLUYE CARGUE Y RETIRO DE SOBRANTES</v>
          </cell>
          <cell r="D22" t="str">
            <v>M</v>
          </cell>
          <cell r="E22">
            <v>6049</v>
          </cell>
        </row>
        <row r="23">
          <cell r="B23" t="str">
            <v>1.12</v>
          </cell>
          <cell r="C23" t="str">
            <v>DESMONTE DE CIELO FALSO EN MAL ESTADO INCLUYE CARGUE Y RETIRO DE SOBRANTES</v>
          </cell>
          <cell r="D23" t="str">
            <v>M2</v>
          </cell>
          <cell r="E23">
            <v>13099</v>
          </cell>
        </row>
        <row r="24">
          <cell r="B24" t="str">
            <v>1.13</v>
          </cell>
          <cell r="C24" t="str">
            <v>DESMONTE Y RETIRO DE APARATOS HIDROSANITARIOS. INCLUYE: RETIRO DE GRIFERIA. TAPONADA DE SALIDAS HIDRÁULICAS Y SANITARIAS. SANITARIOS</v>
          </cell>
          <cell r="D24" t="str">
            <v>UN</v>
          </cell>
          <cell r="E24">
            <v>100775.33</v>
          </cell>
        </row>
        <row r="25">
          <cell r="B25" t="str">
            <v>1.14</v>
          </cell>
          <cell r="C25" t="str">
            <v>DEMOLICION, RETIRO Y DISPOSICIÓN FINAL DE TRAMOS DE ALEROS EXISTENTES EN CUBIERTA EN TEJA DE BARRO, PLASTICA, ZINC O ASBESTO CEMENTO EXISTENTES</v>
          </cell>
          <cell r="D25" t="str">
            <v>M2</v>
          </cell>
          <cell r="E25">
            <v>50226</v>
          </cell>
        </row>
        <row r="26">
          <cell r="B26" t="str">
            <v>1.15</v>
          </cell>
          <cell r="C26" t="str">
            <v>DESMONTE, RETIRO Y DISPOSICIÓN FINAL DE EQUIPOS DE AIRES ACONDICIONADOS FUERA DE SERVICIO INCLUYE CARGUE Y RETIRO DE SOBRANTES</v>
          </cell>
          <cell r="D26" t="str">
            <v>UN</v>
          </cell>
          <cell r="E26">
            <v>246491</v>
          </cell>
        </row>
        <row r="27">
          <cell r="B27" t="str">
            <v>1.16</v>
          </cell>
          <cell r="C27" t="str">
            <v>DESMONTE, RETIRO Y DISPOSICIÓN FINAL DE LUMINARIAS FUERA DE SERVICIO INCLUYE CARGUE Y RETIRO DE SOBRANTES</v>
          </cell>
          <cell r="D27" t="str">
            <v>UN</v>
          </cell>
          <cell r="E27">
            <v>13676</v>
          </cell>
        </row>
        <row r="28">
          <cell r="B28" t="str">
            <v>1.17</v>
          </cell>
          <cell r="C28" t="str">
            <v>DESMONTE Y RETIRO DE MARCOS CON SU RESPECTIVA ALA DE PUERTAS METÁLICAS, ALUMINIO Y MADERA PARA  TODO TIPO DE MURO. DE ANCHO VARIABLE ENTRE 0.70-1.40 M</v>
          </cell>
          <cell r="D28" t="str">
            <v>UN</v>
          </cell>
          <cell r="E28">
            <v>23150</v>
          </cell>
        </row>
        <row r="29">
          <cell r="B29" t="str">
            <v>1.18</v>
          </cell>
          <cell r="C29" t="str">
            <v>DESMONTE DE PUNTOS HIDRÁULICOS CON FILTRACIONES INCLUYE CARGUE Y RETIRO DE SOBRANTES (INCLUYE LOS TRABAJOS DE REGATAS Y DEMOLICIONES)</v>
          </cell>
          <cell r="D29" t="str">
            <v>UN</v>
          </cell>
          <cell r="E29">
            <v>36690</v>
          </cell>
        </row>
        <row r="30">
          <cell r="B30" t="str">
            <v>1.19</v>
          </cell>
          <cell r="C30" t="str">
            <v>DESMONTE DE PUNTOS SANITARIOS CON FILTRACIONES D=2-4" INCLUYE CARGUE Y RETIRO DE SOBRANTES (INCLUYE LOS TRABAJOS DE REGATAS Y DEMOLICIONES)</v>
          </cell>
          <cell r="D30" t="str">
            <v>UN</v>
          </cell>
          <cell r="E30">
            <v>34197</v>
          </cell>
        </row>
        <row r="31">
          <cell r="B31" t="str">
            <v>1.20</v>
          </cell>
          <cell r="C31" t="str">
            <v>DESMONTE Y RETIRO DE VENTANAS EN  MADERA, ALUMINIO O LÁMINA INCLUYE: DESMONTE DE VIDRIOS, ALFAJIAS, JAMBAS PARA CELOCIAS, PERSIANAS Y REJAS. (todo trabajo en alturas debe contemplar el uso de andamios certificado y todos los elementos requeridos para cada actividad)</v>
          </cell>
          <cell r="D31" t="str">
            <v>M2</v>
          </cell>
          <cell r="E31">
            <v>128480</v>
          </cell>
        </row>
        <row r="32">
          <cell r="B32" t="str">
            <v>1.21</v>
          </cell>
          <cell r="C32" t="str">
            <v>RASQUETEO Y LIJADA DE PINTURA EXISTENTE EN MAL ESTADO INCLUYE CARGUE Y RETIRO DE SOBRANTES</v>
          </cell>
          <cell r="D32" t="str">
            <v>M2</v>
          </cell>
          <cell r="E32">
            <v>8832</v>
          </cell>
        </row>
        <row r="33">
          <cell r="B33" t="str">
            <v>1.22</v>
          </cell>
          <cell r="C33" t="str">
            <v xml:space="preserve">SONDEO DE LIMPIEZA PARA UNIDADES SANITARIAS OBSTRUIDAS </v>
          </cell>
          <cell r="D33" t="str">
            <v>UN</v>
          </cell>
          <cell r="E33">
            <v>192052</v>
          </cell>
        </row>
        <row r="34">
          <cell r="B34" t="str">
            <v>1.23</v>
          </cell>
          <cell r="C34" t="str">
            <v>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v>
          </cell>
          <cell r="D34" t="str">
            <v>M2</v>
          </cell>
          <cell r="E34">
            <v>133141</v>
          </cell>
        </row>
        <row r="35">
          <cell r="B35" t="str">
            <v>2</v>
          </cell>
          <cell r="C35" t="str">
            <v>EXCAVACIONES</v>
          </cell>
          <cell r="D35">
            <v>0</v>
          </cell>
          <cell r="E35">
            <v>0</v>
          </cell>
        </row>
        <row r="36">
          <cell r="B36" t="str">
            <v>2.1</v>
          </cell>
          <cell r="C36" t="str">
            <v>EXCAVACION MANUAL EN MATERIAL COMUN INCLUYE CARGUE Y RETIRO DE SOBRANTES (trasiego de 15 m.)</v>
          </cell>
          <cell r="D36" t="str">
            <v>M3</v>
          </cell>
          <cell r="E36">
            <v>150746</v>
          </cell>
        </row>
        <row r="37">
          <cell r="B37">
            <v>3</v>
          </cell>
          <cell r="C37" t="str">
            <v>OBRAS DE URBANISMO</v>
          </cell>
          <cell r="D37">
            <v>0</v>
          </cell>
          <cell r="E37">
            <v>0</v>
          </cell>
        </row>
        <row r="38">
          <cell r="B38" t="str">
            <v>3.1</v>
          </cell>
          <cell r="C38" t="str">
            <v>SUMINISTRO Y COLOCACIÓN  CONCRETO DE F’C 28 MPA PARA ANDEN PERIMETRAL A LAS FACHADAS CON ACABADO ANTIDESLIZANTE CON ESPESOR 0.10 M. INCLUYE: ENTRESUELO Y RECEBO EN PIEDRA CON ESPESOR VARIABLE ENTRE 0.2-0.30 M.</v>
          </cell>
          <cell r="D38" t="str">
            <v>M2</v>
          </cell>
          <cell r="E38">
            <v>197401</v>
          </cell>
        </row>
        <row r="39">
          <cell r="B39" t="str">
            <v>3.2</v>
          </cell>
          <cell r="C39" t="str">
            <v>ADECUACIÓN DE RAMPA DE ACCESO EN CONCRETO 3000 PSI E= 10 Cm (Restitución del alistado ymaterial de piso, corte con disco diamantado, barandas en acero inoxidable.)</v>
          </cell>
          <cell r="D39" t="str">
            <v>M2</v>
          </cell>
          <cell r="E39">
            <v>527012</v>
          </cell>
        </row>
        <row r="40">
          <cell r="B40" t="str">
            <v>3.3</v>
          </cell>
          <cell r="C40" t="str">
            <v>REPARACION CONTRAPISO E= 7CM CONCRETO DE 3000 PSI PARA ZONAS EN MAL ESTADO INCLUYE MALLA ELECTROSOLDADA 5MM 15X15 (Demolición, materiales incluyendo el de adhesión, así como el retiro de escombros de la parte afectada.)</v>
          </cell>
          <cell r="D40" t="str">
            <v>M2</v>
          </cell>
          <cell r="E40">
            <v>515884</v>
          </cell>
        </row>
        <row r="41">
          <cell r="B41" t="str">
            <v>3.4</v>
          </cell>
          <cell r="C41" t="str">
            <v>Suministro e instalación CERRAMIENTO EN MALLA ESLABONADA, Debe incluir el suministro e instalación de postes de soporte de la malla, elementos de fijación.</v>
          </cell>
          <cell r="D41" t="str">
            <v>M2</v>
          </cell>
          <cell r="E41">
            <v>181763</v>
          </cell>
        </row>
        <row r="42">
          <cell r="B42" t="str">
            <v>3.5</v>
          </cell>
          <cell r="C42" t="str">
            <v>SUMINISTRO E INSTALACIÓN CONCERTINA SOBRE MURO O REJA (INCLUYE ANDAMIO CERTIFICADO)</v>
          </cell>
          <cell r="D42" t="str">
            <v>ML</v>
          </cell>
          <cell r="E42">
            <v>141372</v>
          </cell>
        </row>
        <row r="43">
          <cell r="B43" t="str">
            <v>3.6</v>
          </cell>
          <cell r="C43" t="str">
            <v>REPARACIÓN Y ADECUACIÓN DE CUNETAS EXISTENTES (INCLUYERESANES,ESMALTADAYCORRECCIÓN DE PENDIENTES) ANCHO &lt; 60 CM (: Demolición de la zona afectada, resane con concreto de 3000 psi incluyendo impermeabilizante corrigiendo las pendientes)</v>
          </cell>
          <cell r="D43" t="str">
            <v>ML</v>
          </cell>
          <cell r="E43">
            <v>167476</v>
          </cell>
        </row>
        <row r="44">
          <cell r="B44" t="str">
            <v>3.7</v>
          </cell>
          <cell r="C44" t="str">
            <v>OBRAS EXTERIORES DE JARDINERIA (La actividad incluye: Limpieza de la zona, suministro de tierra negra en espesor de 15 cm y el suministro de hiedra.)</v>
          </cell>
          <cell r="D44" t="str">
            <v>M2</v>
          </cell>
          <cell r="E44">
            <v>61947</v>
          </cell>
        </row>
        <row r="45">
          <cell r="B45" t="str">
            <v>3.8</v>
          </cell>
          <cell r="C45" t="str">
            <v>SUMINISTRO E INSTALACIÓN DE EMPRADIZACIÓN EN PASTO, incluida tierra negra y el costo del riego hasta la entrega de las obras.</v>
          </cell>
          <cell r="D45" t="str">
            <v>M2</v>
          </cell>
          <cell r="E45">
            <v>55833</v>
          </cell>
        </row>
        <row r="46">
          <cell r="B46">
            <v>4</v>
          </cell>
          <cell r="C46" t="str">
            <v>OBRAS EN CUBIERTA</v>
          </cell>
          <cell r="D46">
            <v>0</v>
          </cell>
          <cell r="E46">
            <v>0</v>
          </cell>
        </row>
        <row r="47">
          <cell r="B47" t="str">
            <v>4.1</v>
          </cell>
          <cell r="C47" t="str">
            <v>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v>
          </cell>
          <cell r="D47" t="str">
            <v>KG</v>
          </cell>
          <cell r="E47">
            <v>163862</v>
          </cell>
        </row>
        <row r="48">
          <cell r="B48" t="str">
            <v>4.2</v>
          </cell>
          <cell r="C48" t="str">
            <v>MEDIACAÑA EN MORTERO IMPERMABILIZADO 1:4 PARA LOSAS TECNICAS</v>
          </cell>
          <cell r="D48" t="str">
            <v>ML</v>
          </cell>
          <cell r="E48">
            <v>46523</v>
          </cell>
        </row>
        <row r="49">
          <cell r="B49" t="str">
            <v>4.3</v>
          </cell>
          <cell r="C49" t="str">
            <v>PROTECCION DE LOSAS TECNICAS CON MORTERO IMPERMEABILIZADOS</v>
          </cell>
          <cell r="D49" t="str">
            <v>M2</v>
          </cell>
          <cell r="E49">
            <v>488626</v>
          </cell>
        </row>
        <row r="50">
          <cell r="B50" t="str">
            <v>4.4</v>
          </cell>
          <cell r="C50" t="str">
            <v xml:space="preserve">SUMINISTRO Y REPOSICIÓN CUBIERTA EN CUBIERTA ARQUITECTONICA PARA ZONAS EN MAL ESTADO. Teja modular similar a la referencia Superthermo 0.35 de Ajover. La cual debe tener un e = 1.9 mm; resistencia térmica ( R ) de 0.0133 mhºc/Kcal y conductividad térmica ( K ) de 0.211 Kcal/mhºc, en acero galvanizado, con foil de aluminio, forma trapezoidal,  para las cubiertas del proyecto, de acuerdo a lo señalado en los Planos del Proyecto Arquitectónico y de Detalles.Los trabajos deben contemplar el uso de andamios certificado y todos los elementos requeridos para esta actividad. El costo incluye todos los costos de fijación y remates necesarios para el correcto funcionamiento </v>
          </cell>
          <cell r="D50" t="str">
            <v>M2</v>
          </cell>
          <cell r="E50">
            <v>76086</v>
          </cell>
        </row>
        <row r="51">
          <cell r="B51" t="str">
            <v>4.5</v>
          </cell>
          <cell r="C51" t="str">
            <v xml:space="preserve">SUMINISTRO Y REPOSICIÓN CUBIERTA EN TEJA UPVC PARA ZONAS EN MAL ESTADO. Panel termo acústico UPVC Klar de 2.5 mm de espesor con cinco crestas y una altura de 38.00mm. Tamaño: 1.07m X 3.66m. Los trabajos deben contemplar el uso de andamios certificado y todos los elementos requeridos para esta actividad. El costo incluye todos los costos de fijación y remates necesarios para el correcto funcionamiento </v>
          </cell>
          <cell r="D51" t="str">
            <v>M2</v>
          </cell>
          <cell r="E51">
            <v>283630</v>
          </cell>
        </row>
        <row r="52">
          <cell r="B52" t="str">
            <v>4.6</v>
          </cell>
          <cell r="C52" t="str">
            <v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v>
          </cell>
          <cell r="D52" t="str">
            <v>UN</v>
          </cell>
          <cell r="E52">
            <v>305070</v>
          </cell>
        </row>
        <row r="53">
          <cell r="B53" t="str">
            <v>4.7</v>
          </cell>
          <cell r="C53" t="str">
            <v xml:space="preserve">SUMINISTRO Y REPOSICIÓN CUBIERTA EN POLICARBONATO PARA ZONAS EN MAL ESTADO. Láminas en POLICARBONATO multipared con características de rigidez, bajo peso y aislamiento térmico. Estructura alveolar.Tipo Pesada: Lámina en policarbonato con estructura de doble pared en espesores de 6mm. El costo incluye todos los costos de fijación y remates necesarios para el correcto funcionamiento </v>
          </cell>
          <cell r="D53" t="str">
            <v>M2</v>
          </cell>
          <cell r="E53">
            <v>395637</v>
          </cell>
        </row>
        <row r="54">
          <cell r="B54" t="str">
            <v>4.8</v>
          </cell>
          <cell r="C54" t="str">
            <v>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v>
          </cell>
          <cell r="D54" t="str">
            <v>ML</v>
          </cell>
          <cell r="E54">
            <v>44652</v>
          </cell>
        </row>
        <row r="55">
          <cell r="B55" t="str">
            <v>4.9</v>
          </cell>
          <cell r="C55" t="str">
            <v>SUMINISTRO Y REPOSICIÓN DE CANALES METÁLICAS CALIBRE 22</v>
          </cell>
          <cell r="D55" t="str">
            <v>ML</v>
          </cell>
          <cell r="E55">
            <v>44565</v>
          </cell>
        </row>
        <row r="56">
          <cell r="B56" t="str">
            <v>4.10</v>
          </cell>
          <cell r="C56" t="str">
            <v>SUMINISTRO Y REPOSICIÓN DE CANALES PLASTICAS
TIPO DEL MATERIAL: PVC rígido, material termoplástico compuesto de Poli (cloruro de vinilo), aditivos y exento de plastificantes. Resistencia a la Corrosión, Resistencia a la electrólisis, Resistencia a la Tensión y al Impacto.</v>
          </cell>
          <cell r="D56" t="str">
            <v>ML</v>
          </cell>
          <cell r="E56">
            <v>74947</v>
          </cell>
        </row>
        <row r="57">
          <cell r="B57" t="str">
            <v>4.11</v>
          </cell>
          <cell r="C57" t="str">
            <v xml:space="preserve"> FLANCHE EN LÁMINA GALVANIZADA CALIBRE 26 DESARROLLO 25CM INCLUYE ANDAMIO CERTIFICADO</v>
          </cell>
          <cell r="D57" t="str">
            <v>ML</v>
          </cell>
          <cell r="E57">
            <v>75748</v>
          </cell>
        </row>
        <row r="58">
          <cell r="B58" t="str">
            <v>4.12</v>
          </cell>
          <cell r="C58" t="str">
            <v>FLANCHE EN LÁMINA GALVANIZADA CALIBRE 20 DESARROLLO 0.25 INCLUYE ANDAMIO CERTIFICADO</v>
          </cell>
          <cell r="D58" t="str">
            <v>ML</v>
          </cell>
          <cell r="E58">
            <v>49729</v>
          </cell>
        </row>
        <row r="59">
          <cell r="B59" t="str">
            <v>4.13</v>
          </cell>
          <cell r="C59" t="str">
            <v>FLANCHE LAMINA GALVANIZADA CL. 20 - DESARROLLO 80 CM</v>
          </cell>
          <cell r="D59" t="str">
            <v>ML</v>
          </cell>
          <cell r="E59">
            <v>83844</v>
          </cell>
        </row>
        <row r="60">
          <cell r="B60">
            <v>5</v>
          </cell>
          <cell r="C60" t="str">
            <v>MAMPOSTERIA Y PINTURA</v>
          </cell>
          <cell r="D60">
            <v>0</v>
          </cell>
          <cell r="E60">
            <v>0</v>
          </cell>
        </row>
        <row r="61">
          <cell r="B61" t="str">
            <v>5.1</v>
          </cell>
          <cell r="C61" t="str">
            <v>FILOS Y DILATACIONES EN PAÑETES DE MUROS EN LADRILLO A LA VISTA</v>
          </cell>
          <cell r="D61" t="str">
            <v>ML</v>
          </cell>
          <cell r="E61">
            <v>30729</v>
          </cell>
        </row>
        <row r="62">
          <cell r="B62" t="str">
            <v>5.2</v>
          </cell>
          <cell r="C62" t="str">
            <v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v>
          </cell>
          <cell r="D62" t="str">
            <v>M2</v>
          </cell>
          <cell r="E62">
            <v>234741</v>
          </cell>
        </row>
        <row r="63">
          <cell r="B63" t="str">
            <v>5.3</v>
          </cell>
          <cell r="C63" t="str">
            <v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v>
          </cell>
          <cell r="D63" t="str">
            <v>M2</v>
          </cell>
          <cell r="E63">
            <v>20095</v>
          </cell>
        </row>
        <row r="64">
          <cell r="B64" t="str">
            <v>5.4</v>
          </cell>
          <cell r="C64" t="str">
            <v xml:space="preserve">SUMINISTRO E INSTALACION MUROS PANEL LIVIANO DIVISORIOS EN SISTEMA DE MURO SECO CONFORMADO POR LÁMINAS DE YESO RH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v>
          </cell>
          <cell r="D64" t="str">
            <v>M2</v>
          </cell>
          <cell r="E64">
            <v>146008</v>
          </cell>
        </row>
        <row r="65">
          <cell r="B65" t="str">
            <v>5.5</v>
          </cell>
          <cell r="C65" t="str">
            <v xml:space="preserve">SUMINISTRO E INSTALCION MUROS PANEL LIVIANO DIVISORIOS EN SISTEMA DE MURO SECO CONFORMADO POR LÁMINAS DE YESO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v>
          </cell>
          <cell r="D65" t="str">
            <v>M2</v>
          </cell>
          <cell r="E65">
            <v>155491</v>
          </cell>
        </row>
        <row r="66">
          <cell r="B66" t="str">
            <v>5.6</v>
          </cell>
          <cell r="C66" t="str">
            <v>PAÑETE 1:3 PARA MUROS EN LADRILLO A LA VISTA</v>
          </cell>
          <cell r="D66" t="str">
            <v>M2</v>
          </cell>
          <cell r="E66">
            <v>56940</v>
          </cell>
        </row>
        <row r="67">
          <cell r="B67" t="str">
            <v>5.7</v>
          </cell>
          <cell r="C67" t="str">
            <v>PAÑETE 1:3 PARA MUROS</v>
          </cell>
          <cell r="D67" t="str">
            <v>M2</v>
          </cell>
          <cell r="E67">
            <v>48971</v>
          </cell>
        </row>
        <row r="68">
          <cell r="B68" t="str">
            <v>5.8</v>
          </cell>
          <cell r="C68" t="str">
            <v>PAÑETE IMPERMEABILIZADO 1:3 PARA MUROS EXPUESTOS A ZONAS HUMEDAS</v>
          </cell>
          <cell r="D68" t="str">
            <v>M2</v>
          </cell>
          <cell r="E68">
            <v>37514</v>
          </cell>
        </row>
        <row r="69">
          <cell r="B69" t="str">
            <v>5.9</v>
          </cell>
          <cell r="C69" t="str">
            <v>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v>
          </cell>
          <cell r="D69" t="str">
            <v>M2</v>
          </cell>
          <cell r="E69">
            <v>101985</v>
          </cell>
        </row>
        <row r="70">
          <cell r="B70" t="str">
            <v>5.10</v>
          </cell>
          <cell r="C70" t="str">
            <v>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v>
          </cell>
          <cell r="D70" t="str">
            <v>M2</v>
          </cell>
          <cell r="E70">
            <v>123114</v>
          </cell>
        </row>
        <row r="71">
          <cell r="B71" t="str">
            <v>5.11</v>
          </cell>
          <cell r="C71" t="str">
            <v>REPOSICIÓN EN ESMALTE SINTÉTICO A BASE DE ACEITE RESISTENTE AL AGUA, CON BUENA DURABILIDAD, ALTO BRILLO Y ADHERENCIA. SIN PLOMO NI CLORO PARA CARPINTERIA METALICA EN MAL ESTADO</v>
          </cell>
          <cell r="D71" t="str">
            <v>M2</v>
          </cell>
          <cell r="E71">
            <v>21401</v>
          </cell>
        </row>
        <row r="72">
          <cell r="B72">
            <v>6</v>
          </cell>
          <cell r="C72" t="str">
            <v>PISOS Y CIELO RASO</v>
          </cell>
          <cell r="D72">
            <v>0</v>
          </cell>
          <cell r="E72">
            <v>0</v>
          </cell>
        </row>
        <row r="73">
          <cell r="B73" t="str">
            <v>6.1</v>
          </cell>
          <cell r="C73" t="str">
            <v>REPARACIÓN ALISTADO PISO 1:3 E=0.04 M PARA ZONAS EN MAL ESTADO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 (picar la zona afectada, aplicar un adherente y una capa de mortero de cemento de 4 cm de
espesor para instalar un acabado de piso que se pagará en otro ítem)</v>
          </cell>
          <cell r="D73" t="str">
            <v>M2</v>
          </cell>
          <cell r="E73">
            <v>226111</v>
          </cell>
        </row>
        <row r="74">
          <cell r="B74" t="str">
            <v>6.2</v>
          </cell>
          <cell r="C74" t="str">
            <v>ALISTADO DE PISO ENDURECIDO</v>
          </cell>
          <cell r="D74" t="str">
            <v>M2</v>
          </cell>
          <cell r="E74">
            <v>125944</v>
          </cell>
        </row>
        <row r="75">
          <cell r="B75" t="str">
            <v>6.3</v>
          </cell>
          <cell r="C75" t="str">
            <v>ALISTADO DE PISO IMPERMEABILIZADO  E=0,04 M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v>
          </cell>
          <cell r="D75" t="str">
            <v>M2</v>
          </cell>
          <cell r="E75">
            <v>134731</v>
          </cell>
        </row>
        <row r="76">
          <cell r="B76" t="str">
            <v>6.4</v>
          </cell>
          <cell r="C76" t="str">
            <v>SUMINISTRO E INSTALACION CIELORRASO EN LÁMINAS DE FIBROCEMENTO RH (RESISTENTE A LA HUMEDAD)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v>
          </cell>
          <cell r="D76" t="str">
            <v>M2</v>
          </cell>
          <cell r="E76">
            <v>222578</v>
          </cell>
        </row>
        <row r="77">
          <cell r="B77" t="str">
            <v>6.5</v>
          </cell>
          <cell r="C77" t="str">
            <v xml:space="preserve">CIELO RASO DESMONTABLE EN SISTEMA SUSPENDIDO DE PANELES DE ALUMINIO DE APARIENCIA CONTINUA, PATRÓN DE PERFORADO ESPECIAL TIPO "C - HUNTER DOUGLAS" O EQUIVALENTE, CON ANCHO DE 45 CM, CON FIJACIÓN A SISTEMA DE PORTAPANEL OCULTO EN C FIJADO A LA ESTRUCTURA DE VIGAS. </v>
          </cell>
          <cell r="D77" t="str">
            <v>M2</v>
          </cell>
          <cell r="E77">
            <v>145409</v>
          </cell>
        </row>
        <row r="78">
          <cell r="B78" t="str">
            <v>6.6</v>
          </cell>
          <cell r="C78" t="str">
            <v>PANEL CLARABOYA TRANSLÚCIDO ACRÍLICO 3mm COLOR BLANCO TOTALMENTE SELLADO EN SU PERÍMETRO CON MARQUETE EN ALUMINIO PERFIL "T" CON PINTURA ELECTROSTÁTICA BLANCA.</v>
          </cell>
          <cell r="D78" t="str">
            <v>UN</v>
          </cell>
          <cell r="E78">
            <v>138540</v>
          </cell>
        </row>
        <row r="79">
          <cell r="B79" t="str">
            <v>6.7</v>
          </cell>
          <cell r="C79" t="str">
            <v>SUMINISTRO E IINSTALACION CIELO RASO ACÚSTICO FIBRA MINERAL</v>
          </cell>
          <cell r="D79" t="str">
            <v>M2</v>
          </cell>
          <cell r="E79">
            <v>136481</v>
          </cell>
        </row>
        <row r="80">
          <cell r="B80" t="str">
            <v>6.8</v>
          </cell>
          <cell r="C80" t="str">
            <v>SUMINISTRO E IINSTALACION CIELORRASO POR LÁMINAS DE YESO RH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v>
          </cell>
          <cell r="D80" t="str">
            <v>M2</v>
          </cell>
          <cell r="E80">
            <v>127644</v>
          </cell>
        </row>
        <row r="81">
          <cell r="B81" t="str">
            <v>6.9</v>
          </cell>
          <cell r="C81" t="str">
            <v>SUMINISTRO E INSTALACION CIELORRASO POR LÁMINAS DE YESO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v>
          </cell>
          <cell r="D81" t="str">
            <v>M2</v>
          </cell>
          <cell r="E81">
            <v>137777</v>
          </cell>
        </row>
        <row r="82">
          <cell r="B82" t="str">
            <v>6.10</v>
          </cell>
          <cell r="C82" t="str">
            <v>JUNTA ESTRUCTURAL EN CIELO RASO (Se refiere al suminsitro y la instalación de un flanche en lámina galvanizada de ancho de 20 cm calibre 2.6)</v>
          </cell>
          <cell r="D82" t="str">
            <v>ML</v>
          </cell>
          <cell r="E82">
            <v>34536</v>
          </cell>
        </row>
        <row r="83">
          <cell r="B83" t="str">
            <v>6.11</v>
          </cell>
          <cell r="C83" t="str">
            <v>SUMINISTRO E INSTALACIÓN DE MEDIACAÑA EN PVC DE 6 CM. ENTRE CIELO RASO Y PAREDES</v>
          </cell>
          <cell r="D83" t="str">
            <v>ML</v>
          </cell>
          <cell r="E83">
            <v>47186</v>
          </cell>
        </row>
        <row r="84">
          <cell r="B84" t="str">
            <v>6.12</v>
          </cell>
          <cell r="C84" t="str">
            <v xml:space="preserve">PLACA BASE CONCRETO E=0,08 SOBRE EL RELLENO EN RECEBO COMPACTADO Y PREPARADO. SE EJECUTARÁ UNA LOSA MACIZA DE CONTRAPISO EN CONCRETO REFORZADO CON UNA RESISTENCIA A LA COMPRESIÓN DEL CONCRETO DE 3000 PSI PARA ZONAS EN MAL ESTADO </v>
          </cell>
          <cell r="D84" t="str">
            <v>M2</v>
          </cell>
          <cell r="E84">
            <v>474661</v>
          </cell>
        </row>
        <row r="85">
          <cell r="B85" t="str">
            <v>6.13</v>
          </cell>
          <cell r="C85" t="str">
            <v xml:space="preserve">PLACA BASE CONCRETO E=0,10 SOBRE EL RELLENO EN RECEBO COMPACTADO Y PREPARADO. SE EJECUTARÁ UNA LOSA MACIZA DE CONTRAPISO EN CONCRETO REFORZADO CON UNA RESISTENCIA A LA COMPRESIÓN DEL CONCRETO DE 3000 PSI PARA ZONAS EN MAL ESTADO </v>
          </cell>
          <cell r="D85" t="str">
            <v>M2</v>
          </cell>
          <cell r="E85">
            <v>551641</v>
          </cell>
        </row>
        <row r="86">
          <cell r="B86" t="str">
            <v>6.14</v>
          </cell>
          <cell r="C86" t="str">
            <v>PULIDA Y BRILLADA DE PISO EN GRANITO DE MARMOL EXISTENTE</v>
          </cell>
          <cell r="D86" t="str">
            <v>M2</v>
          </cell>
          <cell r="E86">
            <v>107252</v>
          </cell>
        </row>
        <row r="87">
          <cell r="B87" t="str">
            <v>6.15</v>
          </cell>
          <cell r="C87" t="str">
            <v>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v>
          </cell>
          <cell r="D87" t="str">
            <v>M2</v>
          </cell>
          <cell r="E87">
            <v>130563</v>
          </cell>
        </row>
        <row r="88">
          <cell r="B88" t="str">
            <v>6.16</v>
          </cell>
          <cell r="C88" t="str">
            <v>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v>
          </cell>
          <cell r="D88" t="str">
            <v>M2</v>
          </cell>
          <cell r="E88">
            <v>262632</v>
          </cell>
        </row>
        <row r="89">
          <cell r="B89" t="str">
            <v>6.17</v>
          </cell>
          <cell r="C89" t="str">
            <v>SUMINISTRO E INSTALACIÓN DE PISO VINÍLICO DEPORTIVO. Pavimento de vinilo fabricado a partir del Policloruro de Vinilo (PVC). Espesor: 4,5 mm RECUBRIMIENTO DE POLIURETANO (PUR) 100%VINÍLICO EN LA CAPA SUPERIOR. REFORZADO CON CAPA INTERIOR DE FIBRA DE VIDRIO. SOPORTE DE ESPUMA UNICELULAR</v>
          </cell>
          <cell r="D89" t="str">
            <v>M2</v>
          </cell>
          <cell r="E89">
            <v>143962</v>
          </cell>
        </row>
        <row r="90">
          <cell r="B90" t="str">
            <v>6.18</v>
          </cell>
          <cell r="C90" t="str">
            <v>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v>
          </cell>
          <cell r="D90" t="str">
            <v>M2</v>
          </cell>
          <cell r="E90">
            <v>236825</v>
          </cell>
        </row>
        <row r="91">
          <cell r="B91" t="str">
            <v>6.19</v>
          </cell>
          <cell r="C91" t="str">
            <v>BANDAS ANTIDESLIZANTES PASOS ESCALERAS Y RAMPAS. (Suministro e instalación de bandas antideslizantes autoadhesivas en los bordes de los escalones y en las rampas a manera de pirlan)</v>
          </cell>
          <cell r="D91" t="str">
            <v>ML</v>
          </cell>
          <cell r="E91">
            <v>26383</v>
          </cell>
        </row>
        <row r="92">
          <cell r="B92">
            <v>7</v>
          </cell>
          <cell r="C92" t="str">
            <v>ENCHAPES Y ACCESORIOS BAÑOS</v>
          </cell>
          <cell r="D92">
            <v>0</v>
          </cell>
          <cell r="E92">
            <v>0</v>
          </cell>
        </row>
        <row r="93">
          <cell r="B93" t="str">
            <v>7.1</v>
          </cell>
          <cell r="C93" t="str">
            <v>SUMINISTRO E INSTALACIÓN DE ENCHAPE DE PISOS BAÑOS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v>
          </cell>
          <cell r="D93" t="str">
            <v>M2</v>
          </cell>
          <cell r="E93">
            <v>155950</v>
          </cell>
        </row>
        <row r="94">
          <cell r="B94" t="str">
            <v>7.2</v>
          </cell>
          <cell r="C94" t="str">
            <v>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v>
          </cell>
          <cell r="D94" t="str">
            <v>M2</v>
          </cell>
          <cell r="E94">
            <v>133844</v>
          </cell>
        </row>
        <row r="95">
          <cell r="B95" t="str">
            <v>7.3</v>
          </cell>
          <cell r="C95" t="str">
            <v>SUMINISTRO E INSTALACIÓN DE LAVAMANOS DISEÑO ANTIVANDÁLICO EN ACERO INOXIDABLE SATINADO, CON POCETA CIRCULAR, TIPO SOCODA REF. 202684 O SIMILAR DE CALIDAD SUPERIOR. MEDIDAS: PROFUNDIDAD 44 CM, ANCHO 42 CM, H=44 CM. INCLUYE SIFÓN Y DESAGÜE A PARED. GRIFERÍA INSTITUCIONAL ANTIVANDÁLICA DE DOS PIEZAS TIPO CORONA DE EMPOTRAR CON PUSH Y PICO DE SEGURIDAD O SIMILAR DE CALIDAD SUPERIOR, CIERRE AUTOMÁTICO TEMPORIZADO Y CARTUCHO DE CAUDAL GRADUABLE, MATERIAL METÁLICO CON RECUBRIMIENTO EN CROMO. incluida grifería antivandálica.</v>
          </cell>
          <cell r="D95" t="str">
            <v>UN</v>
          </cell>
          <cell r="E95">
            <v>2389017</v>
          </cell>
        </row>
        <row r="96">
          <cell r="B96" t="str">
            <v>7.4</v>
          </cell>
          <cell r="C96" t="str">
            <v>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v>
          </cell>
          <cell r="D96" t="str">
            <v>UN</v>
          </cell>
          <cell r="E96">
            <v>1541435</v>
          </cell>
        </row>
        <row r="97">
          <cell r="B97" t="str">
            <v>7.5</v>
          </cell>
          <cell r="C97" t="str">
            <v>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v>
          </cell>
          <cell r="D97" t="str">
            <v>UN</v>
          </cell>
          <cell r="E97">
            <v>2397460</v>
          </cell>
        </row>
        <row r="98">
          <cell r="B98" t="str">
            <v>7.6</v>
          </cell>
          <cell r="C98" t="str">
            <v>SUMINISTRO E INSTALACIÓN DE REPOSICIÓN DE ORINAL  PORC. VITRIF. CON ALIMENTACIÓN Y DESAGÜE EMP. CORONA. INCLUIDO FLUXÓMETRO</v>
          </cell>
          <cell r="D98" t="str">
            <v>UN</v>
          </cell>
          <cell r="E98">
            <v>1576278</v>
          </cell>
        </row>
        <row r="99">
          <cell r="B99" t="str">
            <v>7.7</v>
          </cell>
          <cell r="C99" t="str">
            <v>SUMINISTRO E INSTALACIÓN DE POCETA SENCILLA EN ACERO INOXIDABLE AISI 304 PARA EMPOTRAR  MEDIDAS 55 X 43 CM PROFUNDIDAD 17.5 CM. CANASTILLA PARA LAVAPLATOS 4 PULGADAS CON SIFÓN EN P TIPO GRIVAL REF. 935080001, SIMILAR O DE CALIDAD SUPERIOR.</v>
          </cell>
          <cell r="D99" t="str">
            <v>UN</v>
          </cell>
          <cell r="E99">
            <v>647900</v>
          </cell>
        </row>
        <row r="100">
          <cell r="B100" t="str">
            <v>7.8</v>
          </cell>
          <cell r="C100" t="str">
            <v>SUMINISTRO E INSTALACIÓN DE POCETAS PARA CUARTOS DE ASEO CONSTRUIDAS CON BORDILLO EN CONCRETO H=25 CM, DE ACUERDO CON EL DISEÑO ESTRUCTURAL. SUPERFICIE DE ACABADO EN GRANITO FUNDIDO Y PULIDO E=1,5 CM CON MEDIACAÑA PERIMETRAL INTERNA RADIO 10%. PENDIENTE 2% TANTO DEL BORDILLO COMO DEL INTERIOR DE LA POCETA EN DIRECCIÓN AL DESAGÜE. WIN CURVO DE BORDILLO Y DILATACIONES EN PERFILES DE ALUMINIO COLOR NATURAL. SIFÓN Ø 2”.</v>
          </cell>
          <cell r="D100" t="str">
            <v>UN</v>
          </cell>
          <cell r="E100">
            <v>601352</v>
          </cell>
        </row>
        <row r="101">
          <cell r="B101" t="str">
            <v>7.9</v>
          </cell>
          <cell r="C101" t="str">
            <v>SUMINISTRO E INSTALACIÓN DE DUCHA INSTITUCIONAL ANTIVANDÁLICA CON MEZCLADOR, MANERALES REDONDOS A 0.40 M DEL SUELO, REGADERA CUADRADA DE 8" EMBEBIDA A RAS CON EL CIELO RASO</v>
          </cell>
          <cell r="D101" t="str">
            <v>UN</v>
          </cell>
          <cell r="E101">
            <v>1473030</v>
          </cell>
        </row>
        <row r="102">
          <cell r="B102" t="str">
            <v>7.10</v>
          </cell>
          <cell r="C102" t="str">
            <v>SUMINISTRO E INSTALACIÓN DE GRIFERÍA PARA LAVAMANOS INSTITUCIONAL ANTIVANDÁLICA PUSH MESA MAX DE CORONA O SIMILAR DE CALIDAD SUPERIOR. (ESTACIONES DE ENFERMERIA)</v>
          </cell>
          <cell r="D102" t="str">
            <v>UN</v>
          </cell>
          <cell r="E102">
            <v>564097</v>
          </cell>
        </row>
        <row r="103">
          <cell r="B103" t="str">
            <v>7.11</v>
          </cell>
          <cell r="C103" t="str">
            <v>SUMINISTRO E INSTALACIÓN DE GRIFERÍA PARA LAVAMANOS INSTITUCIONAL DE EMPOTRAR PUSH PICO SEGURIDAD DE CORONA O SIMILAR DE CALIDAD SUPERIOR. (HABITACIONES)</v>
          </cell>
          <cell r="D103" t="str">
            <v>UN</v>
          </cell>
          <cell r="E103">
            <v>719392</v>
          </cell>
        </row>
        <row r="104">
          <cell r="B104" t="str">
            <v>7.12</v>
          </cell>
          <cell r="C104" t="str">
            <v>SUMINISTRO E INSTALACIÓN DE GRIFERÍA MONOCONTROL EN ACERO INOXIDABLE PARA MEZCLA AGUA FRÍA Y CALIENTE, MODELO CUELLO DE CISNE MARCA PAMO, SIMILAR O DE CALIDAD SUPERIOR. (ESTACIONES DE ENFERMERIA)</v>
          </cell>
          <cell r="D104" t="str">
            <v>UN</v>
          </cell>
          <cell r="E104">
            <v>665055</v>
          </cell>
        </row>
        <row r="105">
          <cell r="B105" t="str">
            <v>7.13</v>
          </cell>
          <cell r="C105" t="str">
            <v>BIDÉ METÁLICO DE SANITARIO PARA LAVADO DE PATOS COMPUESTO POR LAS SIGUIENTES PIEZAS DE INSTALACIÓN: VÁLVULA DE REGULACIÓN DOBLE MÉTALICA PARA SALIDA DE AGUA, ACOPLE PARA CONEXIÓN CON SANITARIO, MANGUERA FLEXIBLE CON RECUBRIEMIENTO METÁLICO, TELEDUCHA CON SOPORTE EN ACERO INOXIDABLE ACABADO SATINADO. RESISTENTE A LA CORROSIÓN, PELADO Y DECOLORACIÓN POR AGUA. REF. 937330001 DE GRIVAL O SIMILAR DE CALIDAD SUPERIOR. (ESTACION DE ENFERMERIA)</v>
          </cell>
          <cell r="D105" t="str">
            <v>UN</v>
          </cell>
          <cell r="E105">
            <v>346180</v>
          </cell>
        </row>
        <row r="106">
          <cell r="B106" t="str">
            <v>7.14</v>
          </cell>
          <cell r="C106" t="str">
            <v>SUMINISTRO E INSTALACIÓN DE LLAVE DE EXTENSIÓN TIPO JARDÍN METÁLICA DE 1/2", CON ESCUDO DE PARED Y CONEXIÓN A MANGUERA. MEDIDAS: 15 CM X 9 CM. RESISTENCIA A LA CORROSIÓN POR AGUA Y PRODUCTOS DE LIMPIEZA. INSTALACIÓN EN MURO. (POCETA CUARTO DE ASEO)</v>
          </cell>
          <cell r="D106" t="str">
            <v>UN</v>
          </cell>
          <cell r="E106">
            <v>86919</v>
          </cell>
        </row>
        <row r="107">
          <cell r="B107" t="str">
            <v>7.15</v>
          </cell>
          <cell r="C107" t="str">
            <v>SUMINISTRO E INSTALACIÓN DE LLAVE METÁLICA PARA JARDÍN EN ACERO CON SISTEMA DE CANDADO PARA CONEXIÓN A RED DE AGUA FRÍA DE 3/4" CON CONTROL DE GRIFO DE ESFERA. (POCETA CUARTO DE ASEO)</v>
          </cell>
          <cell r="D107" t="str">
            <v>UN</v>
          </cell>
          <cell r="E107">
            <v>165250</v>
          </cell>
        </row>
        <row r="108">
          <cell r="B108" t="str">
            <v>7.16</v>
          </cell>
          <cell r="C108" t="str">
            <v>SUMINISTRO E INSTALACIÓN DE DUCHA DE EMERGENCIA CON LAVAOJOS DE ACCIONAMIENTO MANUAL CON PALANCA EN LA DUCHA Y PUSH EN EL LAVAOJOS DE EMERGENCIA. DIÁMETRO DE SUMINISTRO DE 1 1/4’’, PRESIÓN DE TRABAJO: 30 – 90 PSI, PUNTO A.F. DUCHA LAVA OJOS 1 1/4" Y SALIDA SANITARIA 2”. CABEZAL Y RECIPIENTE EN A.B.S. RESISTENTE A QUÍMICOS, SOPORTE GALVANIZADO CON CINTA PREVENTIVA. CERTIFICADA PARA CUMPLIR LAS NORMAS ANSI Z358.1 DE DUCHA Y LAVAOJOS ESTÁNDAR. REFERENCIA 12-AA-8320 LÍNEA HAWS DE ACCESORIOS Y ACABADOS O SIMILAR DE CALIDAD SUPERIOR.(ESTACIONES DE ENFERMERIA)</v>
          </cell>
          <cell r="D108" t="str">
            <v>UN</v>
          </cell>
          <cell r="E108">
            <v>8974790</v>
          </cell>
        </row>
        <row r="109">
          <cell r="B109" t="str">
            <v>7.17</v>
          </cell>
          <cell r="C109" t="str">
            <v>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v>
          </cell>
          <cell r="D109" t="str">
            <v>UN</v>
          </cell>
          <cell r="E109">
            <v>225477</v>
          </cell>
        </row>
        <row r="110">
          <cell r="B110" t="str">
            <v>7.18</v>
          </cell>
          <cell r="C110" t="str">
            <v>SUMINISTRO E INSTALACIÓN DE TELEDUCHA DERIVADA DEL MEZCLADOR, CON UN GRIFO REGULADOR EN LA DUCHA Y OTRO EN LA TELEDUCHA, EN CAJILLA DE PLACA SINTÉTICA 30+30+12CM Y TAPA CON MARCO DE ACERO INOXIDABLE AISI 304 CON CERRADURA</v>
          </cell>
          <cell r="D110" t="str">
            <v>UN</v>
          </cell>
          <cell r="E110">
            <v>702934</v>
          </cell>
        </row>
        <row r="111">
          <cell r="B111" t="str">
            <v>7.19</v>
          </cell>
          <cell r="C111" t="str">
            <v>SUMINISTRO E INSTALACIÓN DE REJILLA RECTANGULAR TIPO "PISO TRADICIONAL 100" (HOMECENTER O SIMILAR) CMX10CM 2" ACERO AISI304, INCLUYE ELEMENTOS Y MANO DE OBRA PARA CORRECTA INSTALACIÓN (BOCA PUERTA BAÑOS)</v>
          </cell>
          <cell r="D111" t="str">
            <v>UN</v>
          </cell>
          <cell r="E111">
            <v>468807</v>
          </cell>
        </row>
        <row r="112">
          <cell r="B112" t="str">
            <v>7.20</v>
          </cell>
          <cell r="C112" t="str">
            <v>SUMINISTRO E INSTALACIÓN DE JABONERA DE INCRUSTAR RESINA SINTETICA DE 0.15*0.30*0.12 de profundidad (PARA BAÑOS HABITACIONES)</v>
          </cell>
          <cell r="D112" t="str">
            <v>UN</v>
          </cell>
          <cell r="E112">
            <v>134316</v>
          </cell>
        </row>
        <row r="113">
          <cell r="B113" t="str">
            <v>7.21</v>
          </cell>
          <cell r="C113" t="str">
            <v>SUMINISTRO E INSTALACIÓN DE DISPENSADOR DE TOALLAS DE PAPEL VERTICAL PARA BATERÍAS DE BAÑOS, TIPO ACCESORIOS &amp; ACABADOS O SIMILAR DE CALIDAD SUPERIOR. MODELO DE SOBREPONER EN ACERO INOXIDABLE SATINADO, CHAPA DE SEGURIDAD CON LLAVE. SISTEMA DE FIJACIÓN OCULTA. DIMENSIONES: 36.9 CM X 28 CM X 10.2 CM.</v>
          </cell>
          <cell r="D113" t="str">
            <v>UN</v>
          </cell>
          <cell r="E113">
            <v>431258</v>
          </cell>
        </row>
        <row r="114">
          <cell r="B114" t="str">
            <v>7.22</v>
          </cell>
          <cell r="C114" t="str">
            <v xml:space="preserve">SUMINISTRO E INSTALACIÓN DE PERCHA SENCILLA EN ACERO INOXIDABLE SATINADO DE FIJACIÓN OCULTA CON TORNILLOS. ESCUDO REDONDO Ø 2 CM, BARRA CILÍNDRICA L=48,5 CM Y ELEMENTO SUJETADOR. TIPO ACCESORIOS &amp; ACABADOS O SIMILAR DE CALIDAD SUPERIOR. APLICACIÓN EN BAÑOS Y VESTIERES. </v>
          </cell>
          <cell r="D114" t="str">
            <v>UN</v>
          </cell>
          <cell r="E114">
            <v>181688</v>
          </cell>
        </row>
        <row r="115">
          <cell r="B115" t="str">
            <v>7.23</v>
          </cell>
          <cell r="C115" t="str">
            <v>SUMINISTRO E INSTALACIÓN DE ORGANIZADOR DE ESCOBAS Y PORTA UTENSILIOS EN ACERO INOXIDABLE DE ATORNILLAR A PARED. DIMENSIONES: L=30 CM, A=3 CM. REF. PORTA ESCOBAS TRIPLE  DE ENCHAPES Y APLIQUES, O SIMILAR DE CALIDAD SUPERIOR.</v>
          </cell>
          <cell r="D115" t="str">
            <v>UN</v>
          </cell>
          <cell r="E115">
            <v>148826</v>
          </cell>
        </row>
        <row r="116">
          <cell r="B116" t="str">
            <v>7.24</v>
          </cell>
          <cell r="C116" t="str">
            <v>SUMINISTRO E INSTALACIÓN DE MEDIDOR PARA AGUA Ø2''</v>
          </cell>
          <cell r="D116" t="str">
            <v>UN</v>
          </cell>
          <cell r="E116">
            <v>997965</v>
          </cell>
        </row>
        <row r="117">
          <cell r="B117" t="str">
            <v>7.25</v>
          </cell>
          <cell r="C117" t="str">
            <v>SUMINISTRO E INSTALACIÓN Secador de manos tipo Potenza de Corona para espacios públicos de alto tráfico, en acero inoxidable. Fácil sistema de instalación interna, Sensor automático antivandálico, Rango de sensado entre 9 y 15 cm, Apagado automático con sensor antivandálico y temporizador de 60 segundos, Material en acero inoxidable, Motor de escobillas de alta duración.</v>
          </cell>
          <cell r="D117" t="str">
            <v>UN</v>
          </cell>
          <cell r="E117">
            <v>1905718</v>
          </cell>
        </row>
        <row r="118">
          <cell r="B118" t="str">
            <v>7.26</v>
          </cell>
          <cell r="C118" t="str">
            <v>SUMINISTRO E INSTALACIÓN de dispensador de toallas tipo Corona elaborado en acero inoxidable 304, para espacios públicos de alto tráfico, cuenta con una ranura para conocer la cantidad de toallas restantes para abastecimiento.</v>
          </cell>
          <cell r="D118" t="str">
            <v>UN</v>
          </cell>
          <cell r="E118">
            <v>565334</v>
          </cell>
        </row>
        <row r="119">
          <cell r="B119" t="str">
            <v>7.27</v>
          </cell>
          <cell r="C119" t="str">
            <v>SUMINISTRO E INSTALACIÓN ESPEJO ANTIVANDÁLICO INCLINADO Dimensiones: 917 alto x 610 ancho x 123 prof. (mm)</v>
          </cell>
          <cell r="D119" t="str">
            <v>UN</v>
          </cell>
          <cell r="E119">
            <v>565657</v>
          </cell>
        </row>
        <row r="120">
          <cell r="B120" t="str">
            <v>7.28</v>
          </cell>
          <cell r="C120" t="str">
            <v>Suministro, transporte e instalación de grifeira tipo fluxometro de flujo ajustable para sanitarios y/o orinales.</v>
          </cell>
          <cell r="D120" t="str">
            <v>UN</v>
          </cell>
          <cell r="E120">
            <v>583189</v>
          </cell>
        </row>
        <row r="121">
          <cell r="B121" t="str">
            <v>7.29</v>
          </cell>
          <cell r="C121" t="str">
            <v>Suministro, transporte e instalación de Grifería lavamanos tipo push para lavamanos, incluye acople.</v>
          </cell>
          <cell r="D121" t="str">
            <v>UN</v>
          </cell>
          <cell r="E121">
            <v>316887</v>
          </cell>
        </row>
        <row r="122">
          <cell r="B122" t="str">
            <v>7.30</v>
          </cell>
          <cell r="C122" t="str">
            <v>Suministro, transporte e instalación Llave de regulación metálica satinada para lavamanos</v>
          </cell>
          <cell r="D122" t="str">
            <v>UN</v>
          </cell>
          <cell r="E122">
            <v>86015</v>
          </cell>
        </row>
        <row r="123">
          <cell r="B123" t="str">
            <v>7.31</v>
          </cell>
          <cell r="C123" t="str">
            <v>Suministro, transporte e instalación de griferia tipo cuello de ganzo para lavados tipo monocontrol, incluye acople.</v>
          </cell>
          <cell r="D123" t="str">
            <v>UN</v>
          </cell>
          <cell r="E123">
            <v>310892</v>
          </cell>
        </row>
        <row r="124">
          <cell r="B124">
            <v>8</v>
          </cell>
          <cell r="C124" t="str">
            <v xml:space="preserve">ELECTRICIDAD, COMUNICACIONES Y ESPECIALES	</v>
          </cell>
          <cell r="D124">
            <v>0</v>
          </cell>
          <cell r="E124">
            <v>0</v>
          </cell>
        </row>
        <row r="125">
          <cell r="B125" t="str">
            <v>8.1</v>
          </cell>
          <cell r="C125" t="str">
            <v xml:space="preserve">SUMINISTRO E INSTALACION DE ALIMENTADOR TABLERO A UPS EN CABLE TIPO LS CU 4X#4 AWG +1 # 6 AWG TIERRA AWG  </v>
          </cell>
          <cell r="D125" t="str">
            <v>ML</v>
          </cell>
          <cell r="E125">
            <v>118109</v>
          </cell>
        </row>
        <row r="126">
          <cell r="B126" t="str">
            <v>8.2</v>
          </cell>
          <cell r="C126" t="str">
            <v xml:space="preserve">SUMINISTRO E INSTALACION DE RAMAL ALIMENTADOR EN TIPO LS CU 12F + 12N + 12T AWG POR BANDEJA O TUBERIA EMT </v>
          </cell>
          <cell r="D126" t="str">
            <v>ML</v>
          </cell>
          <cell r="E126">
            <v>45261</v>
          </cell>
        </row>
        <row r="127">
          <cell r="B127" t="str">
            <v>8.3</v>
          </cell>
          <cell r="C127" t="str">
            <v xml:space="preserve">SUMINISTRO E INSTALACION DE RAMAL ALIMENTADOR EN TIPO LS CU 10F + 10N + 12T AWG POR BANDEJA O TUBERIA EMT </v>
          </cell>
          <cell r="D127" t="str">
            <v>ML</v>
          </cell>
          <cell r="E127">
            <v>56073</v>
          </cell>
        </row>
        <row r="128">
          <cell r="B128" t="str">
            <v>8.4</v>
          </cell>
          <cell r="C128" t="str">
            <v>SUMINISTRO E INTALACION DE TUBERIA EMT DE 1", INCLUYE ELEMENTOS DE SUJECION, ACCESORIOS EMT Y CAJAS DE PASO.</v>
          </cell>
          <cell r="D128" t="str">
            <v>ML</v>
          </cell>
          <cell r="E128">
            <v>39192</v>
          </cell>
        </row>
        <row r="129">
          <cell r="B129" t="str">
            <v>8.5</v>
          </cell>
          <cell r="C129" t="str">
            <v>SUMINISTRO E INTALACION DE TUBERIA EMT DE 3/4", INCLUYE ELEMENTOS DE SUJECION, ACCESORIOS EMT Y CAJAS DE PASO.</v>
          </cell>
          <cell r="D129" t="str">
            <v>ML</v>
          </cell>
          <cell r="E129">
            <v>36465</v>
          </cell>
        </row>
        <row r="130">
          <cell r="B130" t="str">
            <v>8.6</v>
          </cell>
          <cell r="C130" t="str">
            <v>SUMINISTRO E INSTALACIÓN DE RIEL CHANEL CON ACCESORIOS DE SUJECIÓN, ABRAZADERAS, GRAPAS, SUJETADORES Y VARILLA ROSCADA PARA SOPORTE DE TUBERIA IMC</v>
          </cell>
          <cell r="D130" t="str">
            <v>ML</v>
          </cell>
          <cell r="E130">
            <v>37821</v>
          </cell>
        </row>
        <row r="131">
          <cell r="B131" t="str">
            <v>8.7</v>
          </cell>
          <cell r="C131" t="str">
            <v>SALIDA PARA  LUMINARIA DE EMERGENCÍA EN TECHO TIPO MICKEY MOUSE Y AVISO (incluye Luminaria)</v>
          </cell>
          <cell r="D131" t="str">
            <v>UN</v>
          </cell>
          <cell r="E131">
            <v>253763</v>
          </cell>
        </row>
        <row r="132">
          <cell r="B132" t="str">
            <v>8.8</v>
          </cell>
          <cell r="C132" t="str">
            <v xml:space="preserve">SUMINISTRO E INSTALACION DE SALIDA DE ALUMBRADO. INCLUYE CAJA GALVANIZADA 2400, SUPLEMENTO, TRES METROS DE ACOMETIDA 3X12 AWG LS, TRES METROS DE TUBERÍA EMT ¾´´, CONEXIÓN DE TOMA ELÉCTRICA SEGÚN NORMATIVIDAD TÉCNICA VIGENTE Y SEGÚN NORMATIVIDAD RETIE Y NTC 2050   </v>
          </cell>
          <cell r="D132" t="str">
            <v>UN</v>
          </cell>
          <cell r="E132">
            <v>152742</v>
          </cell>
        </row>
        <row r="133">
          <cell r="B133" t="str">
            <v>8.9</v>
          </cell>
          <cell r="C133" t="str">
            <v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v>
          </cell>
          <cell r="D133" t="str">
            <v>UN</v>
          </cell>
          <cell r="E133">
            <v>208607</v>
          </cell>
        </row>
        <row r="134">
          <cell r="B134" t="str">
            <v>8.10</v>
          </cell>
          <cell r="C134" t="str">
            <v>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v>
          </cell>
          <cell r="D134" t="str">
            <v>UN</v>
          </cell>
          <cell r="E134">
            <v>198553</v>
          </cell>
        </row>
        <row r="135">
          <cell r="B135" t="str">
            <v>8.11</v>
          </cell>
          <cell r="C135" t="str">
            <v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v>
          </cell>
          <cell r="D135" t="str">
            <v>UN</v>
          </cell>
          <cell r="E135">
            <v>211862</v>
          </cell>
        </row>
        <row r="136">
          <cell r="B136" t="str">
            <v>8.12</v>
          </cell>
          <cell r="C136" t="str">
            <v xml:space="preserve">SUMINISTRO E INSTALACION DE SALIDA TOMA  DOBLE  GFCI 15 A 12OV  NEMA 5 -15R LEVITON. INCLUYE CAJA GALVANIZADA 2400, SUPLEMENTO, TRES METROS DE ACOMETIDA 3X12 AWG LS, TRES METROS DE TUBERÍA EMT ¾´´, CONEXIÓN DE TOMA ELÉCTRICA SEGÚN NORMATIVIDAD TÉCNICA VIGENTE Y SEGÚN NORMATIVIDAD RETIE Y NTC 2050 </v>
          </cell>
          <cell r="D136" t="str">
            <v>UN</v>
          </cell>
          <cell r="E136">
            <v>244206</v>
          </cell>
        </row>
        <row r="137">
          <cell r="B137" t="str">
            <v>8.13</v>
          </cell>
          <cell r="C137" t="str">
            <v>SUMINISTRO E INSTALACION DE SALIDA TOMA BIFASICA 208 V 20A NEMA 5 20R LEVITON, INCLUYE CAJA GALVANIZADA  INCLUYE CAJA GALVANIZADA 2400, SUPLEMENTO, TRES METROS DE ACOMETIDA 3X12 AWG LS, TRES METROS DE TUBERÍA EMT ¾´´, CONEXIÓN DE TOMA ELÉCTRICA SEGÚN NORMATIVIDAD TÉCNICA VIGENTE Y SEGÚN NORMATIVIDAD RETIE Y NTC 2050</v>
          </cell>
          <cell r="D137" t="str">
            <v>UN</v>
          </cell>
          <cell r="E137">
            <v>299270</v>
          </cell>
        </row>
        <row r="138">
          <cell r="B138" t="str">
            <v>8.14</v>
          </cell>
          <cell r="C138" t="str">
            <v xml:space="preserve">SUMINISTRO E INSTALACION DE SALIDA TOMA TRIFÁSICA 208 V 30A NEMA 5 20R LEVITON, INCLUYE CAJA GALVANIZADA  INCLUYE CAJA GALVANIZADA 2400, SUPLEMENTO, TRES METROS DE ACOMETIDA 3X12 AWG LS, TRES METROS DE TUBERÍA EMT ¾´´, CONEXIÓN DE TOMA ELÉCTRICA SEGÚN NORMATIVIDAD TÉCNICA VIGENTE Y SEGÚN NORMATIVIDAD RETIE Y NTC 2050 </v>
          </cell>
          <cell r="D138" t="str">
            <v>UN</v>
          </cell>
          <cell r="E138">
            <v>327873</v>
          </cell>
        </row>
        <row r="139">
          <cell r="B139" t="str">
            <v>8.15</v>
          </cell>
          <cell r="C139" t="str">
            <v>SUMINISTRO E INSTALACION DE SALIDA DE  INTERRUPTOR SENCILLO (INCLUYE APARATO)</v>
          </cell>
          <cell r="D139" t="str">
            <v>UN</v>
          </cell>
          <cell r="E139">
            <v>157471</v>
          </cell>
        </row>
        <row r="140">
          <cell r="B140" t="str">
            <v>8.16</v>
          </cell>
          <cell r="C140" t="str">
            <v>SUMINISTRO E INSTALACION DE SALIDA DE  INTERRUPTOR DOBLE   (INCLUYE APARATO)</v>
          </cell>
          <cell r="D140" t="str">
            <v>UN</v>
          </cell>
          <cell r="E140">
            <v>178958</v>
          </cell>
        </row>
        <row r="141">
          <cell r="B141" t="str">
            <v>8.17</v>
          </cell>
          <cell r="C141" t="str">
            <v>SUMINISTRO E INSTALACIÓN DE GABINETE DE 30X30X20CM CON BREAKER TIPO INDUESTRIAL T-RAYOS X</v>
          </cell>
          <cell r="D141" t="str">
            <v>UN</v>
          </cell>
          <cell r="E141">
            <v>346016</v>
          </cell>
        </row>
        <row r="142">
          <cell r="B142" t="str">
            <v>8.18</v>
          </cell>
          <cell r="C142" t="str">
            <v>SUMINISTRO E INSTALACION DE TABLERO DE 30 CIRCUITOS,TRIFASICO,5H, 225 A-220V,CON PUERTA Y CHAPA,  CON ESPACIO PARA TOTALIZADOR.TAA3P</v>
          </cell>
          <cell r="D142" t="str">
            <v>UN</v>
          </cell>
          <cell r="E142">
            <v>944546</v>
          </cell>
        </row>
        <row r="143">
          <cell r="B143" t="str">
            <v>8.19</v>
          </cell>
          <cell r="C143" t="str">
            <v>SUMINISTRO E INSTALACION DE TABLERO DE 24 CIRCUITOS,TRIFASICO,5H, 225 A-220V,CON PUERTA Y CHAPA,  CON ESPACIO PARA TOTALIZADOR.TAA3P</v>
          </cell>
          <cell r="D143" t="str">
            <v>UN</v>
          </cell>
          <cell r="E143">
            <v>795006</v>
          </cell>
        </row>
        <row r="144">
          <cell r="B144" t="str">
            <v>8.20</v>
          </cell>
          <cell r="C144" t="str">
            <v>SUMINISTRO E INSTALACION DE TABLERO DE 18 CIRCUITOS,TRIFASICO,5H, 225 A-220V,CON PUERTA Y CHAPA,  CON ESPACIO PARA TOTALIZADOR.TAA3P</v>
          </cell>
          <cell r="D144" t="str">
            <v>UN</v>
          </cell>
          <cell r="E144">
            <v>698349</v>
          </cell>
        </row>
        <row r="145">
          <cell r="B145" t="str">
            <v>8.21</v>
          </cell>
          <cell r="C145" t="str">
            <v>SUMINISTRO E INSTALACION DE TABLERO DE 12 CIRCUITOS,TRIFASICO,5H, 225 A-220V,CON PUERTA Y CHAPA,  CON ESPACIO PARA TOTALIZADOR.TAA3P</v>
          </cell>
          <cell r="D145" t="str">
            <v>UN</v>
          </cell>
          <cell r="E145">
            <v>586949</v>
          </cell>
        </row>
        <row r="146">
          <cell r="B146" t="str">
            <v>8.22</v>
          </cell>
          <cell r="C146" t="str">
            <v>GABINETE DE 30X30X20CM CON BREAKER TIPO INDUSTRIAL ASC.1 Y ASC.2</v>
          </cell>
          <cell r="D146" t="str">
            <v>UN</v>
          </cell>
          <cell r="E146">
            <v>341051</v>
          </cell>
        </row>
        <row r="147">
          <cell r="B147" t="str">
            <v>8.23</v>
          </cell>
          <cell r="C147" t="str">
            <v>TRANSFERENCIA PARA SISTEMA DE RED CONTRA INCENDIO CON PROTECCIÓN INDUSTRIAL DE 3X320A MAGNETICO 100 kA.</v>
          </cell>
          <cell r="D147" t="str">
            <v>UN</v>
          </cell>
          <cell r="E147">
            <v>20336574</v>
          </cell>
        </row>
        <row r="148">
          <cell r="B148" t="str">
            <v>8.24</v>
          </cell>
          <cell r="C148" t="str">
            <v xml:space="preserve">GABINETE TABLERO GENERAL AA DE 70X70X30CM, INCLUYE BREAKERS TIPO INDUSTRIAL Y TOTALIZADOR </v>
          </cell>
          <cell r="D148" t="str">
            <v>UN</v>
          </cell>
          <cell r="E148">
            <v>17768822</v>
          </cell>
        </row>
        <row r="149">
          <cell r="B149" t="str">
            <v>8.25</v>
          </cell>
          <cell r="C149" t="str">
            <v>BANCO DE CAPACITORES DE 150 kVA, CON RELÉ DE 5 PASOS, CON 1 PASO FIJO Y 4 PASOS AUTOMÁTICOS PARA 150kVA EFÉCTIVOS A 208V, ACTUACION EN EL QUINTO ARMONICO (5) Y CON CONTACTOR AUXILIAR EN LA ENTRADA COMÚN DEL RELÉ PARA CONMUTACIÓN DE PASOS AUTOMÁTICOS</v>
          </cell>
          <cell r="D149" t="str">
            <v>UN</v>
          </cell>
          <cell r="E149">
            <v>14355504</v>
          </cell>
        </row>
        <row r="150">
          <cell r="B150" t="str">
            <v>8.26</v>
          </cell>
          <cell r="C150" t="str">
            <v>SUMINISTRO E INSTALACIÓN DE TOTALIZADOR INDUSTRIAL DE 3X600 A  25 kA - BANCO CONDENSADOR</v>
          </cell>
          <cell r="D150" t="str">
            <v>UN</v>
          </cell>
          <cell r="E150">
            <v>1399962</v>
          </cell>
        </row>
        <row r="151">
          <cell r="B151" t="str">
            <v>8.27</v>
          </cell>
          <cell r="C151" t="str">
            <v>SUMINISTRO E INSTALACIÓN DE TOTALIZADOR CAJA MOLDEADA DE 3X200 HASTA 3X250 A  25 kA ,</v>
          </cell>
          <cell r="D151" t="str">
            <v>UN</v>
          </cell>
          <cell r="E151">
            <v>1293661</v>
          </cell>
        </row>
        <row r="152">
          <cell r="B152" t="str">
            <v>8.28</v>
          </cell>
          <cell r="C152" t="str">
            <v>SUMINISTRO E INSTALACIÓN DE TOTALIZADOR CAJA MOLDEADA DE 3X100 A HASTA 3X150 A  25 kA ,</v>
          </cell>
          <cell r="D152" t="str">
            <v>UN</v>
          </cell>
          <cell r="E152">
            <v>929255</v>
          </cell>
        </row>
        <row r="153">
          <cell r="B153" t="str">
            <v>8.29</v>
          </cell>
          <cell r="C153" t="str">
            <v>SUMINISTRO E INSTALACIÓN DE TOTALIZADOR CAJA MOLDEADA DE 3X80 A  10 kA ,</v>
          </cell>
          <cell r="D153" t="str">
            <v>UN</v>
          </cell>
          <cell r="E153">
            <v>306468</v>
          </cell>
        </row>
        <row r="154">
          <cell r="B154" t="str">
            <v>8.30</v>
          </cell>
          <cell r="C154" t="str">
            <v>SUMINISTRO E INSTALACIÓN DE TOTALIZADOR CAJA MOLDEADA DE 3X40 HASTA 3X60 A  10 kA ,</v>
          </cell>
          <cell r="D154" t="str">
            <v>UN</v>
          </cell>
          <cell r="E154">
            <v>286301</v>
          </cell>
        </row>
        <row r="155">
          <cell r="B155" t="str">
            <v>8.31</v>
          </cell>
          <cell r="C155" t="str">
            <v>SUMINISTRO E INSTALACIÓN DE TOTALIZADOR CAJA MOLDEADA DE 3X30 A  10 kA ,</v>
          </cell>
          <cell r="D155" t="str">
            <v>UN</v>
          </cell>
          <cell r="E155">
            <v>227280</v>
          </cell>
        </row>
        <row r="156">
          <cell r="B156" t="str">
            <v>8.32</v>
          </cell>
          <cell r="C156" t="str">
            <v xml:space="preserve">SUMINISTRO E INSTALACION DE BREAKER ENCHUFABLE 1X40 A 3X30A , 120/240V </v>
          </cell>
          <cell r="D156" t="str">
            <v>UN</v>
          </cell>
          <cell r="E156">
            <v>167489</v>
          </cell>
        </row>
        <row r="157">
          <cell r="B157" t="str">
            <v>8.33</v>
          </cell>
          <cell r="C157" t="str">
            <v xml:space="preserve">SUMINISTRO E INSTALACION DE BREAKER ENCHUFABLE 1X30 A 3X30A , 120/240V </v>
          </cell>
          <cell r="D157" t="str">
            <v>UN</v>
          </cell>
          <cell r="E157">
            <v>157348</v>
          </cell>
        </row>
        <row r="158">
          <cell r="B158" t="str">
            <v>8.34</v>
          </cell>
          <cell r="C158" t="str">
            <v xml:space="preserve">SUMINISTRO E INSTALACION DE BREAKER ENCHUFABLE 1X15 A 3X30A , 120/240V </v>
          </cell>
          <cell r="D158" t="str">
            <v>UN</v>
          </cell>
          <cell r="E158">
            <v>149172</v>
          </cell>
        </row>
        <row r="159">
          <cell r="B159" t="str">
            <v>8.35</v>
          </cell>
          <cell r="C159" t="str">
            <v xml:space="preserve">SUMINISTRO E INSTALACION DE BREAKER ENCHUFABLE 2X30 A 3X30A , 120/240V </v>
          </cell>
          <cell r="D159" t="str">
            <v>UN</v>
          </cell>
          <cell r="E159">
            <v>178444</v>
          </cell>
        </row>
        <row r="160">
          <cell r="B160" t="str">
            <v>8.36</v>
          </cell>
          <cell r="C160" t="str">
            <v xml:space="preserve">SUMINISTRO E INSTALACION DE BREAKER ENCHUFABLE 2X20 A 3X30A , 120/240V </v>
          </cell>
          <cell r="D160" t="str">
            <v>UN</v>
          </cell>
          <cell r="E160">
            <v>166287</v>
          </cell>
        </row>
        <row r="161">
          <cell r="B161" t="str">
            <v>8.37</v>
          </cell>
          <cell r="C161" t="str">
            <v>SALIDA PARA CAMARAS CCTV INCLUYE CAMARA (INCLUYE CAMARA CCTV)</v>
          </cell>
          <cell r="D161" t="str">
            <v>UN</v>
          </cell>
          <cell r="E161">
            <v>333446</v>
          </cell>
        </row>
        <row r="162">
          <cell r="B162" t="str">
            <v>8.38</v>
          </cell>
          <cell r="C162" t="str">
            <v>SALIDA PARA LECTORA BIOMETRICA DE HUELLA (INCLUYE LECTORA)</v>
          </cell>
          <cell r="D162" t="str">
            <v>UN</v>
          </cell>
          <cell r="E162">
            <v>668285</v>
          </cell>
        </row>
        <row r="163">
          <cell r="B163" t="str">
            <v>8.39</v>
          </cell>
          <cell r="C163" t="str">
            <v>SALIDA TV</v>
          </cell>
          <cell r="D163" t="str">
            <v>UN</v>
          </cell>
          <cell r="E163">
            <v>98216</v>
          </cell>
        </row>
        <row r="164">
          <cell r="B164" t="str">
            <v>8.40</v>
          </cell>
          <cell r="C164" t="str">
            <v>SALIDA PARA TECLADO ALARMA (INCLUYE TECLADO ALARMA)</v>
          </cell>
          <cell r="D164" t="str">
            <v>UN</v>
          </cell>
          <cell r="E164">
            <v>515497</v>
          </cell>
        </row>
        <row r="165">
          <cell r="B165" t="str">
            <v>8.41</v>
          </cell>
          <cell r="C165" t="str">
            <v>SALIDA PARA MONITOR 32" (INCLUYE MONITOR 32")</v>
          </cell>
          <cell r="D165" t="str">
            <v>UN</v>
          </cell>
          <cell r="E165">
            <v>961766</v>
          </cell>
        </row>
        <row r="166">
          <cell r="B166" t="str">
            <v>8.42</v>
          </cell>
          <cell r="C166" t="str">
            <v>SUMINISTRO E INSTALACIÓN CABLE UTP CAT 5E</v>
          </cell>
          <cell r="D166" t="str">
            <v>ML</v>
          </cell>
          <cell r="E166">
            <v>5591</v>
          </cell>
        </row>
        <row r="167">
          <cell r="B167" t="str">
            <v>8.43</v>
          </cell>
          <cell r="C167" t="str">
            <v>SALIDA PARA DVR (INCLUYE DVR)</v>
          </cell>
          <cell r="D167" t="str">
            <v>UN</v>
          </cell>
          <cell r="E167">
            <v>246955</v>
          </cell>
        </row>
        <row r="168">
          <cell r="B168" t="str">
            <v>8.44</v>
          </cell>
          <cell r="C168" t="str">
            <v>SUMINISTRO E INSTALACION DE BANDEJA PORTACABLES   DE 300X54 MM TIPO CABLOFIL CON TODOS LOS ACCESORIOS DE INSTALACIÓN Y FIJACIÓN SISTEMA ELÉCTRICO NCLUYE CABLE TIERRA DE BANDEJA CALIBRE 8 AWG</v>
          </cell>
          <cell r="D168" t="str">
            <v>ML</v>
          </cell>
          <cell r="E168">
            <v>182097</v>
          </cell>
        </row>
        <row r="169">
          <cell r="B169" t="str">
            <v>8.45</v>
          </cell>
          <cell r="C169" t="str">
            <v>SUMINISTRO E INSTALACION DE BANDEJA PORTACABLES  TIPO ESCALERA DE GALVANIZADA DE 30X8X2.4 CON TODOS LOS ACCESORIOS DE INSTALACIÓN Y FIJACIÓN METALICA,  INCLUYE CABLE TIERRA DE BANDEJA CALIBRE 8 AWG</v>
          </cell>
          <cell r="D169" t="str">
            <v>ML</v>
          </cell>
          <cell r="E169">
            <v>160577</v>
          </cell>
        </row>
        <row r="170">
          <cell r="B170" t="str">
            <v>8.46</v>
          </cell>
          <cell r="C170" t="str">
            <v>SUMINISTRO E INSTALACION DE CANALETA METALICA EN COLD ROLLED CALIBRE 22 DE 12X5 cM  CON DIVISIÓN, EN RECUBRIMIENTO DE PINTURA ELECTROSTÁTICA</v>
          </cell>
          <cell r="D170" t="str">
            <v>UN</v>
          </cell>
          <cell r="E170">
            <v>103280</v>
          </cell>
        </row>
        <row r="171">
          <cell r="B171" t="str">
            <v>8.47</v>
          </cell>
          <cell r="C171" t="str">
            <v>SUMINISTRO E INSTALACIÓN DE PANEL LED CUADRADO DE INCRUSTAR, 60X60 CM, 40 W, 3600LM, 4100K, IP20, 50000 H (COMPRENDE EL SUMINISTRO E INSTALACIÓN DE UNA LUMINARIA PANEL LED 60X60CM, 40W, DRIVER MULTIVOLTAJE, 3600LM, BLANCO 4100K, 35.000 HORAS DE VIDA ÚTIL O SUPERIOR, IP 20 O SUPERIOR, MARCO EN ALUMINIO, TENSIÓN DE CONEXIÓN 100-277V.)</v>
          </cell>
          <cell r="D171" t="str">
            <v>UN</v>
          </cell>
          <cell r="E171">
            <v>137479</v>
          </cell>
        </row>
        <row r="172">
          <cell r="B172" t="str">
            <v>8.48</v>
          </cell>
          <cell r="C172" t="str">
            <v>SUMINISTRO E INSTALACIÓN DE PANEL LED REDONDO DE INCRUSTAR, 30 CM, 24W, 1720LM, 4000K, IP20, 30000H. (COMPRENDE EL SUMINISTRO E INSTALACIÓN DE UNA LUMINARIA TIPO PANEL LED REDONDO DE INCRUSTAR O SOBREPONER DE 24W, 1720LM O SUPERIOR, BLANCO 4000K, 25.000 HORAS VIDA ÚTIL O SUPERIOR, IP 20 O SUPERIOR, CHASIS EN ALUMINIO, DIFUSOR EN POLICARBONATO.  )</v>
          </cell>
          <cell r="D172" t="str">
            <v>UN</v>
          </cell>
          <cell r="E172">
            <v>55565</v>
          </cell>
        </row>
        <row r="173">
          <cell r="B173" t="str">
            <v>8.49</v>
          </cell>
          <cell r="C173" t="str">
            <v>SUMINISTRO E INSTALACIÓN DE APLIQUE LED DE SOBREPONER, 18 W, 1260 LM, 6500K, IP20, 25000 H (SUMINISTRO E INSTALACIÓN DE APLIQUE LED DE SOBREPONER, 18 W, 1260 LM, 6500K, IP20, 25000 H )</v>
          </cell>
          <cell r="D173" t="str">
            <v>UN</v>
          </cell>
          <cell r="E173">
            <v>47309</v>
          </cell>
        </row>
        <row r="174">
          <cell r="B174" t="str">
            <v>8.50</v>
          </cell>
          <cell r="C174" t="str">
            <v>SUMINISTRO E INSTALACIÓN DE APLIQUE LED DE SOBREPONER, 18 W, 1260 LM, 6500K, IP20, 25000 H (COMPRENDE EL SUMINISTRO E INSTALACIÓN DE UNA LUMINARIA PARA SOBREPONER O DESCOLGAR HERMÉTICA, DOS TUBOS LED T8 DE 18 W, CON DRIVER INSTANTÁNEO MULTIVOLTAJE, IP65, BLANCO 4000K, 3600LM, DIFUSOR EN POLICARBONATO, TENSIÓN DE CONEXIÓN 100-240V. )</v>
          </cell>
          <cell r="D174" t="str">
            <v>UN</v>
          </cell>
          <cell r="E174">
            <v>39087</v>
          </cell>
        </row>
        <row r="175">
          <cell r="B175" t="str">
            <v>8.51</v>
          </cell>
          <cell r="C175" t="str">
            <v>SUMINISTRO E INSTALACIÓN DE SALIDAS VOZ Y DATOS SENCILLAS O DOBLES  -TUBERÍA EMT 1" CAJA ESPECIAL 4X4X4, SUPLEMENTO, TRES METROS DE TUBERÍA EMT ¾´´</v>
          </cell>
          <cell r="D175" t="str">
            <v>UN</v>
          </cell>
          <cell r="E175">
            <v>108650</v>
          </cell>
        </row>
        <row r="176">
          <cell r="B176" t="str">
            <v>8.52</v>
          </cell>
          <cell r="C176" t="str">
            <v>SUMINISTRO E INSTALACIÓN DE RACK DE 2 MT X 90 CM</v>
          </cell>
          <cell r="D176" t="str">
            <v>UN</v>
          </cell>
          <cell r="E176">
            <v>1857688</v>
          </cell>
        </row>
        <row r="177">
          <cell r="B177" t="str">
            <v>8.53</v>
          </cell>
          <cell r="C177" t="str">
            <v xml:space="preserve">SUMINISTRO E INSTALACION PATCH PANEL CAT. 6A 48 PUERTOS. </v>
          </cell>
          <cell r="D177" t="str">
            <v>UN</v>
          </cell>
          <cell r="E177">
            <v>1388531</v>
          </cell>
        </row>
        <row r="178">
          <cell r="B178" t="str">
            <v>8.54</v>
          </cell>
          <cell r="C178" t="str">
            <v>SUMINISTRO E INSTALACIÓN DE ORGANIZADOR DOBLE  HORIZONTAL DELANTERO-TRASERO 2U ALTA DENSIDAD</v>
          </cell>
          <cell r="D178" t="str">
            <v>UN</v>
          </cell>
          <cell r="E178">
            <v>151026</v>
          </cell>
        </row>
        <row r="179">
          <cell r="B179" t="str">
            <v>8.55</v>
          </cell>
          <cell r="C179" t="str">
            <v>SUMINISTRO E INSTALACIÓN DE MULTITOMAS 5 TOMAS CALIDAD COMPUTO CON CORDON Y CLAVIJA</v>
          </cell>
          <cell r="D179" t="str">
            <v>UN</v>
          </cell>
          <cell r="E179">
            <v>257942</v>
          </cell>
        </row>
        <row r="180">
          <cell r="B180" t="str">
            <v>8.56</v>
          </cell>
          <cell r="C180" t="str">
            <v>SUMINISTRO E INSTALACION PATCH CORD CAT. 6A DE 1.5 METROS.</v>
          </cell>
          <cell r="D180" t="str">
            <v>UN</v>
          </cell>
          <cell r="E180">
            <v>86249</v>
          </cell>
        </row>
        <row r="181">
          <cell r="B181" t="str">
            <v>8.57</v>
          </cell>
          <cell r="C181" t="str">
            <v xml:space="preserve">SUMINISTRO E INSTALACIÓN DE CABLE CAT. 6A FUTP LSZH POR TUBERIA O BANDEJA </v>
          </cell>
          <cell r="D181" t="str">
            <v>ML</v>
          </cell>
          <cell r="E181">
            <v>34140</v>
          </cell>
        </row>
        <row r="182">
          <cell r="B182" t="str">
            <v>8.58</v>
          </cell>
          <cell r="C182" t="str">
            <v>SUMINISTRO E INSTALACIÓN DE SWITCH 48 PTO ADMNISTRABLE INLUYE SLOT PARA FIBRA</v>
          </cell>
          <cell r="D182" t="str">
            <v>UN</v>
          </cell>
          <cell r="E182">
            <v>5671720</v>
          </cell>
        </row>
        <row r="183">
          <cell r="B183" t="str">
            <v>8.59</v>
          </cell>
          <cell r="C183" t="str">
            <v>SUMINISTRO E INSTALACIÓN DE  ENLACE EN FIBRA OPTICA MULTIMODO, 12 HILOS OM5</v>
          </cell>
          <cell r="D183" t="str">
            <v>UN</v>
          </cell>
          <cell r="E183">
            <v>31458</v>
          </cell>
        </row>
        <row r="184">
          <cell r="B184" t="str">
            <v>8.60</v>
          </cell>
          <cell r="C184" t="str">
            <v>SUMINISTRO E INSTALACION FACE PLATE 2 INSERTOS BLANCO EJECUTIVO</v>
          </cell>
          <cell r="D184" t="str">
            <v>UN</v>
          </cell>
          <cell r="E184">
            <v>24411</v>
          </cell>
        </row>
        <row r="185">
          <cell r="B185" t="str">
            <v>8.61</v>
          </cell>
          <cell r="C185" t="str">
            <v>SUMINISTRO E INSTALACIÓN DE SALIDAS ACCES POINT - TUBERÍA EMT FASE 1" - CAJA ESPECIAL 10 X10X6". SUPLEMENTO, TRES METROS DE TUBERÍA EMT  1´´</v>
          </cell>
          <cell r="D185" t="str">
            <v>UN</v>
          </cell>
          <cell r="E185">
            <v>142935</v>
          </cell>
        </row>
        <row r="186">
          <cell r="B186" t="str">
            <v>8.62</v>
          </cell>
          <cell r="C186" t="str">
            <v>CERTIFICACIÓN DE PUNTOS VOZ Y DATOS</v>
          </cell>
          <cell r="D186" t="str">
            <v>UN</v>
          </cell>
          <cell r="E186">
            <v>53664</v>
          </cell>
        </row>
        <row r="187">
          <cell r="B187" t="str">
            <v>8.63</v>
          </cell>
          <cell r="C187" t="str">
            <v>CERTIFICACION RETIE</v>
          </cell>
          <cell r="D187" t="str">
            <v>UN</v>
          </cell>
          <cell r="E187">
            <v>16565551</v>
          </cell>
        </row>
        <row r="188">
          <cell r="B188" t="str">
            <v>8.64</v>
          </cell>
          <cell r="C188" t="str">
            <v>CERTIIFCACION RETILAP</v>
          </cell>
          <cell r="D188" t="str">
            <v>UN</v>
          </cell>
          <cell r="E188">
            <v>13698339</v>
          </cell>
        </row>
        <row r="189">
          <cell r="B189" t="str">
            <v>8.65</v>
          </cell>
          <cell r="C189" t="str">
            <v>SUMINISTRO E INSTALACIÓN DE SALIDAS SENSORES DE HUMO, TERMICOS Y CO</v>
          </cell>
          <cell r="D189" t="str">
            <v>UN</v>
          </cell>
          <cell r="E189">
            <v>337771</v>
          </cell>
        </row>
        <row r="190">
          <cell r="B190" t="str">
            <v>8.66</v>
          </cell>
          <cell r="C190" t="str">
            <v>SUMINISTRO E INSTALACIÓN DE SALIDAS ESTACIONES MANUALES</v>
          </cell>
          <cell r="D190" t="str">
            <v>UN</v>
          </cell>
          <cell r="E190">
            <v>357471</v>
          </cell>
        </row>
        <row r="191">
          <cell r="B191" t="str">
            <v>8.67</v>
          </cell>
          <cell r="C191" t="str">
            <v>SUMINISTRO E INSTALACIÓN DE SALIDAS SIRENAS  Y LUCES ESTROBOSCOPICAS</v>
          </cell>
          <cell r="D191" t="str">
            <v>UN</v>
          </cell>
          <cell r="E191">
            <v>485013</v>
          </cell>
        </row>
        <row r="192">
          <cell r="B192" t="str">
            <v>8.68</v>
          </cell>
          <cell r="C192" t="str">
            <v>SUMINISTRO E INSTALACIÓN DE SALIDA MODULOS MONITOREO Y/O CONTROL</v>
          </cell>
          <cell r="D192" t="str">
            <v>UN</v>
          </cell>
          <cell r="E192">
            <v>594054</v>
          </cell>
        </row>
        <row r="193">
          <cell r="B193" t="str">
            <v>8.69</v>
          </cell>
          <cell r="C193" t="str">
            <v>DESMONTE APARATOS (TOMACORRIENTES, LUMINARIAS, FACEPLATE, DETECTORES DE INCENDIO, ESTACION MANUAL, LUZ ESTROBOSCOPICA, CAMARA DE SEGURIDAD, ETC)</v>
          </cell>
          <cell r="D193" t="str">
            <v>M2</v>
          </cell>
          <cell r="E193">
            <v>13069</v>
          </cell>
        </row>
        <row r="194">
          <cell r="B194" t="str">
            <v>8.70</v>
          </cell>
          <cell r="C194" t="str">
            <v>DESMONTE CANALIZACIONES</v>
          </cell>
          <cell r="D194" t="str">
            <v>M2</v>
          </cell>
          <cell r="E194">
            <v>7772</v>
          </cell>
        </row>
        <row r="195">
          <cell r="B195" t="str">
            <v>8.71</v>
          </cell>
          <cell r="C195" t="str">
            <v>Suministro, transporte e instalación de luminaria tipo panel LED 30x120cm 45W, incluye encauchetado, clavija, soporte y demás elmentos.</v>
          </cell>
          <cell r="D195" t="str">
            <v>UN</v>
          </cell>
          <cell r="E195">
            <v>174330</v>
          </cell>
        </row>
        <row r="196">
          <cell r="B196" t="str">
            <v>8.72</v>
          </cell>
          <cell r="C196" t="str">
            <v>Suministro, transporte e instalación de luminaria tipo panel LED 60x60cm 45W, incluye encauchetado, clavija, soporte y demás elmentos.</v>
          </cell>
          <cell r="D196" t="str">
            <v>UN</v>
          </cell>
          <cell r="E196">
            <v>146383</v>
          </cell>
        </row>
        <row r="197">
          <cell r="B197" t="str">
            <v>8.73</v>
          </cell>
          <cell r="C197" t="str">
            <v>Suministro, transporte e instalación de luminaria tipo panel LED 30x120cm 45W Hermética, incluye encauchetado, clavija, soporte y demás elmentos.</v>
          </cell>
          <cell r="D197" t="str">
            <v>UN</v>
          </cell>
          <cell r="E197">
            <v>198965</v>
          </cell>
        </row>
        <row r="198">
          <cell r="B198" t="str">
            <v>8.74</v>
          </cell>
          <cell r="C198" t="str">
            <v>Suministro, transporte e instalación de luminaria tipo LED de Emergencia silvania o similar, incluye encauchetado, clavija, soporte y demás elmentos, 90 minutos de autonomia.</v>
          </cell>
          <cell r="D198" t="str">
            <v>UN</v>
          </cell>
          <cell r="E198">
            <v>120712</v>
          </cell>
        </row>
        <row r="199">
          <cell r="B199" t="str">
            <v>8.75</v>
          </cell>
          <cell r="C199" t="str">
            <v>Luminaria industrial tipo hermética, diseñada con LED de alta eficacia y driver independiente. Proyección uniforme de la luz, reduce los costos de consumo de energía y de mantenimiento. Flujo luminoso de 4200lm, potencia de 40W, IP65, tension de 120V, referencia JP27370 LED HERMETICA 40W NW de la marca Sylvania</v>
          </cell>
          <cell r="D199" t="str">
            <v>UN</v>
          </cell>
          <cell r="E199">
            <v>142317</v>
          </cell>
        </row>
        <row r="200">
          <cell r="B200" t="str">
            <v>8.76</v>
          </cell>
          <cell r="C200" t="str">
            <v>Luminaria tipo bala LED resesada con drive independiente, proyeccion uniforme de la luz, flujo luminosos de 3300 LM potencia de 30W, IPE 20, tension de 120 referencia p26829 tipo silvania o similar.</v>
          </cell>
          <cell r="D200" t="str">
            <v>UN</v>
          </cell>
          <cell r="E200">
            <v>201650</v>
          </cell>
        </row>
        <row r="201">
          <cell r="B201">
            <v>9</v>
          </cell>
          <cell r="C201" t="str">
            <v xml:space="preserve">HIDRAULICAS	</v>
          </cell>
          <cell r="D201">
            <v>0</v>
          </cell>
          <cell r="E201">
            <v>0</v>
          </cell>
        </row>
        <row r="202">
          <cell r="B202" t="str">
            <v>9.1</v>
          </cell>
          <cell r="C202" t="str">
            <v>TUBERIA PVC-P RDE-21        2"</v>
          </cell>
          <cell r="D202" t="str">
            <v>M</v>
          </cell>
          <cell r="E202">
            <v>91734</v>
          </cell>
        </row>
        <row r="203">
          <cell r="B203" t="str">
            <v>9.2</v>
          </cell>
          <cell r="C203" t="str">
            <v>ACCESORIO PVC-P               2"</v>
          </cell>
          <cell r="D203" t="str">
            <v>UN</v>
          </cell>
          <cell r="E203">
            <v>37842</v>
          </cell>
        </row>
        <row r="204">
          <cell r="B204" t="str">
            <v>9.3</v>
          </cell>
          <cell r="C204" t="str">
            <v>TUBERIA  ACERO ISO 65   2"</v>
          </cell>
          <cell r="D204" t="str">
            <v>M</v>
          </cell>
          <cell r="E204">
            <v>129029</v>
          </cell>
        </row>
        <row r="205">
          <cell r="B205" t="str">
            <v>9.4</v>
          </cell>
          <cell r="C205" t="str">
            <v>ACCESORIO  ACERO  GALVANIZADO  ROSCAR 2"</v>
          </cell>
          <cell r="D205" t="str">
            <v>UN</v>
          </cell>
          <cell r="E205">
            <v>53894</v>
          </cell>
        </row>
        <row r="206">
          <cell r="B206" t="str">
            <v>9.5</v>
          </cell>
          <cell r="C206" t="str">
            <v>VALVULA P.D. ROSCAR 125 PSI VAPOR 200 PSI AGUA 2"</v>
          </cell>
          <cell r="D206" t="str">
            <v>UN</v>
          </cell>
          <cell r="E206">
            <v>279127</v>
          </cell>
        </row>
        <row r="207">
          <cell r="B207" t="str">
            <v>9.6</v>
          </cell>
          <cell r="C207" t="str">
            <v>CHEQUE HIDRO 2"</v>
          </cell>
          <cell r="D207" t="str">
            <v>UN</v>
          </cell>
          <cell r="E207">
            <v>326913</v>
          </cell>
        </row>
        <row r="208">
          <cell r="B208" t="str">
            <v>9.7</v>
          </cell>
          <cell r="C208" t="str">
            <v>FLOTADOR MECANICO DE 2"</v>
          </cell>
          <cell r="D208" t="str">
            <v>UN</v>
          </cell>
          <cell r="E208">
            <v>505146</v>
          </cell>
        </row>
        <row r="209">
          <cell r="B209" t="str">
            <v>9.8</v>
          </cell>
          <cell r="C209" t="str">
            <v>CAJA PARA MEDIDOR TOTALIZADOR 2"</v>
          </cell>
          <cell r="D209" t="str">
            <v>UN</v>
          </cell>
          <cell r="E209">
            <v>339384</v>
          </cell>
        </row>
        <row r="210">
          <cell r="B210" t="str">
            <v>9.9</v>
          </cell>
          <cell r="C210" t="str">
            <v>CHEQUE CORTINA 2.1/2"</v>
          </cell>
          <cell r="D210" t="str">
            <v>UN</v>
          </cell>
          <cell r="E210">
            <v>805130</v>
          </cell>
        </row>
        <row r="211">
          <cell r="B211" t="str">
            <v>9.10</v>
          </cell>
          <cell r="C211" t="str">
            <v>JUNTA DE EXPANSION BORRACHA 2"</v>
          </cell>
          <cell r="D211" t="str">
            <v>UN</v>
          </cell>
          <cell r="E211">
            <v>281019</v>
          </cell>
        </row>
        <row r="212">
          <cell r="B212" t="str">
            <v>9.11</v>
          </cell>
          <cell r="C212" t="str">
            <v>VALVULA DE PIE BRONCE 2"</v>
          </cell>
          <cell r="D212" t="str">
            <v>UN</v>
          </cell>
          <cell r="E212">
            <v>367263</v>
          </cell>
        </row>
        <row r="213">
          <cell r="B213" t="str">
            <v>9.12</v>
          </cell>
          <cell r="C213" t="str">
            <v>UNION UNIVERSAL 2.1/2"</v>
          </cell>
          <cell r="D213" t="str">
            <v>UN</v>
          </cell>
          <cell r="E213">
            <v>81235</v>
          </cell>
        </row>
        <row r="214">
          <cell r="B214" t="str">
            <v>9.13</v>
          </cell>
          <cell r="C214" t="str">
            <v>VALVULA P.D. ROSCAR 125 PSI VAPOR 200 PSI AGUA 2"</v>
          </cell>
          <cell r="D214" t="str">
            <v>UN</v>
          </cell>
          <cell r="E214">
            <v>242294</v>
          </cell>
        </row>
        <row r="215">
          <cell r="B215" t="str">
            <v>9.14</v>
          </cell>
          <cell r="C215" t="str">
            <v>VALVULA P.D. ROSCAR 125 PSI VAPOR 200 PSI AGUA 2.1/2"</v>
          </cell>
          <cell r="D215" t="str">
            <v>UN</v>
          </cell>
          <cell r="E215">
            <v>405672</v>
          </cell>
        </row>
        <row r="216">
          <cell r="B216" t="str">
            <v>9.15</v>
          </cell>
          <cell r="C216" t="str">
            <v>MANOMETROS  GLICERINA RANGO HASTA 200 PSI 2"</v>
          </cell>
          <cell r="D216" t="str">
            <v>UN</v>
          </cell>
          <cell r="E216">
            <v>459789</v>
          </cell>
        </row>
        <row r="217">
          <cell r="B217" t="str">
            <v>9.16</v>
          </cell>
          <cell r="C217" t="str">
            <v xml:space="preserve">VALVULA DE ALIVIO </v>
          </cell>
          <cell r="D217" t="str">
            <v>UN</v>
          </cell>
          <cell r="E217">
            <v>371890</v>
          </cell>
        </row>
        <row r="218">
          <cell r="B218" t="str">
            <v>9.17</v>
          </cell>
          <cell r="C218" t="str">
            <v>VALVULA DE BOLA 1.1/2"</v>
          </cell>
          <cell r="D218" t="str">
            <v>UN</v>
          </cell>
          <cell r="E218">
            <v>161322</v>
          </cell>
        </row>
        <row r="219">
          <cell r="B219" t="str">
            <v>9.18</v>
          </cell>
          <cell r="C219" t="str">
            <v>TUBERIA ACERO 2.1/2"</v>
          </cell>
          <cell r="D219" t="str">
            <v>M</v>
          </cell>
          <cell r="E219">
            <v>370554</v>
          </cell>
        </row>
        <row r="220">
          <cell r="B220" t="str">
            <v>9.19</v>
          </cell>
          <cell r="C220" t="str">
            <v>TUBERIA ACERO 2"</v>
          </cell>
          <cell r="D220" t="str">
            <v>M</v>
          </cell>
          <cell r="E220">
            <v>180461</v>
          </cell>
        </row>
        <row r="221">
          <cell r="B221" t="str">
            <v>9.20</v>
          </cell>
          <cell r="C221" t="str">
            <v>ACCESORIO ACERO 2"</v>
          </cell>
          <cell r="D221" t="str">
            <v>UN</v>
          </cell>
          <cell r="E221">
            <v>51306</v>
          </cell>
        </row>
        <row r="222">
          <cell r="B222" t="str">
            <v>9.21</v>
          </cell>
          <cell r="C222" t="str">
            <v>ACCESORIO ACERO 2.1./2"</v>
          </cell>
          <cell r="D222" t="str">
            <v>UN</v>
          </cell>
          <cell r="E222">
            <v>71142</v>
          </cell>
        </row>
        <row r="223">
          <cell r="B223" t="str">
            <v>9.22</v>
          </cell>
          <cell r="C223" t="str">
            <v>COPA EXCENTRICA 2.1./2"</v>
          </cell>
          <cell r="D223" t="str">
            <v>UN</v>
          </cell>
          <cell r="E223">
            <v>130516</v>
          </cell>
        </row>
        <row r="224">
          <cell r="B224" t="str">
            <v>9.23</v>
          </cell>
          <cell r="C224" t="str">
            <v>NIPLE PASAMURO ACERO INOXIDABLE SOLDADO TIPO 316 2"</v>
          </cell>
          <cell r="D224" t="str">
            <v>UN</v>
          </cell>
          <cell r="E224">
            <v>992806</v>
          </cell>
        </row>
        <row r="225">
          <cell r="B225" t="str">
            <v>9.24</v>
          </cell>
          <cell r="C225" t="str">
            <v>PUNTO A.F. LAVAMANOS  1/2"</v>
          </cell>
          <cell r="D225" t="str">
            <v>UN</v>
          </cell>
          <cell r="E225">
            <v>83557</v>
          </cell>
        </row>
        <row r="226">
          <cell r="B226" t="str">
            <v>9.25</v>
          </cell>
          <cell r="C226" t="str">
            <v>PUNTO A.F. SANITARIO DE TANQUE    1/2"</v>
          </cell>
          <cell r="D226" t="str">
            <v>UN</v>
          </cell>
          <cell r="E226">
            <v>78153</v>
          </cell>
        </row>
        <row r="227">
          <cell r="B227" t="str">
            <v>9.26</v>
          </cell>
          <cell r="C227" t="str">
            <v>PUNTO A.F. DUCHA 1/2"</v>
          </cell>
          <cell r="D227" t="str">
            <v>UN</v>
          </cell>
          <cell r="E227">
            <v>58598</v>
          </cell>
        </row>
        <row r="228">
          <cell r="B228" t="str">
            <v>9.27</v>
          </cell>
          <cell r="C228" t="str">
            <v>PUNTO A.F. LAVAPLATOS 1/2"</v>
          </cell>
          <cell r="D228" t="str">
            <v>UN</v>
          </cell>
          <cell r="E228">
            <v>82865</v>
          </cell>
        </row>
        <row r="229">
          <cell r="B229" t="str">
            <v>9.28</v>
          </cell>
          <cell r="C229" t="str">
            <v>PUNTO A.F. POCETA DE ASEO 1/2"</v>
          </cell>
          <cell r="D229" t="str">
            <v>UN</v>
          </cell>
          <cell r="E229">
            <v>83911</v>
          </cell>
        </row>
        <row r="230">
          <cell r="B230" t="str">
            <v>9.29</v>
          </cell>
          <cell r="C230" t="str">
            <v>PUNTO A.F. SILLAS ODONTOLOGIA 1/2"</v>
          </cell>
          <cell r="D230" t="str">
            <v>UN</v>
          </cell>
          <cell r="E230">
            <v>85215</v>
          </cell>
        </row>
        <row r="231">
          <cell r="B231" t="str">
            <v>9.30</v>
          </cell>
          <cell r="C231" t="str">
            <v>PUNTO A.F. ORINAL 1/2"</v>
          </cell>
          <cell r="D231" t="str">
            <v>UN</v>
          </cell>
          <cell r="E231">
            <v>71114</v>
          </cell>
        </row>
        <row r="232">
          <cell r="B232" t="str">
            <v>9.31</v>
          </cell>
          <cell r="C232" t="str">
            <v xml:space="preserve">TUBERIA PVC-P RDE-9    1/2"         </v>
          </cell>
          <cell r="D232" t="str">
            <v>M</v>
          </cell>
          <cell r="E232">
            <v>22861</v>
          </cell>
        </row>
        <row r="233">
          <cell r="B233" t="str">
            <v>9.32</v>
          </cell>
          <cell r="C233" t="str">
            <v xml:space="preserve">ACCESORIO PVC-P     1/2"             </v>
          </cell>
          <cell r="D233" t="str">
            <v>UN</v>
          </cell>
          <cell r="E233">
            <v>3371</v>
          </cell>
        </row>
        <row r="234">
          <cell r="B234" t="str">
            <v>9.33</v>
          </cell>
          <cell r="C234" t="str">
            <v>TUBERIA PVC-P RDE-11   3/4"</v>
          </cell>
          <cell r="D234" t="str">
            <v>M</v>
          </cell>
          <cell r="E234">
            <v>30503</v>
          </cell>
        </row>
        <row r="235">
          <cell r="B235" t="str">
            <v>9.34</v>
          </cell>
          <cell r="C235" t="str">
            <v xml:space="preserve">ACCESORIO PVC-P   3/4"  </v>
          </cell>
          <cell r="D235" t="str">
            <v>UN</v>
          </cell>
          <cell r="E235">
            <v>8630</v>
          </cell>
        </row>
        <row r="236">
          <cell r="B236" t="str">
            <v>9.35</v>
          </cell>
          <cell r="C236" t="str">
            <v>TUBERIA PVC-P RDE-13,5  1"</v>
          </cell>
          <cell r="D236" t="str">
            <v>M</v>
          </cell>
          <cell r="E236">
            <v>37649</v>
          </cell>
        </row>
        <row r="237">
          <cell r="B237" t="str">
            <v>9.36</v>
          </cell>
          <cell r="C237" t="str">
            <v xml:space="preserve">ACCESORIO PVC-P    1"      </v>
          </cell>
          <cell r="D237" t="str">
            <v>UN</v>
          </cell>
          <cell r="E237">
            <v>10881</v>
          </cell>
        </row>
        <row r="238">
          <cell r="B238" t="str">
            <v>9.37</v>
          </cell>
          <cell r="C238" t="str">
            <v xml:space="preserve">TUBERIA PVC-P RDE-21     1.1/4"   </v>
          </cell>
          <cell r="D238" t="str">
            <v>M</v>
          </cell>
          <cell r="E238">
            <v>43044</v>
          </cell>
        </row>
        <row r="239">
          <cell r="B239" t="str">
            <v>9.38</v>
          </cell>
          <cell r="C239" t="str">
            <v>ACCESORIO PVC-P             1.1/4"</v>
          </cell>
          <cell r="D239" t="str">
            <v>UN</v>
          </cell>
          <cell r="E239">
            <v>15533</v>
          </cell>
        </row>
        <row r="240">
          <cell r="B240" t="str">
            <v>9.39</v>
          </cell>
          <cell r="C240" t="str">
            <v>TUBERIA PVC-P RDE-21       1.1/2"</v>
          </cell>
          <cell r="D240" t="str">
            <v>M</v>
          </cell>
          <cell r="E240">
            <v>62466</v>
          </cell>
        </row>
        <row r="241">
          <cell r="B241" t="str">
            <v>9.40</v>
          </cell>
          <cell r="C241" t="str">
            <v>ACCESORIO PVC-P               1.1/2"</v>
          </cell>
          <cell r="D241" t="str">
            <v>UN</v>
          </cell>
          <cell r="E241">
            <v>13821</v>
          </cell>
        </row>
        <row r="242">
          <cell r="B242" t="str">
            <v>9.41</v>
          </cell>
          <cell r="C242" t="str">
            <v>TUBERIA PVC-P RDE-21       2"</v>
          </cell>
          <cell r="D242" t="str">
            <v>M</v>
          </cell>
          <cell r="E242">
            <v>69075</v>
          </cell>
        </row>
        <row r="243">
          <cell r="B243" t="str">
            <v>9.42</v>
          </cell>
          <cell r="C243" t="str">
            <v>ACCESORIO PVC-P               2"</v>
          </cell>
          <cell r="D243" t="str">
            <v>UN</v>
          </cell>
          <cell r="E243">
            <v>27724</v>
          </cell>
        </row>
        <row r="244">
          <cell r="B244" t="str">
            <v>9.43</v>
          </cell>
          <cell r="C244" t="str">
            <v>TUBERIA PVC-P RDE-21      2.1/2"</v>
          </cell>
          <cell r="D244" t="str">
            <v>M</v>
          </cell>
          <cell r="E244">
            <v>161261</v>
          </cell>
        </row>
        <row r="245">
          <cell r="B245" t="str">
            <v>9.44</v>
          </cell>
          <cell r="C245" t="str">
            <v>ACCESORIO PVC-P               2.1/2"</v>
          </cell>
          <cell r="D245" t="str">
            <v>UN</v>
          </cell>
          <cell r="E245">
            <v>29749</v>
          </cell>
        </row>
        <row r="246">
          <cell r="B246" t="str">
            <v>9.45</v>
          </cell>
          <cell r="C246" t="str">
            <v>VALVULA P.D. ROSCAR 125 PSI VAPOR 200 PSI AGUA 1/2"</v>
          </cell>
          <cell r="D246" t="str">
            <v>UN</v>
          </cell>
          <cell r="E246">
            <v>127537</v>
          </cell>
        </row>
        <row r="247">
          <cell r="B247" t="str">
            <v>9.46</v>
          </cell>
          <cell r="C247" t="str">
            <v>VALVULA P.D. ROSCAR 125 PSI VAPOR 200 PSI AGUA 3/4"</v>
          </cell>
          <cell r="D247" t="str">
            <v>UN</v>
          </cell>
          <cell r="E247">
            <v>145026</v>
          </cell>
        </row>
        <row r="248">
          <cell r="B248" t="str">
            <v>9.47</v>
          </cell>
          <cell r="C248" t="str">
            <v>VALVULA EXPULSORA DE AIRE (Ver especificación) 1"</v>
          </cell>
          <cell r="D248" t="str">
            <v>UN</v>
          </cell>
          <cell r="E248">
            <v>102799</v>
          </cell>
        </row>
        <row r="249">
          <cell r="B249" t="str">
            <v>9.48</v>
          </cell>
          <cell r="C249" t="str">
            <v>PUNTO A.C. CALENTADOR 1/2"</v>
          </cell>
          <cell r="D249" t="str">
            <v>UN</v>
          </cell>
          <cell r="E249">
            <v>239274</v>
          </cell>
        </row>
        <row r="250">
          <cell r="B250" t="str">
            <v>9.49</v>
          </cell>
          <cell r="C250" t="str">
            <v>PUNTO A.C. DUCHA 1/2"</v>
          </cell>
          <cell r="D250" t="str">
            <v>UN</v>
          </cell>
          <cell r="E250">
            <v>257743</v>
          </cell>
        </row>
        <row r="251">
          <cell r="B251" t="str">
            <v>9.50</v>
          </cell>
          <cell r="C251" t="str">
            <v>TUBERIA  CPVC 1/2"</v>
          </cell>
          <cell r="D251" t="str">
            <v>M</v>
          </cell>
          <cell r="E251">
            <v>15044</v>
          </cell>
        </row>
        <row r="252">
          <cell r="B252" t="str">
            <v>9.51</v>
          </cell>
          <cell r="C252" t="str">
            <v>ACCESORIO CPVC  1/2"</v>
          </cell>
          <cell r="D252" t="str">
            <v>UN</v>
          </cell>
          <cell r="E252">
            <v>7745</v>
          </cell>
        </row>
        <row r="253">
          <cell r="B253" t="str">
            <v>9.52</v>
          </cell>
          <cell r="C253" t="str">
            <v>TUBERIA PVC-P  3"</v>
          </cell>
          <cell r="D253" t="str">
            <v>M</v>
          </cell>
          <cell r="E253">
            <v>49034</v>
          </cell>
        </row>
        <row r="254">
          <cell r="B254" t="str">
            <v>9.53</v>
          </cell>
          <cell r="C254" t="str">
            <v>ACCESORIO TUBERIA PVC-P  3"</v>
          </cell>
          <cell r="D254" t="str">
            <v>UN</v>
          </cell>
          <cell r="E254">
            <v>40196</v>
          </cell>
        </row>
        <row r="255">
          <cell r="B255" t="str">
            <v>9.54</v>
          </cell>
          <cell r="C255" t="str">
            <v>VALVULA P.D. 3"</v>
          </cell>
          <cell r="D255" t="str">
            <v>UN</v>
          </cell>
          <cell r="E255">
            <v>718361</v>
          </cell>
        </row>
        <row r="256">
          <cell r="B256" t="str">
            <v>9.55</v>
          </cell>
          <cell r="C256" t="str">
            <v>CHEQUE CORTINA 3"</v>
          </cell>
          <cell r="D256" t="str">
            <v>UN</v>
          </cell>
          <cell r="E256">
            <v>513873</v>
          </cell>
        </row>
        <row r="257">
          <cell r="B257" t="str">
            <v>9.56</v>
          </cell>
          <cell r="C257" t="str">
            <v>BRIDA PVC 3"</v>
          </cell>
          <cell r="D257" t="str">
            <v>UN</v>
          </cell>
          <cell r="E257">
            <v>60260</v>
          </cell>
        </row>
        <row r="258">
          <cell r="B258" t="str">
            <v>9.57</v>
          </cell>
          <cell r="C258" t="str">
            <v>SANITARIO 4"</v>
          </cell>
          <cell r="D258" t="str">
            <v>UN</v>
          </cell>
          <cell r="E258">
            <v>80053</v>
          </cell>
        </row>
        <row r="259">
          <cell r="B259" t="str">
            <v>9.58</v>
          </cell>
          <cell r="C259" t="str">
            <v>LAVAMANOS 2"</v>
          </cell>
          <cell r="D259" t="str">
            <v>UN</v>
          </cell>
          <cell r="E259">
            <v>355163</v>
          </cell>
        </row>
        <row r="260">
          <cell r="B260" t="str">
            <v>9.59</v>
          </cell>
          <cell r="C260" t="str">
            <v>LAVAPLATOS 2"</v>
          </cell>
          <cell r="D260" t="str">
            <v>UN</v>
          </cell>
          <cell r="E260">
            <v>525202</v>
          </cell>
        </row>
        <row r="261">
          <cell r="B261" t="str">
            <v>9.60</v>
          </cell>
          <cell r="C261" t="str">
            <v>POCETAS ASEO 3"</v>
          </cell>
          <cell r="D261" t="str">
            <v>UN</v>
          </cell>
          <cell r="E261">
            <v>466949</v>
          </cell>
        </row>
        <row r="262">
          <cell r="B262" t="str">
            <v>9.61</v>
          </cell>
          <cell r="C262" t="str">
            <v>SILLAS ODONTOLOGIA 2"</v>
          </cell>
          <cell r="D262" t="str">
            <v>UN</v>
          </cell>
          <cell r="E262">
            <v>1000279</v>
          </cell>
        </row>
        <row r="263">
          <cell r="B263" t="str">
            <v>9.62</v>
          </cell>
          <cell r="C263" t="str">
            <v>SIFON DE PISO 2"</v>
          </cell>
          <cell r="D263" t="str">
            <v>UN</v>
          </cell>
          <cell r="E263">
            <v>33726</v>
          </cell>
        </row>
        <row r="264">
          <cell r="B264" t="str">
            <v>9.63</v>
          </cell>
          <cell r="C264" t="str">
            <v>SIFON DE PISO 4"</v>
          </cell>
          <cell r="D264" t="str">
            <v>UN</v>
          </cell>
          <cell r="E264">
            <v>59758</v>
          </cell>
        </row>
        <row r="265">
          <cell r="B265" t="str">
            <v>9.64</v>
          </cell>
          <cell r="C265" t="str">
            <v>TUBERIA PVC-S  2"</v>
          </cell>
          <cell r="D265" t="str">
            <v>M</v>
          </cell>
          <cell r="E265">
            <v>15454</v>
          </cell>
        </row>
        <row r="266">
          <cell r="B266" t="str">
            <v>9.65</v>
          </cell>
          <cell r="C266" t="str">
            <v>ACCESORIO PVC-S  2"</v>
          </cell>
          <cell r="D266" t="str">
            <v>UN</v>
          </cell>
          <cell r="E266">
            <v>8832</v>
          </cell>
        </row>
        <row r="267">
          <cell r="B267" t="str">
            <v>9.66</v>
          </cell>
          <cell r="C267" t="str">
            <v>TUBERIA PVC-S  4"</v>
          </cell>
          <cell r="D267" t="str">
            <v>M</v>
          </cell>
          <cell r="E267">
            <v>38910</v>
          </cell>
        </row>
        <row r="268">
          <cell r="B268" t="str">
            <v>9.67</v>
          </cell>
          <cell r="C268" t="str">
            <v>ACCESORIO PVC-S  4"</v>
          </cell>
          <cell r="D268" t="str">
            <v>UN</v>
          </cell>
          <cell r="E268">
            <v>24329</v>
          </cell>
        </row>
        <row r="269">
          <cell r="B269" t="str">
            <v>9.68</v>
          </cell>
          <cell r="C269" t="str">
            <v>TUBERIA PVC-S  6"</v>
          </cell>
          <cell r="D269" t="str">
            <v>M</v>
          </cell>
          <cell r="E269">
            <v>68153</v>
          </cell>
        </row>
        <row r="270">
          <cell r="B270" t="str">
            <v>9.69</v>
          </cell>
          <cell r="C270" t="str">
            <v>ACCESORIO PVC-S  6"</v>
          </cell>
          <cell r="D270" t="str">
            <v>UN</v>
          </cell>
          <cell r="E270">
            <v>177649</v>
          </cell>
        </row>
        <row r="271">
          <cell r="B271" t="str">
            <v>9.70</v>
          </cell>
          <cell r="C271" t="str">
            <v>TUBERIA PVC-L  2"</v>
          </cell>
          <cell r="D271" t="str">
            <v>M</v>
          </cell>
          <cell r="E271">
            <v>45375</v>
          </cell>
        </row>
        <row r="272">
          <cell r="B272" t="str">
            <v>9.71</v>
          </cell>
          <cell r="C272" t="str">
            <v>TUBERIA PVC-L  3"</v>
          </cell>
          <cell r="D272" t="str">
            <v>M</v>
          </cell>
          <cell r="E272">
            <v>24353</v>
          </cell>
        </row>
        <row r="273">
          <cell r="B273" t="str">
            <v>9.72</v>
          </cell>
          <cell r="C273" t="str">
            <v>TUBERIA PVC-L  4"</v>
          </cell>
          <cell r="D273" t="str">
            <v>M</v>
          </cell>
          <cell r="E273">
            <v>34165</v>
          </cell>
        </row>
        <row r="274">
          <cell r="B274" t="str">
            <v>9.73</v>
          </cell>
          <cell r="C274" t="str">
            <v>JUNTAS DE EXPANSIÓN PVCS 4"</v>
          </cell>
          <cell r="D274" t="str">
            <v>UN</v>
          </cell>
          <cell r="E274">
            <v>54776</v>
          </cell>
        </row>
        <row r="275">
          <cell r="B275" t="str">
            <v>9.74</v>
          </cell>
          <cell r="C275" t="str">
            <v>VALVULA ADMISORA DE AIRE MINIVENT 2"</v>
          </cell>
          <cell r="D275" t="str">
            <v>UN</v>
          </cell>
          <cell r="E275">
            <v>92461</v>
          </cell>
        </row>
        <row r="276">
          <cell r="B276" t="str">
            <v>9.75</v>
          </cell>
          <cell r="C276" t="str">
            <v>TUBERIA PARA ALCANTARILLADO PARED ESTRUCTURADA 6"</v>
          </cell>
          <cell r="D276" t="str">
            <v>M</v>
          </cell>
          <cell r="E276">
            <v>77900</v>
          </cell>
        </row>
        <row r="277">
          <cell r="B277" t="str">
            <v>9.76</v>
          </cell>
          <cell r="C277" t="str">
            <v>ACCESORIO PARA ALCANTARILLADO 6"</v>
          </cell>
          <cell r="D277" t="str">
            <v>UN</v>
          </cell>
          <cell r="E277">
            <v>227745</v>
          </cell>
        </row>
        <row r="278">
          <cell r="B278" t="str">
            <v>9.77</v>
          </cell>
          <cell r="C278" t="str">
            <v>TUBERIA PVC-S   6"</v>
          </cell>
          <cell r="D278" t="str">
            <v>M</v>
          </cell>
          <cell r="E278">
            <v>55563</v>
          </cell>
        </row>
        <row r="279">
          <cell r="B279" t="str">
            <v>9.78</v>
          </cell>
          <cell r="C279" t="str">
            <v>ACCESORIO PVC-S  6"</v>
          </cell>
          <cell r="D279" t="str">
            <v>UN</v>
          </cell>
          <cell r="E279">
            <v>68940</v>
          </cell>
        </row>
        <row r="280">
          <cell r="B280" t="str">
            <v>9.79</v>
          </cell>
          <cell r="C280" t="str">
            <v>TRAGANTE 6*4</v>
          </cell>
          <cell r="D280" t="str">
            <v>UN</v>
          </cell>
          <cell r="E280">
            <v>143657</v>
          </cell>
        </row>
        <row r="281">
          <cell r="B281" t="str">
            <v>9.80</v>
          </cell>
          <cell r="C281" t="str">
            <v>JUNTAS DE EXPANSION PVCS 6"</v>
          </cell>
          <cell r="D281" t="str">
            <v>UN</v>
          </cell>
          <cell r="E281">
            <v>61645</v>
          </cell>
        </row>
        <row r="282">
          <cell r="B282" t="str">
            <v>9.81</v>
          </cell>
          <cell r="C282" t="str">
            <v>TUBERIA PARA ALCANTARILLADO PARED ESTRUCTURADA 10"</v>
          </cell>
          <cell r="D282" t="str">
            <v>M</v>
          </cell>
          <cell r="E282">
            <v>106778</v>
          </cell>
        </row>
        <row r="283">
          <cell r="B283" t="str">
            <v>9.82</v>
          </cell>
          <cell r="C283" t="str">
            <v>ACCESORIO PARA ALCANTARILLADO 10"</v>
          </cell>
          <cell r="D283" t="str">
            <v>UN</v>
          </cell>
          <cell r="E283">
            <v>194332</v>
          </cell>
        </row>
        <row r="284">
          <cell r="B284" t="str">
            <v>9.83</v>
          </cell>
          <cell r="C284" t="str">
            <v>TUBERIA PVC CORRUGADA 4"</v>
          </cell>
          <cell r="D284" t="str">
            <v>M</v>
          </cell>
          <cell r="E284">
            <v>39315</v>
          </cell>
        </row>
        <row r="285">
          <cell r="B285" t="str">
            <v>9.84</v>
          </cell>
          <cell r="C285" t="str">
            <v>GRAVA PARA FILTRO</v>
          </cell>
          <cell r="D285" t="str">
            <v>M3</v>
          </cell>
          <cell r="E285">
            <v>181567</v>
          </cell>
        </row>
        <row r="286">
          <cell r="B286" t="str">
            <v>9.85</v>
          </cell>
          <cell r="C286" t="str">
            <v>GEOTEXTIL NO TEJIDO REF. 1600</v>
          </cell>
          <cell r="D286" t="str">
            <v>M2</v>
          </cell>
          <cell r="E286">
            <v>10497</v>
          </cell>
        </row>
        <row r="287">
          <cell r="B287" t="str">
            <v>9.86</v>
          </cell>
          <cell r="C287" t="str">
            <v>ABRAZADERA  TIPO PERA 1/2"</v>
          </cell>
          <cell r="D287" t="str">
            <v>UN</v>
          </cell>
          <cell r="E287">
            <v>4079</v>
          </cell>
        </row>
        <row r="288">
          <cell r="B288" t="str">
            <v>9.87</v>
          </cell>
          <cell r="C288" t="str">
            <v>ABRAZADERA  TIPO PERA 3/4"</v>
          </cell>
          <cell r="D288" t="str">
            <v>UN</v>
          </cell>
          <cell r="E288">
            <v>4796</v>
          </cell>
        </row>
        <row r="289">
          <cell r="B289" t="str">
            <v>9.88</v>
          </cell>
          <cell r="C289" t="str">
            <v>ABRAZADERA  TIPO PERA 1"</v>
          </cell>
          <cell r="D289" t="str">
            <v>UN</v>
          </cell>
          <cell r="E289">
            <v>5385</v>
          </cell>
        </row>
        <row r="290">
          <cell r="B290" t="str">
            <v>9.89</v>
          </cell>
          <cell r="C290" t="str">
            <v>ABRAZADERA  TIPO PERA 1.1/4"</v>
          </cell>
          <cell r="D290" t="str">
            <v>UN</v>
          </cell>
          <cell r="E290">
            <v>7211</v>
          </cell>
        </row>
        <row r="291">
          <cell r="B291" t="str">
            <v>9.90</v>
          </cell>
          <cell r="C291" t="str">
            <v>ABRAZADERA  TIPO PERA 1.1/2"</v>
          </cell>
          <cell r="D291" t="str">
            <v>UN</v>
          </cell>
          <cell r="E291">
            <v>7864</v>
          </cell>
        </row>
        <row r="292">
          <cell r="B292" t="str">
            <v>9.91</v>
          </cell>
          <cell r="C292" t="str">
            <v>ABRAZADERA  TIPO PERA 2"</v>
          </cell>
          <cell r="D292" t="str">
            <v>UN</v>
          </cell>
          <cell r="E292">
            <v>10239</v>
          </cell>
        </row>
        <row r="293">
          <cell r="B293" t="str">
            <v>9.92</v>
          </cell>
          <cell r="C293" t="str">
            <v>ABRAZADERA  TIPO PERA 4"</v>
          </cell>
          <cell r="D293" t="str">
            <v>UN</v>
          </cell>
          <cell r="E293">
            <v>21281</v>
          </cell>
        </row>
        <row r="294">
          <cell r="B294" t="str">
            <v>9.93</v>
          </cell>
          <cell r="C294" t="str">
            <v>ABRAZADERA  TIPO PERA 6"</v>
          </cell>
          <cell r="D294" t="str">
            <v>UN</v>
          </cell>
          <cell r="E294">
            <v>34331</v>
          </cell>
        </row>
        <row r="295">
          <cell r="B295" t="str">
            <v>9.94</v>
          </cell>
          <cell r="C295" t="str">
            <v>MONTAJE BOMBAS EYECTORAS</v>
          </cell>
          <cell r="D295" t="str">
            <v>UN</v>
          </cell>
          <cell r="E295">
            <v>1395277</v>
          </cell>
        </row>
        <row r="296">
          <cell r="B296" t="str">
            <v>9.95</v>
          </cell>
          <cell r="C296" t="str">
            <v>MONTAJE DE MEDIDORES AGUA FRIA</v>
          </cell>
          <cell r="D296" t="str">
            <v>UN</v>
          </cell>
          <cell r="E296">
            <v>192878</v>
          </cell>
        </row>
        <row r="297">
          <cell r="B297" t="str">
            <v>9.96</v>
          </cell>
          <cell r="C297" t="str">
            <v>EQUIPO DE PRESIÓN PARA SUMINISTRO</v>
          </cell>
          <cell r="D297" t="str">
            <v>UN</v>
          </cell>
          <cell r="E297">
            <v>20848171</v>
          </cell>
        </row>
        <row r="298">
          <cell r="B298">
            <v>10</v>
          </cell>
          <cell r="C298" t="str">
            <v>CAJAS  DE INSPECCION (TODAS LAS ACTIVIDADES INCLUYEN EL SUMINISTRO E  INSTALACION)</v>
          </cell>
          <cell r="D298">
            <v>0</v>
          </cell>
          <cell r="E298">
            <v>0</v>
          </cell>
        </row>
        <row r="299">
          <cell r="B299" t="str">
            <v>10.1</v>
          </cell>
          <cell r="C299" t="str">
            <v>CAJA DE INSPECCION 60X60</v>
          </cell>
          <cell r="D299" t="str">
            <v>UN</v>
          </cell>
          <cell r="E299">
            <v>592915</v>
          </cell>
        </row>
        <row r="300">
          <cell r="B300" t="str">
            <v>10.2</v>
          </cell>
          <cell r="C300" t="str">
            <v>CAJA DE INSPECCION 60X60 EN CONCRETO REFORZADO &lt;= 1,0 MTS CON MARCO Y TAPA METALICA E= 0,20 MTS</v>
          </cell>
          <cell r="D300" t="str">
            <v>M</v>
          </cell>
          <cell r="E300">
            <v>1313460</v>
          </cell>
        </row>
        <row r="301">
          <cell r="B301" t="str">
            <v>10.3</v>
          </cell>
          <cell r="C301" t="str">
            <v>CAJA DE INSPECCION 80X80</v>
          </cell>
          <cell r="D301" t="str">
            <v>UN</v>
          </cell>
          <cell r="E301">
            <v>787972</v>
          </cell>
        </row>
        <row r="302">
          <cell r="B302" t="str">
            <v>10.4</v>
          </cell>
          <cell r="C302" t="str">
            <v>CAJA DE INSPECCION 100X100</v>
          </cell>
          <cell r="D302" t="str">
            <v>UN</v>
          </cell>
          <cell r="E302">
            <v>1008035</v>
          </cell>
        </row>
        <row r="303">
          <cell r="B303" t="str">
            <v>10.5</v>
          </cell>
          <cell r="C303" t="str">
            <v>CAJA DE INSPECCION 0,7M X 0,7 M EN CONCRETO REFORZADO HASTA 1.50 M.DE ALTURA CON MARCO Y TAPA METALICA E= 0,20 M</v>
          </cell>
          <cell r="D303" t="str">
            <v>UN</v>
          </cell>
          <cell r="E303">
            <v>1160678</v>
          </cell>
        </row>
        <row r="304">
          <cell r="B304" t="str">
            <v>10.6</v>
          </cell>
          <cell r="C304" t="str">
            <v>CAJA DE INSPECCION 1 M X 1 M EN CONCRETO REFORZADO HASTA 1.50 M.DE ALTURA CON MARCO Y TAPA METALICA E= 0,20 M</v>
          </cell>
          <cell r="D304" t="str">
            <v>UN</v>
          </cell>
          <cell r="E304">
            <v>1708974</v>
          </cell>
        </row>
        <row r="305">
          <cell r="B305" t="str">
            <v>10.7</v>
          </cell>
          <cell r="C305" t="str">
            <v xml:space="preserve">LIMPIEZA DE CAJAS DE INSPECCION </v>
          </cell>
          <cell r="D305" t="str">
            <v>UN</v>
          </cell>
          <cell r="E305">
            <v>49167</v>
          </cell>
        </row>
        <row r="306">
          <cell r="B306" t="str">
            <v>10.8</v>
          </cell>
          <cell r="C306" t="str">
            <v>RENIVELACION CAJAS DE INSPECCION</v>
          </cell>
          <cell r="D306" t="str">
            <v>UN</v>
          </cell>
          <cell r="E306">
            <v>118343</v>
          </cell>
        </row>
        <row r="307">
          <cell r="B307">
            <v>11</v>
          </cell>
          <cell r="C307" t="str">
            <v>VIDRIOS Y ESPEJOS (TODAS LAS ACTIVIDADES INCLUYEN EL SUMINISTRO E INSTALACIÓN)</v>
          </cell>
          <cell r="D307">
            <v>0</v>
          </cell>
          <cell r="E307">
            <v>0</v>
          </cell>
        </row>
        <row r="308">
          <cell r="B308" t="str">
            <v>11.1</v>
          </cell>
          <cell r="C308" t="str">
            <v>SUMINISTRO E INSTALACIÓN ESPEJOS BISELADOS 1.5 DE E=4MM</v>
          </cell>
          <cell r="D308" t="str">
            <v>M2</v>
          </cell>
          <cell r="E308">
            <v>96148</v>
          </cell>
        </row>
        <row r="309">
          <cell r="B309" t="str">
            <v>11.2</v>
          </cell>
          <cell r="C309" t="str">
            <v>SUMINISTRO E INSTALACIÓN VIDRIOS INCOLOROS DE 4MM CON PELÍCULA DE SEGURIDAD EN AMBAS CARAS</v>
          </cell>
          <cell r="D309" t="str">
            <v>M2</v>
          </cell>
          <cell r="E309">
            <v>190094</v>
          </cell>
        </row>
        <row r="310">
          <cell r="B310" t="str">
            <v>11.3</v>
          </cell>
          <cell r="C310" t="str">
            <v>SUMINISTRO E INSTALACIÓN VIDRIO 5 MM CON PELÍCULA DE SEGURIDAD</v>
          </cell>
          <cell r="D310" t="str">
            <v>M2</v>
          </cell>
          <cell r="E310">
            <v>174743</v>
          </cell>
        </row>
        <row r="311">
          <cell r="B311" t="str">
            <v>11.4</v>
          </cell>
          <cell r="C311" t="str">
            <v>SUMINISTRO E INSTALACIÓN VIDRIO LAMINADO DE SEGURIDAD ESPESOR 10MM CON SAN BLASTING TIPO PERSIANA</v>
          </cell>
          <cell r="D311" t="str">
            <v>M2</v>
          </cell>
          <cell r="E311">
            <v>293388</v>
          </cell>
        </row>
        <row r="312">
          <cell r="B312" t="str">
            <v>11.5</v>
          </cell>
          <cell r="C312" t="str">
            <v>SUMINISTRO E INSTALACIÓN VIDRIOS INCOLOROS DE 6MM CON PELÍCULA DE SEGURIDAD EN AMBAS CARAS</v>
          </cell>
          <cell r="D312" t="str">
            <v>M2</v>
          </cell>
          <cell r="E312">
            <v>335484</v>
          </cell>
        </row>
        <row r="313">
          <cell r="B313" t="str">
            <v>11.6</v>
          </cell>
          <cell r="C313" t="str">
            <v>SUMINISTRO E INSTALACIÓN PELÍCULA DE SEGURIDAD 4 MICRAS (AMBAS CARAS)</v>
          </cell>
          <cell r="D313" t="str">
            <v>M2</v>
          </cell>
          <cell r="E313">
            <v>195129</v>
          </cell>
        </row>
        <row r="314">
          <cell r="B314" t="str">
            <v>11.7</v>
          </cell>
          <cell r="C314" t="str">
            <v>SUMINISTRO E INSTALACIÓN SANDBLASTING COLOR OPAL SÓLIDO O TIPO PERSIANA(AMBASCARAS)</v>
          </cell>
          <cell r="D314" t="str">
            <v>M2</v>
          </cell>
          <cell r="E314">
            <v>79682</v>
          </cell>
        </row>
        <row r="315">
          <cell r="B315" t="str">
            <v>11.8</v>
          </cell>
          <cell r="C315" t="str">
            <v>SUMINISTRO E NSTALACION DE DIVISION FIJA O MOVIL EN VIDRIO TEMPLADO DE 10MM CON HERRAJES EN ACERO INOXIDABLE. INC PELICULA DE SEGURIDAD DE 4MICRAS POR UNA CARA,ELEMENTOS DE FIJACION Y ACCESORIOS COMPLEMENTARIOS COMO BARRAS DE GIRO,MANIJAS, CHAPAS</v>
          </cell>
          <cell r="D315" t="str">
            <v>M2</v>
          </cell>
          <cell r="E315">
            <v>1084396</v>
          </cell>
        </row>
        <row r="316">
          <cell r="B316">
            <v>12</v>
          </cell>
          <cell r="C316" t="str">
            <v>CERRADURAS (TODAS LAS ACTIVIDADES INCLUYEN EL SUMINISTRO E INSTALACIÓN)</v>
          </cell>
          <cell r="D316">
            <v>0</v>
          </cell>
          <cell r="E316">
            <v>0</v>
          </cell>
        </row>
        <row r="317">
          <cell r="B317" t="str">
            <v>12.1</v>
          </cell>
          <cell r="C317" t="str">
            <v>SUMINISTRO E INSTALACIÓN CERRADURA CILÍNDRICA</v>
          </cell>
          <cell r="D317" t="str">
            <v>UN</v>
          </cell>
          <cell r="E317">
            <v>107637</v>
          </cell>
        </row>
        <row r="318">
          <cell r="B318" t="str">
            <v>12.2</v>
          </cell>
          <cell r="C318" t="str">
            <v xml:space="preserve">SUMINISTRO E INSTALACIÓN CERRADURA DE SOBREPONER
</v>
          </cell>
          <cell r="D318" t="str">
            <v>UN</v>
          </cell>
          <cell r="E318">
            <v>180636</v>
          </cell>
        </row>
        <row r="319">
          <cell r="B319" t="str">
            <v>12.3</v>
          </cell>
          <cell r="C319" t="str">
            <v>SUMINISTRO E INSTALACIÓN CERROJO O TIPO TEJO</v>
          </cell>
          <cell r="D319" t="str">
            <v>UN</v>
          </cell>
          <cell r="E319">
            <v>198616</v>
          </cell>
        </row>
        <row r="320">
          <cell r="B320">
            <v>13</v>
          </cell>
          <cell r="C320" t="str">
            <v>FACHADA</v>
          </cell>
          <cell r="D320">
            <v>0</v>
          </cell>
          <cell r="E320">
            <v>0</v>
          </cell>
        </row>
        <row r="321">
          <cell r="B321" t="str">
            <v>13.1</v>
          </cell>
          <cell r="C321" t="str">
            <v>PANEL IDENTIFICATIVO GENERAL Suministro y colocación de panel identificativo general, compuesta por una placa de acrílico transparente (metacrilato de colada incoloro), tipo POLICRIL o equivalente técnico superior, de 2 cm de espesor, con vinilo adhesivo impreso a 1440 dpi, en trasparente espejado más blanco tipo Avery 900 Super Cast o equivalente técnico o superior. Fijado con distanciadores al paramento.</v>
          </cell>
          <cell r="D321" t="str">
            <v>UN</v>
          </cell>
          <cell r="E321">
            <v>420797</v>
          </cell>
        </row>
        <row r="322">
          <cell r="B322" t="str">
            <v>13.2</v>
          </cell>
          <cell r="C322" t="str">
            <v>PANEL INFORMATIVO PISO Suministro y colocación de panel informativo de piso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65x45cm</v>
          </cell>
          <cell r="D322" t="str">
            <v>UN</v>
          </cell>
          <cell r="E322">
            <v>209490</v>
          </cell>
        </row>
        <row r="323">
          <cell r="B323" t="str">
            <v>13.3</v>
          </cell>
          <cell r="C323" t="str">
            <v xml:space="preserve">PANEL INFORMATIVO PISO ASCENSOR Suministro y colocación de panel informativo de piso ascensor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150x80cm. </v>
          </cell>
          <cell r="D323" t="str">
            <v>UN</v>
          </cell>
          <cell r="E323">
            <v>539886</v>
          </cell>
        </row>
        <row r="324">
          <cell r="B324" t="str">
            <v>13.4</v>
          </cell>
          <cell r="C324" t="str">
            <v>PANEL IDENTIFICATIVO ESPECÍFICO SALA Suministro y colocación de Placa de señalización (panel identificativo específico de sala de 300x100mm) compuesto por por una placa de acrílico transparente (metacrilato de colada incoloro), tipo POLICRIL o equivalente técnico superior, de 0,4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este panel será a 190cm desde suelo terminado a parte superior del panel.</v>
          </cell>
          <cell r="D324" t="str">
            <v>UN</v>
          </cell>
          <cell r="E324">
            <v>76135</v>
          </cell>
        </row>
        <row r="325">
          <cell r="B325" t="str">
            <v>13.5</v>
          </cell>
          <cell r="C325" t="str">
            <v>PANEL DE INFORMACIÓN Suministro y colocación de panel de información modular (para colocar varias notas informativas tamaño letter con orientación vertical) compuesta por doble placa de acrílico transparente (metacrilato de colada) tipo POLICRIL o equivalente técnico superior, de 0,4 cm de espesor. Ambas placas estarán unidas en la parte inferior y abiertas por la parte superior para facilitar el reemplazo de la información impresa. Dispondrán además de topes interiores verticales también de metacrilato para separación de cada una de las hojas. Colocado sobre el paramento mediante fijaciones de acero inoxidable.</v>
          </cell>
          <cell r="D325" t="str">
            <v>UN</v>
          </cell>
          <cell r="E325">
            <v>179845</v>
          </cell>
        </row>
        <row r="326">
          <cell r="B326">
            <v>14</v>
          </cell>
          <cell r="C326" t="str">
            <v>TRÁMITES</v>
          </cell>
          <cell r="D326">
            <v>0</v>
          </cell>
          <cell r="E326">
            <v>0</v>
          </cell>
        </row>
        <row r="327">
          <cell r="B327" t="str">
            <v>14.1</v>
          </cell>
          <cell r="C327" t="str">
            <v>Trámite de Solicitud de concepto de Reparaciones Locativas de Curaduría</v>
          </cell>
          <cell r="D327" t="str">
            <v>UN</v>
          </cell>
          <cell r="E327">
            <v>729794</v>
          </cell>
        </row>
        <row r="328">
          <cell r="B328">
            <v>15</v>
          </cell>
          <cell r="C328" t="str">
            <v>EQUIPOS DE TIPO INDUSTRIAL</v>
          </cell>
          <cell r="D328">
            <v>0</v>
          </cell>
          <cell r="E328">
            <v>0</v>
          </cell>
        </row>
        <row r="329">
          <cell r="B329" t="str">
            <v>15.1</v>
          </cell>
          <cell r="C329" t="str">
            <v>Plataforma salvaescaleras que cumplen con la norma colombiana NTC 5926-5. Para escaleras rectas y curvas, permite subir y bajar en silla de ruedas por escaleras con curvas interiores y exteriores; Capacidad de carga: 225kg; Color: Estandard RAL 7035. Dim. max. de la plataforma: Longitud: 1250mm. Anchura: 900mm; Velocidad: 6m / min; Volumen: Bajo 60 dB; Inclinación de guía: 0 – 47°; Alimentación eléctrica: 1 x 110V ó 1 x 220V, para cargar baterías a 24V DC</v>
          </cell>
          <cell r="D329" t="str">
            <v>UN</v>
          </cell>
          <cell r="E329">
            <v>106229417</v>
          </cell>
        </row>
        <row r="330">
          <cell r="B330" t="str">
            <v>15.2</v>
          </cell>
          <cell r="C330" t="str">
            <v>Ascensor de Personas Discapacitadas o con Movilidad Reducida que cumpla con la NORMA TÉCNICA COLOMBIANA NTC 4349, cabina con capacidad para una silla de ruedas y un acompañante. 630 kg Ancho de cabina: 1 100 mm Profundidad de cabina: 1 400 mm</v>
          </cell>
          <cell r="D330" t="str">
            <v>UN</v>
          </cell>
          <cell r="E330">
            <v>119400799</v>
          </cell>
        </row>
        <row r="331">
          <cell r="B331" t="str">
            <v>15.3</v>
          </cell>
          <cell r="C331" t="str">
            <v>SUMINISTRO E INSTALACIÓN DE PLANTA ELÉCTRICA TRIFASICA CABINADA DE 5 KW EFECTIVOS EN L ALTURA DE BOGOTÁ O MÁS.</v>
          </cell>
          <cell r="D331" t="str">
            <v>UN</v>
          </cell>
          <cell r="E331">
            <v>11988618</v>
          </cell>
        </row>
        <row r="332">
          <cell r="B332" t="str">
            <v>15.4</v>
          </cell>
          <cell r="C332" t="str">
            <v>SUMINISTRO E INSTALACIÓN DE PLANTA ELÉCTRICA TRIFASICA CABINADA DE 12 KW EFECTIVOS EN L ALTURA DE BOGOTÁ O MÁS.</v>
          </cell>
          <cell r="D332" t="str">
            <v>UN</v>
          </cell>
          <cell r="E332">
            <v>21961070</v>
          </cell>
        </row>
        <row r="333">
          <cell r="B333" t="str">
            <v>15.5</v>
          </cell>
          <cell r="C333" t="str">
            <v>SUMINISTRO E INSTALACIÓN DE PLANTA ELÉCTRICA TRIFASICA CABINADA DE 20 KW EFECTIVOS EN L ALTURA DE BOGOTÁ O MÁS.</v>
          </cell>
          <cell r="D333" t="str">
            <v>UN</v>
          </cell>
          <cell r="E333">
            <v>36730794</v>
          </cell>
        </row>
        <row r="334">
          <cell r="B334" t="str">
            <v>15.6</v>
          </cell>
          <cell r="C334" t="str">
            <v>SUMINISTRO E INSTALACIÓN DE PLANTA ELÉCTRICA TRIFASICA CABINADA DE 40 KW EFECTIVOS EN L ALTURA DE BOGOTÁ O MÁS.</v>
          </cell>
          <cell r="D334" t="str">
            <v>UN</v>
          </cell>
          <cell r="E334">
            <v>66605725</v>
          </cell>
        </row>
        <row r="335">
          <cell r="B335" t="str">
            <v>15.7</v>
          </cell>
          <cell r="C335" t="str">
            <v>MANTENIMIENTO CORRECTIVO Y PREVENTIVO CON PUESTA EN MARCHA DE ELECTROBOMBAS EQUIPO PRESION-RED CONTRAINCENDIOS Y EYECTORAS.INC DESMONTE-DESARME-CAMBIO SELLOMECANICO-CAMBIO DE RODAMIENTOS-CAMBIO AROSELLO-SECADO DE EMBOBINADO-BARNIZADO EMBOBINADO-CAMBIO BORNERA DE CONEXIÓN-PINTURA PROTECCION - INSTALACIÓN</v>
          </cell>
          <cell r="D335" t="str">
            <v xml:space="preserve">UN </v>
          </cell>
          <cell r="E335">
            <v>2196035</v>
          </cell>
        </row>
        <row r="336">
          <cell r="B336">
            <v>16</v>
          </cell>
          <cell r="C336" t="str">
            <v>CARPINTERIA METALICA (TODAS LAS ACTIVIDADES INCLUYEN EL SUMINISTRO E INSTALACIÓN</v>
          </cell>
          <cell r="D336">
            <v>0</v>
          </cell>
          <cell r="E336">
            <v>0</v>
          </cell>
        </row>
        <row r="337">
          <cell r="B337" t="str">
            <v>16.1</v>
          </cell>
          <cell r="C337" t="str">
            <v>SUMINISTRO E INSTALACIÓN DE PUERTA METÁLICA CON MARCO EN LAMINA COLDROLLED LISA CALIBRE 18 ENTAMBORADA CON REFUERZO INTERNO,BISAGRAS,PASADOR,TERMINADA CON ANTICORROSIVO,PINTADA E INSTALADA (Puertas con ancho variable entre 0,85m a 1,00 m de ancho y de altura variable entre 2,30m a 2,70m)</v>
          </cell>
          <cell r="D337" t="str">
            <v>M2</v>
          </cell>
          <cell r="E337">
            <v>645673</v>
          </cell>
        </row>
        <row r="338">
          <cell r="B338" t="str">
            <v>16.2</v>
          </cell>
          <cell r="C338" t="str">
            <v>SUMINISTRO E INSTALACIÓN DE PUERTA  METÁLICA CON MARCO EN LÁMINA COLDROLLED LISA CALIBRE18,ENTAMBORADA CON REFUERZO INTERNO,BISAGRAS,INCLUYE CERRADURA DE SEGURIDAD TIPO CERROJO DOBLE,MANIJA INTERIOR-EXTERIOR Y CON DOS PERSIANAS (SUPERIOR E INFERIOR)DEH=0,30X0,60M,TERMINADA CON ANTICORROSIVO,PINTADA E INSTALADA (Puertas con ancho variable entre 0,85m a 1,00 m de ancho y de altura variable entre 2,30m a 2,70m)</v>
          </cell>
          <cell r="D338" t="str">
            <v>M2</v>
          </cell>
          <cell r="E338">
            <v>592626</v>
          </cell>
        </row>
        <row r="339">
          <cell r="B339" t="str">
            <v>16.3</v>
          </cell>
          <cell r="C339" t="str">
            <v>SUMINISTRO E INSTALACIÓN DE PUERTA PERSIANA CON MARCO EN LÁMINA COLDROLLED LISA CALIBRE18, CON BISAGRAS Y PASADOR,TERMINADA CON ANTICORROSIVO, PINTADA E INSTALADA (Puertas con ancho variable entre 0,85m a 1,00 m de ancho y de altura variable entre 2,30m a 2,70m)</v>
          </cell>
          <cell r="D339" t="str">
            <v>M2</v>
          </cell>
          <cell r="E339">
            <v>497984</v>
          </cell>
        </row>
        <row r="340">
          <cell r="B340" t="str">
            <v>16.4</v>
          </cell>
          <cell r="C340" t="str">
            <v>SUMINISTRO E INSTALACIÓN DE PUERTA METÁLICA CON MARCO EN LÁMINA COLDROLLED LISA CALIBRE18,ENTAMBORADA CON REFUERZO INTERNO, BISAGRAS, INCLUYE CERRADURA DE SOBRE PONER LLAVE MULTIPUNTO, MANIJA INTERIOR-EXTERIOR,TERMINADA CON ANTICORROSIVO,PINTADA E INSTALADA (Puertas con ancho variable entre 0,85m a 1,00 m de ancho y de altura variable entre 2,30m a 2,70m)</v>
          </cell>
          <cell r="D340" t="str">
            <v>M2</v>
          </cell>
          <cell r="E340">
            <v>1060718</v>
          </cell>
        </row>
        <row r="341">
          <cell r="B341" t="str">
            <v>16.5</v>
          </cell>
          <cell r="C341" t="str">
            <v>SUMINISTRO E INSTALACIÓN DE REJA METÁLICA SIN MARCO EN TUBO CUADRADO DE 3/4",TIPO BANCO,INCLUYE BISAGRAS, MARCO, PASADOR, CANDADO Y PROTECTOR DE CANDADO,TERMINADA CON ANTICORROSIVO ,PINTADA E INSTALADA.</v>
          </cell>
          <cell r="D341" t="str">
            <v>M2</v>
          </cell>
          <cell r="E341">
            <v>216435</v>
          </cell>
        </row>
        <row r="342">
          <cell r="B342" t="str">
            <v>16.6</v>
          </cell>
          <cell r="C342" t="str">
            <v>SUMINISTRO E INSTALACIÓN DE HOJA PARA PUERTA METÁLICA SIN MARCO EN LÁMINA COLDROLLED LISA CALIBRE18,EN TAMBORADA  CON REFUERZO INTERNO,BISAGRAS,INCLUYE CERRADURA DE SEGURIDAD TIPO CERROJO DOBLE,MANIJA INTERIOR-EXTERIOR Y MIRILLA CON VIDRIO Y PELÍCULA DE SEGURIDAD,TERMINADA CON ANTICORROSIVO,PINTADA E INSTALADA.  (Puertas con ancho variable entre 0,85m a 1,00 m de ancho y de altura variable entre 2,30m a 2,70m)</v>
          </cell>
          <cell r="D342" t="str">
            <v>M2</v>
          </cell>
          <cell r="E342">
            <v>767560</v>
          </cell>
        </row>
        <row r="343">
          <cell r="B343" t="str">
            <v>16.7</v>
          </cell>
          <cell r="C343" t="str">
            <v>SUMINISTRO E INSTALACIÓN DE HOJA PARA PUERTA METÁLICA SIN MARCO EN LÁMINA COLDROLLED LISA CALIBRE18,ENTAMBORADA CON REFUERZO INTERNO,BISAGRAS,INCLUYE CERRADURA DE SEGURIDAD TIPO CERROJO  DOBLE,MANIJA INTERIOR-EXTERIOR Y CON DOS PERSIANAS(SUPERIOR E INFERIOR)DEH=0,30X0,60M,TERMINADA CON ANTICORROSIVO,PINTADA E INSTALADA.  (Puertas con ancho variable entre 0,85m a 1,00 m de ancho y de altura variable entre 2,30m a 2,70m)</v>
          </cell>
          <cell r="D343" t="str">
            <v>M2</v>
          </cell>
          <cell r="E343">
            <v>858296</v>
          </cell>
        </row>
        <row r="344">
          <cell r="B344" t="str">
            <v>16.8</v>
          </cell>
          <cell r="C344" t="str">
            <v>SUMINISTRO E INSTALACIÓN DE HOJA PARA PUERTA METÁLICA SIN MARCO EN LÁMINA COLDROLLED LISA CALIBRE18,EN TAMBORADA CON REFUERZO INTERNO,BISAGRAS,INCLUYE CERRADURA DE SOBRE PONER LLAVE MULTIPUNTO,MANIJA INTERIOR-EXTERIOR,TERMINADA CON ANTICORROSIVO,PINTADA E INSTALADA. (Puertas con ancho variable entre 0,85m a 1,00 m de ancho y de altura variable entre 2,30m a 2,70m)</v>
          </cell>
          <cell r="D344" t="str">
            <v>M2</v>
          </cell>
          <cell r="E344">
            <v>836259</v>
          </cell>
        </row>
        <row r="345">
          <cell r="B345" t="str">
            <v>16.9</v>
          </cell>
          <cell r="C345" t="str">
            <v>SUMINISTRO E INSTALACIÓN DE HOJA PARA PUERTA METÁLICA SIN MARCO EN LÁMINA COLDROLLED LISA CALIBRE18,ENTAMBORADA CON REFUERZO INTERNO,BISAGRAS,INCLUYE CERRADURA DE POMO METÁLICA,TERMINADA CON ANTICORROSIVO,PINTADA E INSTALADA.  (Puertas con ancho variable entre 0,85m a 1,00 m de ancho y de altura variable entre 2,30m a 2,70m)</v>
          </cell>
          <cell r="D345" t="str">
            <v>M2</v>
          </cell>
          <cell r="E345">
            <v>910524</v>
          </cell>
        </row>
        <row r="346">
          <cell r="B346" t="str">
            <v>16.10</v>
          </cell>
          <cell r="C346" t="str">
            <v>SUMINISTRO E INSTALACIÓN DE PUERTAS CORREDIZA EN ALUMINIO Y ACRÍLICO(INCLUYE MARCO, BISAGRAS Y PASADOR.  (Puertas con ancho variable entre 0,85m a 1,00 m de ancho y de altura variable entre 2,30m a 2,70m)</v>
          </cell>
          <cell r="D346" t="str">
            <v>M2</v>
          </cell>
          <cell r="E346">
            <v>1174373</v>
          </cell>
        </row>
        <row r="347">
          <cell r="B347" t="str">
            <v>16.11</v>
          </cell>
          <cell r="C347" t="str">
            <v>SUMINISTRO E INSTALACIÓN DE PASAMANOS EN TUBERÍA DE AGUA NEGRA DE1-1/4" PROTEGIDO CON ANTICORROSIVO,PINTADO EN ESMALTE COLOR CON SOPORTES PLÁSTICO.INSTALADO.</v>
          </cell>
          <cell r="D347" t="str">
            <v>ML</v>
          </cell>
          <cell r="E347">
            <v>173484</v>
          </cell>
        </row>
        <row r="348">
          <cell r="B348" t="str">
            <v>16.12</v>
          </cell>
          <cell r="C348" t="str">
            <v>SUMINISTRO E INSTALACIÓN DE BARANDA EN TUBERÍA DE AGUA NEGRA,EL TUBO PASAMANOS DE 2" AL IGUAL QUE LOS TUBOS PEDESTALES CON PLATINA DEFIJACION,Y ESCALERILLA VERTICAL EN TUBERIA DE 3/4" CON SEPARACION CADA 9CM PROTEGIDO CON ANTICORROSIVO,PINTADO EN ESMALTE COLOR . INSTALADO.</v>
          </cell>
          <cell r="D348" t="str">
            <v>ML</v>
          </cell>
          <cell r="E348">
            <v>303208</v>
          </cell>
        </row>
        <row r="349">
          <cell r="B349" t="str">
            <v>16.13</v>
          </cell>
          <cell r="C349" t="str">
            <v>SUMINISTRO E INSTALACIÓN DE VENTANA  METÁLICA EN LÁMINA COLDROLLED CALIBRE 18 SIN BATIENTES,TERMINADA CON ANTICORROSIVO,PINTURA EN ESMALTE COLOR,INCLUYE VIDRIO DE 4MM INCOLORO CON PELÍCULA DE SEGURIDAD Y HERRAJES.INSTALADA.</v>
          </cell>
          <cell r="D349" t="str">
            <v>M2</v>
          </cell>
          <cell r="E349">
            <v>349182</v>
          </cell>
        </row>
        <row r="350">
          <cell r="B350" t="str">
            <v>16.14</v>
          </cell>
          <cell r="C350" t="str">
            <v>SUMINISTRO E INSTALACIÓN DE VENTANA METÁLICA EN LÁMINA COLDROLLED CALIBRE 18 CON REJILLA SUPERIOR,TERMINADA CON ANTICORROSIVO, PINTURA EN ESMALTE COLOR,INCLUYE VIDRIO DE 4MM INCOLORO CON PELÍCULA DE SEGURIDAD Y HERRAJES.INSTALADA.</v>
          </cell>
          <cell r="D350" t="str">
            <v>M2</v>
          </cell>
          <cell r="E350">
            <v>408963</v>
          </cell>
        </row>
        <row r="351">
          <cell r="B351" t="str">
            <v>16.15</v>
          </cell>
          <cell r="C351" t="str">
            <v>SUMINISTRO E INSTALACIÓN DE VENTANA METÁLICA EN LÁMINA COLDROLLED CALIBRE 18 TERMINADA CON ANTICORROSIVO,PINTURA EN ESMALTE COLOR,INCLUYE VIDRIO DE 4MM INCOLORO CON PELÍCULA DE SEGURIDAD Y HERRAJES.INSTALADA.</v>
          </cell>
          <cell r="D351" t="str">
            <v>M2</v>
          </cell>
          <cell r="E351">
            <v>401438</v>
          </cell>
        </row>
        <row r="352">
          <cell r="B352" t="str">
            <v>16.16</v>
          </cell>
          <cell r="C352" t="str">
            <v>PASAMANOS EN PERFIL METALICO 2" X 1/2" EN PINTURA ESMALTE COLOR GRIS GRAFITO.</v>
          </cell>
          <cell r="D352" t="str">
            <v>ML</v>
          </cell>
          <cell r="E352">
            <v>369623</v>
          </cell>
        </row>
        <row r="353">
          <cell r="B353" t="str">
            <v>16.17</v>
          </cell>
          <cell r="C353" t="str">
            <v>SUMINISTRO E INSTALACION DE REJILLA METALICA PARA CARCAMO,INC MARCO Y CONTRAMARCO B= 0.35 a 0.45, INC ANTICORROSIVO</v>
          </cell>
          <cell r="D353" t="str">
            <v>ML</v>
          </cell>
          <cell r="E353">
            <v>202781</v>
          </cell>
        </row>
        <row r="354">
          <cell r="B354" t="str">
            <v>16.18</v>
          </cell>
          <cell r="C354" t="str">
            <v>SUMINISTRO E INSTALACIÓN DE REJILLA METALICA PARA CARCAMO ANCHO = 0.47 M</v>
          </cell>
          <cell r="D354" t="str">
            <v>ML</v>
          </cell>
          <cell r="E354">
            <v>105280</v>
          </cell>
        </row>
        <row r="355">
          <cell r="B355" t="str">
            <v>16.19</v>
          </cell>
          <cell r="C355" t="str">
            <v>SUMINISTRO E INSTALACIÓN DE REJILLA METALICA PARA CARCAMO ANCHO = 0.30 M</v>
          </cell>
          <cell r="D355" t="str">
            <v>ML</v>
          </cell>
          <cell r="E355">
            <v>75677</v>
          </cell>
        </row>
        <row r="356">
          <cell r="B356" t="str">
            <v>16.20</v>
          </cell>
          <cell r="C356" t="str">
            <v>SUMINISTRO E INSTALACIÓN DE REJILLA METÁLICA PARA CÁRCAMO EN ÁNGULO DE1-1/4"x1/8"(MARCO), PLATINA DE ARRIOSTRAMIENTO EN1"x1/8",Y CONTRAMARCO EN ANGULO DE1"x3/16", INCLYE ANTICORROSIVO Y PINTURA ESMALTE TIPO ACABADO.</v>
          </cell>
          <cell r="D356" t="str">
            <v>ML</v>
          </cell>
          <cell r="E356">
            <v>86422</v>
          </cell>
        </row>
        <row r="357">
          <cell r="B357" t="str">
            <v>16.21</v>
          </cell>
          <cell r="C357" t="str">
            <v>MARCO DE PUERTAS (INCLUYE PINTURA Y BASE ANTICORROSIVO)</v>
          </cell>
          <cell r="D357" t="str">
            <v>ML</v>
          </cell>
          <cell r="E357">
            <v>348158</v>
          </cell>
        </row>
        <row r="358">
          <cell r="B358" t="str">
            <v>16.22</v>
          </cell>
          <cell r="C358" t="str">
            <v>SUMINISTRO E INSTALACIÓN PUERTAS EN PERSIANA EN TUBULAR 9 DE 4X8 CALIBRE 18 Y PERSIANA CALIBRE 18 PINTADAS EN ANTICORROSIVO (NO INCLUYE BARRA ANTIPANICO)</v>
          </cell>
          <cell r="D358" t="str">
            <v>M2</v>
          </cell>
          <cell r="E358">
            <v>600270</v>
          </cell>
        </row>
        <row r="359">
          <cell r="B359" t="str">
            <v>16.23</v>
          </cell>
          <cell r="C359" t="str">
            <v>SUMINISTRO E INSTALACIÓN DE PUERTA VENTANA METALICA EN PEINASO 10X4CAL18 CON PISA VIDRIO Y VIDRIO LAMINADO 3+3 (NO INCLUYE BARRA ANTIPANICO)</v>
          </cell>
          <cell r="D359" t="str">
            <v>M2</v>
          </cell>
          <cell r="E359">
            <v>1083465</v>
          </cell>
        </row>
        <row r="360">
          <cell r="B360" t="str">
            <v>16.24</v>
          </cell>
          <cell r="C360" t="str">
            <v>SUMINISTRO E INSTALACIÓN  DE PUERTA DE ACCESO PEATONAL DE CERRAMIENTO CON SOPORTE PRINCIPAL EN TUBO CUADRADO DE 100X100 EN 2MM TUBO PERIMETRAL  DE 2"POR1-1/8",MALLA ONDULADA GALVANIZADA DE 2" PISA DORES EN ANGULO,FALLEBAS Y PASADOR EN 3/8".</v>
          </cell>
          <cell r="D360" t="str">
            <v>M2</v>
          </cell>
          <cell r="E360">
            <v>516814</v>
          </cell>
        </row>
        <row r="361">
          <cell r="B361" t="str">
            <v>16.25</v>
          </cell>
          <cell r="C361" t="str">
            <v>SUMINISTRO E INSTALACIÓN LAMINA GALVANIZADA PARA JUNTAS DE PISO ESTRUCTURAS,40CM ANCHO, CAL 20.</v>
          </cell>
          <cell r="D361" t="str">
            <v>M2</v>
          </cell>
          <cell r="E361">
            <v>121022</v>
          </cell>
        </row>
        <row r="362">
          <cell r="B362">
            <v>17</v>
          </cell>
          <cell r="C362" t="str">
            <v>CARPINTERIA METALICA EN ALUMINIO (TODAS LAS ACTIVIDADES INCLUYEN EL SUMINISTRO E INSTALACIÓN)</v>
          </cell>
          <cell r="D362">
            <v>0</v>
          </cell>
          <cell r="E362">
            <v>0</v>
          </cell>
        </row>
        <row r="363">
          <cell r="B363" t="str">
            <v>17.1</v>
          </cell>
          <cell r="C363" t="str">
            <v>SUMINISTRO E INSTALACIÓN DE VENTANA EN ALUMINIO SIN BATIENTES,TERMINADA,INCLUYE VIDRIO DE 4 MM INCOLORO CON PELÍCULA DE SEGURIDAD Y HERRAJES.INSTALADA. (APLICA COLOR CRUDO O BLANCO)</v>
          </cell>
          <cell r="D363" t="str">
            <v>M2</v>
          </cell>
          <cell r="E363">
            <v>425672</v>
          </cell>
        </row>
        <row r="364">
          <cell r="B364" t="str">
            <v>17.2</v>
          </cell>
          <cell r="C364" t="str">
            <v>SUMINISTRO E INSTALACIÓN DE VENTANA EN ALUMINIO CON REJILLA SUPERIOR,TERMINADA,INCLUYE VIDRIO DE 4MM INCOLORO CON PELÍCULA  DE SEGURIDAD Y HERRAJES. (APLICA COLOR CRUDO O BLANCO)</v>
          </cell>
          <cell r="D364" t="str">
            <v>M2</v>
          </cell>
          <cell r="E364">
            <v>707436</v>
          </cell>
        </row>
        <row r="365">
          <cell r="B365" t="str">
            <v>17.3</v>
          </cell>
          <cell r="C365" t="str">
            <v>SUMINISTRO E INSTALACIÓN DE VENTANA EN ALUMINIO,TERMINADA,INCLUYE VIDRIO DE 4MM INCOLORO CON PELÍCULA DE SEGURIDAD Y HERRAJES.INSTALADA. (APLICA COLOR CRUDO O BLANCO)</v>
          </cell>
          <cell r="D365" t="str">
            <v>M2</v>
          </cell>
          <cell r="E365">
            <v>460413</v>
          </cell>
        </row>
        <row r="366">
          <cell r="B366" t="str">
            <v>17.4</v>
          </cell>
          <cell r="C366" t="str">
            <v>SUMINISTRO E INSTALACIÓN DE VENTANA CORREDIZA EN ALUMINIO TERMINADA,INCLUYE VIDRIO DE 4MM INCOLORO CON PELÍCULA DE SEGURIDAD Y HERRAJES.INSTALADA,. (APLICA COLOR CRUDO O BLANCO)</v>
          </cell>
          <cell r="D366" t="str">
            <v>M2</v>
          </cell>
          <cell r="E366">
            <v>372099</v>
          </cell>
        </row>
        <row r="367">
          <cell r="B367" t="str">
            <v>17.5</v>
          </cell>
          <cell r="C367" t="str">
            <v>SUMINISTRO EI NSTALACIÓN DE PUERTA-VENTANA EN ALUMINIO, TERMINADA, INCLUYE VIDRIO DE 4MM INCOLORO CON PELÍCULA DE SEGURIDAD, HERRAJES Y CERRADURA. (APLICA COLOR CRUDO O BLANCO)</v>
          </cell>
          <cell r="D367" t="str">
            <v>M2</v>
          </cell>
          <cell r="E367">
            <v>617119</v>
          </cell>
        </row>
        <row r="368">
          <cell r="B368" t="str">
            <v>17.6</v>
          </cell>
          <cell r="C368" t="str">
            <v>SUMINISTRO EI NSTALACIÓN DE PUERTA-VENTANA CORREDIZA EN ALUMINIO TERMINADA, INCLUYE VIDRIO DE 4MM INCOLORO CON PELÍCULA DE SEGURIDAD, HERRAJES Y CERRADURA. (APLICACOLORCRUDO O BLANCO)</v>
          </cell>
          <cell r="D368" t="str">
            <v>M2</v>
          </cell>
          <cell r="E368">
            <v>375922</v>
          </cell>
        </row>
        <row r="369">
          <cell r="B369" t="str">
            <v>17.7</v>
          </cell>
          <cell r="C369" t="str">
            <v>SUMINISTRO E INSTALACIÓN DE REJA METÁLICA EN TUBO CUADRADO DE 3/4",TIPO BANCO,INCLUYE TORNILLOS,TERMINADA CON ANTICORROSIVO,PINTADA E INSTALADA</v>
          </cell>
          <cell r="D369" t="str">
            <v>M2</v>
          </cell>
          <cell r="E369">
            <v>208036</v>
          </cell>
        </row>
        <row r="370">
          <cell r="B370" t="str">
            <v>17.8</v>
          </cell>
          <cell r="C370" t="str">
            <v>SUMINISTRO E INSTALACIÓN DE REJILLA DE VENTILACIÓN EN ALUMINIO DE 20 X 30 CM</v>
          </cell>
          <cell r="D370" t="str">
            <v>UN</v>
          </cell>
          <cell r="E370">
            <v>67466</v>
          </cell>
        </row>
        <row r="371">
          <cell r="B371" t="str">
            <v>17.9</v>
          </cell>
          <cell r="C371" t="str">
            <v>Suministro, transporte e instalación de Ventaneria en aluminio anodizado natural tipo celosia de acuerdo a diseño arquitectonico, incluye vidrio
con pelicula de seguridad, incluye el sello perimetral.</v>
          </cell>
          <cell r="D371" t="str">
            <v>M2</v>
          </cell>
          <cell r="E371">
            <v>400313</v>
          </cell>
        </row>
        <row r="372">
          <cell r="B372">
            <v>18</v>
          </cell>
          <cell r="C372" t="str">
            <v>CARPINTERIA MADERA (TODAS LAS ACTIVIDADES INCLUYEN EL SUMINISTRO E INSTALACIÓN)</v>
          </cell>
          <cell r="D372">
            <v>0</v>
          </cell>
          <cell r="E372">
            <v>0</v>
          </cell>
        </row>
        <row r="373">
          <cell r="B373" t="str">
            <v>18.1</v>
          </cell>
          <cell r="C373" t="str">
            <v>SUMINISTRO E INSTALACIÓN DE PUERTA EN MADERA CON MARCO EN LÁMINA COLDROLLED CALIBRE 18  CON HOJA DE TRIPLEX ENTAMBORADA  Y REFUERZO INTERNO CON DOBLE ANTIMACHUCÓN,INCLUYE HERRAJES,CERRADURA TIPO MANIJA METALICA Y MIRILLA CON VIDRIO Y PELÍCULA DE SEGURIDAD,TERMINADA,PINTADA E INSTALADA.</v>
          </cell>
          <cell r="D373" t="str">
            <v>M2</v>
          </cell>
          <cell r="E373">
            <v>688695</v>
          </cell>
        </row>
        <row r="374">
          <cell r="B374" t="str">
            <v>18.2</v>
          </cell>
          <cell r="C374" t="str">
            <v>SUMINISTRO E INSTALACIÓN PUERTA EN MADERA A MEDIA ALTURA(1,20M) MARCO EN LÁMINA COLDROLLED CALIBRE 18 CON HOJA DE TRIPLEX ENTAMBORADA Y REFUERZO INTERNO CON ANTIMACHUCÓN, INCLUYE HERRAJES,CERRADURA TIPO BOLA EN MADERA,TERMINADA,PINTADA E INSTALADA</v>
          </cell>
          <cell r="D374" t="str">
            <v>M2</v>
          </cell>
          <cell r="E374">
            <v>488028</v>
          </cell>
        </row>
        <row r="375">
          <cell r="B375" t="str">
            <v>18.3</v>
          </cell>
          <cell r="C375" t="str">
            <v>SUMINISTRO E INSTALACIÓN DE PUERTA EN MADERA CON MARCO EN LÁMINA COLDROLLED CALIBRE18 CON HOJA DE TRIPLEX ENTAMBORADA Y REFUERZO INTERNO,INCLUYE HERRAJES,CERRADURA TIPO MANIJA METÁLICA,TERMINADA,PINTADA E INSTALADA.</v>
          </cell>
          <cell r="D375" t="str">
            <v>M2</v>
          </cell>
          <cell r="E375">
            <v>611396</v>
          </cell>
        </row>
        <row r="376">
          <cell r="B376" t="str">
            <v>18.4</v>
          </cell>
          <cell r="C376" t="str">
            <v>SUMINISTRO E INSTALACIÓN DE PUERTA CORREDIZA EN MADERA CON RIELES,HOJA DE TRIPLEX  ENTAMBORADA, INCLUYE HERRAJES, TERMINADA, PINTADA E INSTALADA.</v>
          </cell>
          <cell r="D376" t="str">
            <v>M2</v>
          </cell>
          <cell r="E376">
            <v>635321</v>
          </cell>
        </row>
        <row r="377">
          <cell r="B377" t="str">
            <v>18.5</v>
          </cell>
          <cell r="C377" t="str">
            <v>SUMINISTRO E INSTALACIÓN DE PUERTA EN MADERA, HOJA DE TRIPLEX ENTAMBORADA, INCLUYE HERRAJES, TERMINADA, PINTADA E INSTALADA.</v>
          </cell>
          <cell r="D377" t="str">
            <v>M2</v>
          </cell>
          <cell r="E377">
            <v>507062</v>
          </cell>
        </row>
        <row r="378">
          <cell r="B378" t="str">
            <v>18.6</v>
          </cell>
          <cell r="C378" t="str">
            <v>SUMINISTRO E INSTALACIÓN DE HOJA PARA PUERTA EN MADERA DE TRIPLEX ENTAMBORADA SIN MARCO CON REFUERZO INTERNO, DOBLE ANTIMACHUCÓN, INCLUYE HERRAJES, CERRADURA TIPO MANIJA EN METAL Y MIRILLA CON VIDRIO Y PELÍCULA DE SEGURIDAD, TERMINADA, PINTADA E INSTALADA.</v>
          </cell>
          <cell r="D378" t="str">
            <v>M2</v>
          </cell>
          <cell r="E378">
            <v>451144</v>
          </cell>
        </row>
        <row r="379">
          <cell r="B379" t="str">
            <v>18.7</v>
          </cell>
          <cell r="C379" t="str">
            <v>SUMINISTRO E INSTALACIÓN DE HOJA PARA PUERTA EN MADERA A MEDIA ALTURA(1,20M)DE TRIPLEX ENTAMBORADA SIN MARCO CON REFUERZO INTERNO CON ANTIMACHUCÓN,INCLUYE HERRAJES,CERRADURA TIPO BOLA EN MADERA,TERMINADA,PINTADA EI NSTALADA.</v>
          </cell>
          <cell r="D379" t="str">
            <v>M2</v>
          </cell>
          <cell r="E379">
            <v>533236</v>
          </cell>
        </row>
        <row r="380">
          <cell r="B380" t="str">
            <v>18.8</v>
          </cell>
          <cell r="C380" t="str">
            <v>SUMINISTRO E INSTALACIÓN DE HOJA PARA PUERTA EN MADERA DE TRIPLEX ENTAMBORADA SIN MARCO CON REFUERZO INTERNO, INCLUYE HERRAJES, CERRADURA TIPO MANIJA METÁLICA, TERMINADA, PINTADA E INSTALADA.</v>
          </cell>
          <cell r="D380" t="str">
            <v>M2</v>
          </cell>
          <cell r="E380">
            <v>479813</v>
          </cell>
        </row>
        <row r="381">
          <cell r="B381" t="str">
            <v>18.9</v>
          </cell>
          <cell r="C381" t="str">
            <v>SUMINISTRO E INSTALACIÓN DE HOJA PARA PUERTA CORREDIZA EN MADERA DE TRIPLEX SIN RIELES, ENTAMBORADA, INCLUYE HERRAJES, TERMINADA, PINTADA E INSTALADA.</v>
          </cell>
          <cell r="D381" t="str">
            <v>M2</v>
          </cell>
          <cell r="E381">
            <v>836408</v>
          </cell>
        </row>
        <row r="382">
          <cell r="B382" t="str">
            <v>18.10</v>
          </cell>
          <cell r="C382" t="str">
            <v>SUMINISTRO E INSTALACIÓN DE HOJA PARA PUERTA CORREDIZA EN MADERA DE TRIPLEX SIN MARCO, ENTAMBORADA, INCLUYE HERRAJES, TERMINADA, PINTADA E INSTALADA.</v>
          </cell>
          <cell r="D382" t="str">
            <v>M2</v>
          </cell>
          <cell r="E382">
            <v>548612</v>
          </cell>
        </row>
        <row r="383">
          <cell r="B383" t="str">
            <v>18.11</v>
          </cell>
          <cell r="C383" t="str">
            <v>SUMINISTRO E INSTALACIÓN ARMARIO DE 180CM X 90CM X 45CM ;ELABORADO EN MADERA AGLOMERADA DE ALTA RESISTENCIA, ACABADO CON RECUBRIMIENTO MELAMÍNICO POR DENTRO Y POR FUERA  PARA MAYOR DURACIÓN, ALTA RESISTENCIA A LA HUMEDAD,AL CALOR Y A LOS RAYONES Y BORDES REDONDEADOS QUE BRINDAN UNA MEJOR APARIENCIA Y MAYOR SEGURIDAD,INSTALADO,CON DOS PUERTAS ABATIBLES,CON MANIJAS METÁLICAS,CON BISAGRAS METÁLICAS, ENTREPAÑOS REGULABLES PARA MAYOR CAPACIDAD.</v>
          </cell>
          <cell r="D383" t="str">
            <v xml:space="preserve">UN </v>
          </cell>
          <cell r="E383">
            <v>1479117</v>
          </cell>
        </row>
        <row r="384">
          <cell r="B384" t="str">
            <v>18.12</v>
          </cell>
          <cell r="C384" t="str">
            <v>Mueble con superficies para estación de enfermería
elaborado según muestra y medidas, en madera
melanina RH 15 mm, incluye accesorios de conexión
(grommet eléctricos), archivadores metálicos con ruedas
para 4 puestos de trabajo</v>
          </cell>
          <cell r="D384" t="str">
            <v>UN</v>
          </cell>
          <cell r="E384">
            <v>1970565</v>
          </cell>
        </row>
        <row r="385">
          <cell r="B385" t="str">
            <v>18.13</v>
          </cell>
          <cell r="C385" t="str">
            <v>Suministro, transporte e instalación de mueble bajo o alto en madera de Melamina, incluye diseño previamente aprobado por la supervision, de
acuerdo a la modulación de espacios.</v>
          </cell>
          <cell r="D385" t="str">
            <v>ML</v>
          </cell>
          <cell r="E385">
            <v>1463686</v>
          </cell>
        </row>
        <row r="386">
          <cell r="B386" t="str">
            <v>18.14</v>
          </cell>
          <cell r="C386" t="str">
            <v>Suministro, transporte e instalación de puerta de ala de 0.80m a 1.00m de ancho h=2.10 a 2.2, Incluye el suministro de marco nuevo, Ala nueva
con triplex 4mm por ambas caras reforzada con bastidores cada 30cm de 2"x2" cepillados e inmunizados, masillada de la superficie para
emporar, aplicación de pintura con laca blanca catalizada, bisagras, chapa y tope .</v>
          </cell>
          <cell r="D386" t="str">
            <v xml:space="preserve">UN </v>
          </cell>
          <cell r="E386">
            <v>1204254</v>
          </cell>
        </row>
        <row r="387">
          <cell r="B387" t="str">
            <v>18.15</v>
          </cell>
          <cell r="C387" t="str">
            <v>Suministro transporte e instalación de puertas doble ala 1.50x2.20m, doble ala, entamborada en lamina triplex con bastidores perimetrales, con
bisagras baiben, puertas batientes. Acabado cromo mate de zocalo a plomo con puerta de lámina en acero inóxidable de cal 18, h=0.10m pegado
al ala en todo su perimetro, incluido el canto del ala, bisagras, tope y todo lo necesario para su correcta instalación.)</v>
          </cell>
          <cell r="D387" t="str">
            <v>UN</v>
          </cell>
          <cell r="E387">
            <v>3928496</v>
          </cell>
        </row>
        <row r="388">
          <cell r="B388" t="str">
            <v>18.16</v>
          </cell>
          <cell r="C388" t="str">
            <v>Suministro transporte e instalación de puerta ala entamborada en lamina triplex con bastidores perimetrales 1.30x2.20m, marco en lamina
doblada calibre 18. Incluye fijo de 0.3x2.2m, cerradura de manija tipo palanca, mirilla en vidrio templado de 15x40cm. Acabado cromo mate de
zocalo a plomo con puerta de lámina en acero inoxidable de 2mm, h=0.10m pegado al ala en todo su perimetro, incluido el canto del ala,
bisagras, tope y todo lo necesario para su correcta instalación.</v>
          </cell>
          <cell r="D388" t="str">
            <v>UN</v>
          </cell>
          <cell r="E388">
            <v>2289183</v>
          </cell>
        </row>
        <row r="389">
          <cell r="B389" t="str">
            <v>18.17</v>
          </cell>
          <cell r="C389" t="str">
            <v>Suministro transporte e instalación de puertas doble ala Tipo celosia de 1.50x2.20m, marco en lamina doblada calibre 18. ( Incluye cerradura de
seguridad., ventana batiente con vidrio templado, bisagras vaieven. Zócalo a plomo con puerta en lámina de acero inoxidable de 2mm, h=0.30m
pegado al ala en todo su perimetro (incluido el canto del ala), bisagras, tope y todo lo necesario para su correcta instalación.)</v>
          </cell>
          <cell r="D389" t="str">
            <v>UN</v>
          </cell>
          <cell r="E389">
            <v>4803153</v>
          </cell>
        </row>
        <row r="390">
          <cell r="B390" t="str">
            <v>18.18</v>
          </cell>
          <cell r="C390" t="str">
            <v>Suministro transporte e instalación de puertas 1.20x2.10, ala en Celosia, marco en lamina doblada calibre 18. (Incluye, cerradura de manija tipo
palanca. Acabado cromo mate de zocalo a plomo con puerta de lámina en acero inoxidable de 2mm, h=0.10m pegado al ala en todo su
perimetro, incluido el canto del ala, bisagras, tope y todo lo necesario para su correcta instalación.)</v>
          </cell>
          <cell r="D390" t="str">
            <v>UN</v>
          </cell>
          <cell r="E390">
            <v>2470297</v>
          </cell>
        </row>
        <row r="391">
          <cell r="B391" t="str">
            <v>18.19</v>
          </cell>
          <cell r="C391" t="str">
            <v>PORTON DE PORTON 3 (P3), 2,5X1,5M PUERTAS ENTAMBORADAS EN MELAMINA , ESTRUCTURA INTERNA EN MADERA MACIZA, CON VISOR EN VIDRIO DE 4MM,CON PROTECTOR DE PUERTA PARA CAMILLA. JAMPAS EN MELAMINA , CON CARTERAS. (INCLUYE CERRADURA)</v>
          </cell>
          <cell r="D391" t="str">
            <v xml:space="preserve">UN </v>
          </cell>
          <cell r="E391">
            <v>5436791</v>
          </cell>
        </row>
        <row r="392">
          <cell r="B392" t="str">
            <v>18.20</v>
          </cell>
          <cell r="C392" t="str">
            <v>PORTON 4 (P4), 2,5X1,2M PUERTAS ENTAMBORADAS EN MELAMINA , ESTRUCTURA INTERNA EN MADERA MACIZA. JAMPAS EN MELAMINA , CON CARTERAS. (INCLUYE CERRADURA)</v>
          </cell>
          <cell r="D392" t="str">
            <v xml:space="preserve">UN </v>
          </cell>
          <cell r="E392">
            <v>1473536</v>
          </cell>
        </row>
        <row r="393">
          <cell r="B393" t="str">
            <v>18.21</v>
          </cell>
          <cell r="C393" t="str">
            <v>PUERTA  DE. 2,5X1,0M PUERTA ENTAMBORADA EN MELAMINA , ESTRUCTURA INTERNA EN MADERA MACIZA, CON TABLERO SUPERIOR FIJO . JAMPAS EN MELAMINA , CON CARTERAS. (INCLUYE CERRADURA ANTIPANICO)</v>
          </cell>
          <cell r="D393" t="str">
            <v xml:space="preserve">UN </v>
          </cell>
          <cell r="E393">
            <v>2567398</v>
          </cell>
        </row>
        <row r="394">
          <cell r="B394" t="str">
            <v>18.22</v>
          </cell>
          <cell r="C394" t="str">
            <v>PUERTA DE . 2,5X0,90M PUERTA ENTAMBORADA EN MELAMINA , ESTRUCTURA INTERNA EN MADERA MACIZA, CON TABLERO SUPERIOR FIJO . JAMPAS EN MELAMINA , CON CARTERAS. (INCLUYE CERRADURA ANTIPANICO)</v>
          </cell>
          <cell r="D394" t="str">
            <v xml:space="preserve">UN </v>
          </cell>
          <cell r="E394">
            <v>2611905</v>
          </cell>
        </row>
        <row r="395">
          <cell r="B395" t="str">
            <v>18.23</v>
          </cell>
          <cell r="C395" t="str">
            <v>PUERTA  DE. 2,5X0,80M PUERTA ENTAMBORADA EN MELAMINA, ESTRUCTURA INTERNA EN MADERA MACIZA, CON TABLERO SUPERIOR FIJO . JAMPAS EN MELAMINA, CON CARTERAS. (INCLUYE CERRADURA ANTIPANICO)</v>
          </cell>
          <cell r="D395" t="str">
            <v xml:space="preserve">UN </v>
          </cell>
          <cell r="E395">
            <v>2490696</v>
          </cell>
        </row>
        <row r="396">
          <cell r="B396" t="str">
            <v>18.24</v>
          </cell>
          <cell r="C396" t="str">
            <v>PUERTA  DE. 2,5X0,85 M PUERTA ENTAMBORADA EN MELAMINA, ESTRUCTURA INTERNA EN MADERA MACIZA, CON PERSIANA SUPERIOR FIJA . JAMPAS EN MELAMINA , CON CARTERAS. (INCLUYE CERRADURA ANTIPANICO)</v>
          </cell>
          <cell r="D396" t="str">
            <v xml:space="preserve">UN </v>
          </cell>
          <cell r="E396">
            <v>2524972</v>
          </cell>
        </row>
        <row r="397">
          <cell r="B397" t="str">
            <v>18.25</v>
          </cell>
          <cell r="C397" t="str">
            <v>GUARDA CAMILLAS EN ACERO INOXIDABLE O LAMINA VINILO DE ALTO IMPACTO</v>
          </cell>
          <cell r="D397" t="str">
            <v>ML</v>
          </cell>
          <cell r="E397">
            <v>387279</v>
          </cell>
        </row>
        <row r="398">
          <cell r="B398" t="str">
            <v>18.26</v>
          </cell>
          <cell r="C398" t="str">
            <v>PUERTA DE.2,5X0,9M PUERTA ENTAMBORADA EN MELAMINA, CON CANTO PVC EN CONTORNO,ESTRUCTURA INTERNA EN MADERA MACIZA. JAMPAS EN MELAMINA , CON CARTERAS. (INCLUYE CERRADURA)</v>
          </cell>
          <cell r="D398" t="str">
            <v xml:space="preserve">UN </v>
          </cell>
          <cell r="E398">
            <v>1760746</v>
          </cell>
        </row>
        <row r="399">
          <cell r="B399">
            <v>19</v>
          </cell>
          <cell r="C399" t="str">
            <v>OTROS ACTIVIDADES (TODAS LAS ACTIVIDADES INCLUYEN EL SUMINISTRO E INSTALACIÓN)</v>
          </cell>
          <cell r="D399">
            <v>0</v>
          </cell>
          <cell r="E399">
            <v>0</v>
          </cell>
        </row>
        <row r="400">
          <cell r="B400" t="str">
            <v>19.1</v>
          </cell>
          <cell r="C400" t="str">
            <v>POYO DUCHA</v>
          </cell>
          <cell r="D400" t="str">
            <v>ML</v>
          </cell>
          <cell r="E400">
            <v>41813</v>
          </cell>
        </row>
        <row r="401">
          <cell r="B401" t="str">
            <v>19.2</v>
          </cell>
          <cell r="C401" t="str">
            <v xml:space="preserve">POYOS E=0,10CM,ANCHO ENTRE 0.45 Y 0.60M(INCLUYE MAMPOSTERÍA,PAÑETE,ACABADO EN GRANITO PULIDO) </v>
          </cell>
          <cell r="D401" t="str">
            <v>ML</v>
          </cell>
          <cell r="E401">
            <v>85269</v>
          </cell>
        </row>
        <row r="402">
          <cell r="B402" t="str">
            <v>19.3</v>
          </cell>
          <cell r="C402" t="str">
            <v>POYO EN CONCRETO PARA VESTIER (ANCHO 0,43 ESPESOR 0,12)</v>
          </cell>
          <cell r="D402" t="str">
            <v>ML</v>
          </cell>
          <cell r="E402">
            <v>58899</v>
          </cell>
        </row>
        <row r="403">
          <cell r="B403" t="str">
            <v>19.4</v>
          </cell>
          <cell r="C403" t="str">
            <v>REMATE LINEAL CUBIERTA EN LADRILLO TOLETE</v>
          </cell>
          <cell r="D403" t="str">
            <v>ML</v>
          </cell>
          <cell r="E403">
            <v>38142</v>
          </cell>
        </row>
        <row r="404">
          <cell r="B404" t="str">
            <v>19.5</v>
          </cell>
          <cell r="C404" t="str">
            <v>ALFAJÍA EN LADRILLO ESTRUCTURAL A LA VISTA, INCLUYE REFUERZO</v>
          </cell>
          <cell r="D404" t="str">
            <v>ML</v>
          </cell>
          <cell r="E404">
            <v>68310</v>
          </cell>
        </row>
        <row r="405">
          <cell r="B405" t="str">
            <v>19.6</v>
          </cell>
          <cell r="C405" t="str">
            <v>DINTEL EN LADRILLO ESTRUCTURAL A LA VISTA, INCLUYE REFUERZO</v>
          </cell>
          <cell r="D405" t="str">
            <v>ML</v>
          </cell>
          <cell r="E405">
            <v>71497</v>
          </cell>
        </row>
        <row r="406">
          <cell r="B406" t="str">
            <v>19.7</v>
          </cell>
          <cell r="C406" t="str">
            <v>PULIDA DE MESONES EN GRANITO EXISTENTES, INCLUYE FRONTAL, (ANCHO &lt; 0.75 M)</v>
          </cell>
          <cell r="D406" t="str">
            <v>ML</v>
          </cell>
          <cell r="E406">
            <v>54503</v>
          </cell>
        </row>
        <row r="407">
          <cell r="B407" t="str">
            <v>19.8</v>
          </cell>
          <cell r="C407" t="str">
            <v>SUMINISTRO E INSTALACION MESÓN EN GRANITO NATURAL ANCHO MENOR O IGUAL A 80CM-INCLUYE ESTRUCTURA DE SOPORTE</v>
          </cell>
          <cell r="D407" t="str">
            <v>ML</v>
          </cell>
          <cell r="E407">
            <v>1098328</v>
          </cell>
        </row>
        <row r="408">
          <cell r="B408" t="str">
            <v>19.9</v>
          </cell>
          <cell r="C408" t="str">
            <v>SUMINISTRO E INSTALACIÓN DE LAMINA FIBROCEMENTO TIPO SUPERBOARD 6MM PARA RECUBRIMIENTO DE COLUMNAS ANCHO HASTA 0.35M POR UNA SOLA CARA INCLUYE ESTRUCTURA METÁLICA Y MASILLA</v>
          </cell>
          <cell r="D408" t="str">
            <v>ML</v>
          </cell>
          <cell r="E408">
            <v>73786</v>
          </cell>
        </row>
        <row r="409">
          <cell r="B409" t="str">
            <v>19.10</v>
          </cell>
          <cell r="C409" t="str">
            <v>Suministro, transporte y colocación de lavados en acero inoxidable antiácido - antimágnetico 304, calibre 20, incluye llave cuello de ganso de
pedal, accesorios, válvula economizadora, sifón y todos los demás elementos necesarios para su correcta instalación y funcionamiento, medida
máxima de 700x700x400, incluye faldon</v>
          </cell>
          <cell r="D409" t="str">
            <v xml:space="preserve">UN </v>
          </cell>
          <cell r="E409">
            <v>2956177</v>
          </cell>
        </row>
        <row r="410">
          <cell r="B410" t="str">
            <v>19.11</v>
          </cell>
          <cell r="C410" t="str">
            <v>Suministro, transporte y colocación de superficies de trabajo en acero inoxidable antiácido - antimágnetico 304, calibre 20, incluye llave cuello de
ganso de pedal, accesorios, válvula economizadora, sifón y todos los demás elementos necesarios para su correcta instalación y funcionamiento,
incluye un pozuelo de 600x600x300, salpicadero, instalado sobre mueble en madera.</v>
          </cell>
          <cell r="D410" t="str">
            <v xml:space="preserve">UN </v>
          </cell>
          <cell r="E410">
            <v>2549883</v>
          </cell>
        </row>
        <row r="411">
          <cell r="B411" t="str">
            <v>19.12</v>
          </cell>
          <cell r="C411" t="str">
            <v>Suministro, transporte e instalación de lavado de patos en acero inóxidable</v>
          </cell>
          <cell r="D411" t="str">
            <v>UN</v>
          </cell>
          <cell r="E411">
            <v>4000571</v>
          </cell>
        </row>
        <row r="412">
          <cell r="B412" t="str">
            <v>19.13</v>
          </cell>
          <cell r="C412" t="str">
            <v>Suministro, transporte e instalación de mueble de enfermería y/o recepción, incluye madera melaminica color blanca y gris humo, incluye
soportes en acero inóxidable, superficie de trabajo de 60cm de ancho, portacables, canaleta, superficie en acero inóxidable de recibo en acero
inóxidable, incluyen los apliques necesarios en acero inóxidable.</v>
          </cell>
          <cell r="D412" t="str">
            <v>ML</v>
          </cell>
          <cell r="E412">
            <v>1707921</v>
          </cell>
        </row>
        <row r="413">
          <cell r="B413" t="str">
            <v>19.14</v>
          </cell>
          <cell r="C413" t="str">
            <v>Suministro, transporte e instalación de barras para personal con movilidad reducida, incluye anclajes en pisos y pared.</v>
          </cell>
          <cell r="D413" t="str">
            <v xml:space="preserve">UN </v>
          </cell>
          <cell r="E413">
            <v>492511</v>
          </cell>
        </row>
        <row r="414">
          <cell r="B414" t="str">
            <v>19.15</v>
          </cell>
          <cell r="C414" t="str">
            <v>SUMINISTRO E INSTALACIÓN DIVISIÓN PUERTAS Y PANELES EN ACERO CALIBRE20,DIVISIONES PARA BAÑO INSTITUCIONAL, REF. 304 ANTIÁCIDO, ENTAMBORADAS</v>
          </cell>
          <cell r="D414" t="str">
            <v>M2</v>
          </cell>
          <cell r="E414">
            <v>1125322</v>
          </cell>
        </row>
        <row r="415">
          <cell r="B415" t="str">
            <v>19.16</v>
          </cell>
          <cell r="C415" t="str">
            <v>SUMINISTRO E INSTALACIÓN DE PUERTA EN ACERO INOXIDABLE A DOS HOJAS CON MARCO Y PASADOR. INCLUYE INSTALACIÓN.</v>
          </cell>
          <cell r="D415" t="str">
            <v>M2</v>
          </cell>
          <cell r="E415">
            <v>1034792</v>
          </cell>
        </row>
        <row r="416">
          <cell r="B416" t="str">
            <v>19.17</v>
          </cell>
          <cell r="C416" t="str">
            <v>SUMINISTRO E INSTALACION BARRA DISCAPACITADOS FIJA A MURO L= 60CMS</v>
          </cell>
          <cell r="D416" t="str">
            <v>UN</v>
          </cell>
          <cell r="E416">
            <v>146559</v>
          </cell>
        </row>
        <row r="417">
          <cell r="B417" t="str">
            <v>19.18</v>
          </cell>
          <cell r="C417" t="str">
            <v>SUMINISTRO E INSTALACIÓN BARRA ABATIBLE AMURO EN ACERO INOXIDABLE-DISCAPACITADOS</v>
          </cell>
          <cell r="D417" t="str">
            <v xml:space="preserve">UN </v>
          </cell>
          <cell r="E417">
            <v>578639</v>
          </cell>
        </row>
        <row r="418">
          <cell r="B418" t="str">
            <v>19.19</v>
          </cell>
          <cell r="C418" t="str">
            <v>SUMINISTRO E INSTALACIÒN BARRA FIJA EN "L" EN ACERO INOXIDABLE-DISCAPACITADOS</v>
          </cell>
          <cell r="D418" t="str">
            <v xml:space="preserve">UN </v>
          </cell>
          <cell r="E418">
            <v>570184</v>
          </cell>
        </row>
        <row r="419">
          <cell r="B419" t="str">
            <v>19.20</v>
          </cell>
          <cell r="C419" t="str">
            <v>SUMINISTRO E INSTALACIÓN DE BARRA DE SEGURIDAD DE 18" FIJA</v>
          </cell>
          <cell r="D419" t="str">
            <v xml:space="preserve">UN </v>
          </cell>
          <cell r="E419">
            <v>178088</v>
          </cell>
        </row>
        <row r="420">
          <cell r="B420" t="str">
            <v>19.21</v>
          </cell>
          <cell r="C420" t="str">
            <v>SUMINISTRO E INSTALACIÓN DE ASIENTO PLEGABLE PARA DUCHAS EN ACERO INOXIDABLE</v>
          </cell>
          <cell r="D420" t="str">
            <v xml:space="preserve">UN </v>
          </cell>
          <cell r="E420">
            <v>1520089</v>
          </cell>
        </row>
        <row r="421">
          <cell r="B421" t="str">
            <v>19.22</v>
          </cell>
          <cell r="C421" t="str">
            <v>SUMINISTRO E INSTALACIÓN DIVISIÓN DE BAÑO EN ACERO INOXIDABLE CALIBRE 20 PARA ORINAL</v>
          </cell>
          <cell r="D421" t="str">
            <v xml:space="preserve">UN </v>
          </cell>
          <cell r="E421">
            <v>958806</v>
          </cell>
        </row>
        <row r="422">
          <cell r="B422" t="str">
            <v>19.23</v>
          </cell>
          <cell r="C422" t="str">
            <v>SUMINISTRO E INSTALACIÓN DE MALLA(ANGEO),INCLUYE ÁNGULO DE ALUMINIO Y TORNILLERÍA</v>
          </cell>
          <cell r="D422" t="str">
            <v>M2</v>
          </cell>
          <cell r="E422">
            <v>58607</v>
          </cell>
        </row>
        <row r="423">
          <cell r="B423" t="str">
            <v>19.24</v>
          </cell>
          <cell r="C423" t="str">
            <v>SUMINISTRO E INSTALACIÓN DE MESÓN EN POLICUARZO,LONGITUD=X ANCHO DE 60CM INCLUYE ELEMENTOS DE FIJACIÓN, ALTURA 30 CM, CON SALPICADERO</v>
          </cell>
          <cell r="D423" t="str">
            <v>M2</v>
          </cell>
          <cell r="E423">
            <v>1024104</v>
          </cell>
        </row>
        <row r="424">
          <cell r="B424" t="str">
            <v>19.25</v>
          </cell>
          <cell r="C424" t="str">
            <v>REINSTALACION DE TODO TIPO DE VENTANAS O REJAS EXISTENTES</v>
          </cell>
          <cell r="D424" t="str">
            <v>M2</v>
          </cell>
          <cell r="E424">
            <v>42247</v>
          </cell>
        </row>
        <row r="425">
          <cell r="B425" t="str">
            <v>19.26</v>
          </cell>
          <cell r="C425" t="str">
            <v>SUMINISTRO E INSTALACIÓN DE ELEMENTOS TAMAÑO MAXIMO 80X80 EN LAMINA DE ALFAJOR ANTIDESLIZANTE CAL 12 PARA PISOS, TAPAS, ESCLUSAS. INCLUYE ESTRUCTURA DE REFUERZO</v>
          </cell>
          <cell r="D425" t="str">
            <v xml:space="preserve">UN </v>
          </cell>
          <cell r="E425">
            <v>297938</v>
          </cell>
        </row>
        <row r="426">
          <cell r="B426" t="str">
            <v>19.27</v>
          </cell>
          <cell r="C426" t="str">
            <v>SUMINISTRO E INSTALACION POSTE ORNAMENTAL 2"X3M FLANCHE 25X25CM+FAROL BOMBLILLA LED 10V</v>
          </cell>
          <cell r="D426" t="str">
            <v xml:space="preserve">UN </v>
          </cell>
          <cell r="E426">
            <v>735555</v>
          </cell>
        </row>
        <row r="427">
          <cell r="B427" t="str">
            <v>19.28</v>
          </cell>
          <cell r="C427" t="str">
            <v>SUMINISTRO E INSTALACION DE REJILLAS PARA CARCAMO EN ACERO INOX DE 0.28X0.80X0.15 EN LAMINA MICRO PERFORADA CALIBRE 18</v>
          </cell>
          <cell r="D427" t="str">
            <v xml:space="preserve">UN </v>
          </cell>
          <cell r="E427">
            <v>1031732</v>
          </cell>
        </row>
        <row r="428">
          <cell r="B428" t="str">
            <v>19.29</v>
          </cell>
          <cell r="C428" t="str">
            <v>SUMINISTRO E INSTALACIÓN LAMINA MICROPERFORADA CAL18(PROTECTOR MALLA CALIBRE18 MICROPERFORADA)</v>
          </cell>
          <cell r="D428" t="str">
            <v xml:space="preserve">UN </v>
          </cell>
          <cell r="E428">
            <v>299363</v>
          </cell>
        </row>
        <row r="429">
          <cell r="B429" t="str">
            <v>19.30</v>
          </cell>
          <cell r="C429" t="str">
            <v>SUMINISTRO E INSTALACION DE LAMINA ACRILICA 2MM</v>
          </cell>
          <cell r="D429" t="str">
            <v>M2</v>
          </cell>
          <cell r="E429">
            <v>83574</v>
          </cell>
        </row>
        <row r="430">
          <cell r="B430">
            <v>20</v>
          </cell>
          <cell r="C430" t="str">
            <v>ASEO Y DISPOSICIÓN FINAL</v>
          </cell>
          <cell r="D430">
            <v>0</v>
          </cell>
          <cell r="E430">
            <v>0</v>
          </cell>
        </row>
        <row r="431">
          <cell r="B431" t="str">
            <v>20.1</v>
          </cell>
          <cell r="C431" t="str">
            <v>ASEO GENERAL FINAL Y LIMPIEZA</v>
          </cell>
          <cell r="D431" t="str">
            <v>M2</v>
          </cell>
          <cell r="E431">
            <v>8134</v>
          </cell>
        </row>
        <row r="432">
          <cell r="B432" t="str">
            <v>20.2</v>
          </cell>
          <cell r="C432" t="str">
            <v>RETIRO DE MATERIAL SOBRANTE DE OBRA CON CARACTERISTICAS PELIGROSAS CONTAMINANTES Y/O NO BIODGRADABLES(TEJAS ASBESTO CEMENTO,TUBERÍAS,VIDRIOS,ESPEJOS, PVC, ETC)</v>
          </cell>
          <cell r="D432" t="str">
            <v>KG</v>
          </cell>
          <cell r="E432">
            <v>885</v>
          </cell>
        </row>
        <row r="433">
          <cell r="B433" t="str">
            <v>20.3</v>
          </cell>
          <cell r="C433" t="str">
            <v>EMBALAJE DE TEJA DE ASBESTO CEMENTO CON VINIPEL (INCLUYE MARQUILLADO)</v>
          </cell>
          <cell r="D433" t="str">
            <v>KG</v>
          </cell>
          <cell r="E433">
            <v>2031</v>
          </cell>
        </row>
        <row r="434">
          <cell r="B434">
            <v>21</v>
          </cell>
          <cell r="C434" t="str">
            <v>MANTENIMIENTO ARBOLES Y ZONAS VERDES</v>
          </cell>
          <cell r="D434">
            <v>0</v>
          </cell>
          <cell r="E434">
            <v>0</v>
          </cell>
        </row>
        <row r="435">
          <cell r="B435" t="str">
            <v>21.1</v>
          </cell>
          <cell r="C435" t="str">
            <v>TALA DE ARBOLES CLASEII (5M&lt;H&lt;0M) INCLUYE PROCESO DE APLICACIÓN DE INHIBIDOR DE CRECIMIENTO Y/O DESTOCONAMIENTO</v>
          </cell>
          <cell r="D435" t="str">
            <v xml:space="preserve">UN </v>
          </cell>
          <cell r="E435">
            <v>283830</v>
          </cell>
        </row>
        <row r="436">
          <cell r="B436" t="str">
            <v>21.2</v>
          </cell>
          <cell r="C436" t="str">
            <v>PODA DE ARBOLES CLASEI (H&lt;5M) INCLUYE EL RETIRO Y DISPOSICION FINAL DEL MATERIAL VEGETAL SOBRANTE.</v>
          </cell>
          <cell r="D436" t="str">
            <v xml:space="preserve">UN </v>
          </cell>
          <cell r="E436">
            <v>814776</v>
          </cell>
        </row>
        <row r="437">
          <cell r="B437" t="str">
            <v>21.3</v>
          </cell>
          <cell r="C437" t="str">
            <v>PODA DE CESPED.</v>
          </cell>
          <cell r="D437" t="str">
            <v>M2</v>
          </cell>
          <cell r="E437">
            <v>2394</v>
          </cell>
        </row>
        <row r="438">
          <cell r="B438" t="str">
            <v>21.4</v>
          </cell>
          <cell r="C438" t="str">
            <v>CORTE DE RAICES ARBOL A NIVEL DE EMPRADIZACION</v>
          </cell>
          <cell r="D438" t="str">
            <v xml:space="preserve">UN </v>
          </cell>
          <cell r="E438">
            <v>440889</v>
          </cell>
        </row>
      </sheetData>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5"/>
  <sheetViews>
    <sheetView tabSelected="1" topLeftCell="D5" zoomScaleNormal="100" workbookViewId="0">
      <selection activeCell="I15" sqref="I15"/>
    </sheetView>
  </sheetViews>
  <sheetFormatPr baseColWidth="10" defaultRowHeight="13.2" x14ac:dyDescent="0.25"/>
  <cols>
    <col min="2" max="2" width="13.44140625" customWidth="1"/>
    <col min="3" max="4" width="14" customWidth="1"/>
    <col min="5" max="5" width="14.44140625" customWidth="1"/>
    <col min="6" max="6" width="15.33203125" customWidth="1"/>
    <col min="7" max="7" width="12.6640625" bestFit="1" customWidth="1"/>
    <col min="8" max="8" width="15.109375" customWidth="1"/>
    <col min="9" max="9" width="18.88671875" customWidth="1"/>
    <col min="10" max="10" width="5.109375" customWidth="1"/>
  </cols>
  <sheetData>
    <row r="1" spans="1:13" x14ac:dyDescent="0.25">
      <c r="A1" s="229"/>
      <c r="B1" s="229"/>
      <c r="C1" s="224" t="s">
        <v>307</v>
      </c>
      <c r="D1" s="224"/>
      <c r="E1" s="224"/>
      <c r="F1" s="224"/>
      <c r="G1" s="224"/>
      <c r="H1" s="224"/>
      <c r="I1" s="224"/>
      <c r="J1" s="224"/>
      <c r="K1" s="164" t="s">
        <v>299</v>
      </c>
      <c r="L1" s="165">
        <v>3</v>
      </c>
      <c r="M1" s="223"/>
    </row>
    <row r="2" spans="1:13" ht="20.399999999999999" x14ac:dyDescent="0.25">
      <c r="A2" s="229"/>
      <c r="B2" s="229"/>
      <c r="C2" s="224"/>
      <c r="D2" s="224"/>
      <c r="E2" s="224"/>
      <c r="F2" s="224"/>
      <c r="G2" s="224"/>
      <c r="H2" s="224"/>
      <c r="I2" s="224"/>
      <c r="J2" s="224"/>
      <c r="K2" s="164" t="s">
        <v>300</v>
      </c>
      <c r="L2" s="166">
        <v>45369</v>
      </c>
      <c r="M2" s="223"/>
    </row>
    <row r="3" spans="1:13" x14ac:dyDescent="0.25">
      <c r="A3" s="229"/>
      <c r="B3" s="229"/>
      <c r="C3" s="224"/>
      <c r="D3" s="224"/>
      <c r="E3" s="224"/>
      <c r="F3" s="224"/>
      <c r="G3" s="224"/>
      <c r="H3" s="224"/>
      <c r="I3" s="224"/>
      <c r="J3" s="224"/>
      <c r="K3" s="164" t="s">
        <v>301</v>
      </c>
      <c r="L3" s="165" t="s">
        <v>302</v>
      </c>
      <c r="M3" s="223"/>
    </row>
    <row r="4" spans="1:13" ht="13.8" x14ac:dyDescent="0.25">
      <c r="A4" s="230" t="s">
        <v>303</v>
      </c>
      <c r="B4" s="230"/>
      <c r="C4" s="225" t="s">
        <v>308</v>
      </c>
      <c r="D4" s="225"/>
      <c r="E4" s="225"/>
      <c r="F4" s="225"/>
      <c r="G4" s="225"/>
      <c r="H4" s="225"/>
      <c r="I4" s="225"/>
      <c r="J4" s="225"/>
      <c r="K4" s="225"/>
      <c r="L4" s="225"/>
      <c r="M4" s="225"/>
    </row>
    <row r="5" spans="1:13" ht="44.1" customHeight="1" x14ac:dyDescent="0.25">
      <c r="A5" s="230" t="s">
        <v>304</v>
      </c>
      <c r="B5" s="230"/>
      <c r="C5" s="226" t="s">
        <v>309</v>
      </c>
      <c r="D5" s="226"/>
      <c r="E5" s="226"/>
      <c r="F5" s="226"/>
      <c r="G5" s="226"/>
      <c r="H5" s="226"/>
      <c r="I5" s="226"/>
      <c r="J5" s="226"/>
      <c r="K5" s="226"/>
      <c r="L5" s="226"/>
      <c r="M5" s="226"/>
    </row>
    <row r="6" spans="1:13" ht="13.8" x14ac:dyDescent="0.25">
      <c r="A6" s="230" t="s">
        <v>305</v>
      </c>
      <c r="B6" s="230"/>
      <c r="C6" s="227" t="s">
        <v>310</v>
      </c>
      <c r="D6" s="227"/>
      <c r="E6" s="227"/>
      <c r="F6" s="227"/>
      <c r="G6" s="227"/>
      <c r="H6" s="227"/>
      <c r="I6" s="227"/>
      <c r="J6" s="227"/>
      <c r="K6" s="227"/>
      <c r="L6" s="227"/>
      <c r="M6" s="227"/>
    </row>
    <row r="7" spans="1:13" ht="44.1" customHeight="1" x14ac:dyDescent="0.25">
      <c r="A7" s="167" t="s">
        <v>306</v>
      </c>
      <c r="B7" s="167"/>
      <c r="C7" s="228" t="s">
        <v>311</v>
      </c>
      <c r="D7" s="228"/>
      <c r="E7" s="228"/>
      <c r="F7" s="228"/>
      <c r="G7" s="228"/>
      <c r="H7" s="228"/>
      <c r="I7" s="228"/>
      <c r="J7" s="228"/>
      <c r="K7" s="228"/>
      <c r="L7" s="228"/>
      <c r="M7" s="228"/>
    </row>
    <row r="11" spans="1:13" ht="48.9" customHeight="1" x14ac:dyDescent="0.25">
      <c r="B11" s="169" t="s">
        <v>298</v>
      </c>
      <c r="C11" s="170" t="str">
        <f>+PORVENIR!D11</f>
        <v>VALOR SECRETARIA</v>
      </c>
      <c r="D11" s="170" t="str">
        <f>+PORVENIR!G11</f>
        <v>DP INGENIERIA SAS</v>
      </c>
      <c r="E11" s="170" t="str">
        <f>+PORVENIR!I11</f>
        <v>CONSTRUCTORA SANTOSP S.A.S</v>
      </c>
      <c r="F11" s="170" t="str">
        <f>+PORVENIR!N184</f>
        <v>VARIACIÓN PORCENTUAL</v>
      </c>
      <c r="G11" s="170" t="str">
        <f>+PORVENIR!P184</f>
        <v xml:space="preserve">VALOR TOTAL </v>
      </c>
      <c r="H11" s="170" t="s">
        <v>312</v>
      </c>
      <c r="I11" s="170" t="s">
        <v>313</v>
      </c>
    </row>
    <row r="12" spans="1:13" x14ac:dyDescent="0.25">
      <c r="B12" s="163" t="s">
        <v>294</v>
      </c>
      <c r="C12" s="175">
        <f>+PORVENIR!F198</f>
        <v>1111982024.82675</v>
      </c>
      <c r="D12" s="176">
        <f>+PORVENIR!H198</f>
        <v>1109514061.8707144</v>
      </c>
      <c r="E12" s="176">
        <f>+PORVENIR!J198</f>
        <v>1104375228.0355411</v>
      </c>
      <c r="F12" s="178">
        <f>+PORVENIR!N191</f>
        <v>-3.6726916448092041E-2</v>
      </c>
      <c r="G12" s="168">
        <f>+PORVENIR!P198</f>
        <v>1090664745.6730411</v>
      </c>
      <c r="H12" s="168">
        <v>94638348.184490889</v>
      </c>
      <c r="I12" s="177">
        <f>+PORVENIR!P196</f>
        <v>991513405.15731013</v>
      </c>
    </row>
    <row r="13" spans="1:13" ht="26.4" x14ac:dyDescent="0.25">
      <c r="B13" s="163" t="s">
        <v>296</v>
      </c>
      <c r="C13" s="175">
        <f>+'ASUNCION BOCHICA'!F169</f>
        <v>998929023.37305009</v>
      </c>
      <c r="D13" s="175">
        <f>+'ASUNCION BOCHICA'!H169</f>
        <v>996387856.72263467</v>
      </c>
      <c r="E13" s="175">
        <f>+'ASUNCION BOCHICA'!J169</f>
        <v>988614263.53158116</v>
      </c>
      <c r="F13" s="178">
        <f>+'ASUNCION BOCHICA'!N162</f>
        <v>-3.1063573531207641E-2</v>
      </c>
      <c r="G13" s="168">
        <f>+'ASUNCION BOCHICA'!P169</f>
        <v>982018910.73025513</v>
      </c>
      <c r="H13" s="168">
        <v>85016376.884498224</v>
      </c>
      <c r="I13" s="177">
        <f>+'ASUNCION BOCHICA'!P167</f>
        <v>892744464.30023193</v>
      </c>
    </row>
    <row r="14" spans="1:13" x14ac:dyDescent="0.25">
      <c r="B14" s="163" t="s">
        <v>295</v>
      </c>
      <c r="C14" s="175">
        <f>+CARVAJAL!F159</f>
        <v>447853080.5826</v>
      </c>
      <c r="D14" s="175">
        <f>+CARVAJAL!H159</f>
        <v>445109016.03514504</v>
      </c>
      <c r="E14" s="175">
        <f>+CARVAJAL!J159</f>
        <v>438881786.53432572</v>
      </c>
      <c r="F14" s="178">
        <f>+CARVAJAL!N150</f>
        <v>-8.2246758311397092E-2</v>
      </c>
      <c r="G14" s="168">
        <f>+CARVAJAL!P159</f>
        <v>431361895.69432569</v>
      </c>
      <c r="H14" s="168">
        <v>37102332.588834293</v>
      </c>
      <c r="I14" s="177">
        <f>+CARVAJAL!P157</f>
        <v>392147177.90393245</v>
      </c>
    </row>
    <row r="15" spans="1:13" x14ac:dyDescent="0.25">
      <c r="B15" s="171" t="s">
        <v>86</v>
      </c>
      <c r="C15" s="172">
        <f>+C14+C13+C12</f>
        <v>2558764128.7824001</v>
      </c>
      <c r="D15" s="172">
        <f t="shared" ref="D15:G15" si="0">+D14+D13+D12</f>
        <v>2551010934.6284943</v>
      </c>
      <c r="E15" s="172">
        <f t="shared" si="0"/>
        <v>2531871278.1014481</v>
      </c>
      <c r="F15" s="179">
        <f>AVERAGE(F12:F14)</f>
        <v>-5.0012416096898916E-2</v>
      </c>
      <c r="G15" s="172">
        <f t="shared" si="0"/>
        <v>2504045552.0976219</v>
      </c>
      <c r="H15" s="172">
        <f>H12+H13+H14</f>
        <v>216757057.65782338</v>
      </c>
      <c r="I15" s="271">
        <f>I12+I13+I14</f>
        <v>2276405047.3614745</v>
      </c>
    </row>
  </sheetData>
  <mergeCells count="10">
    <mergeCell ref="A6:B6"/>
    <mergeCell ref="C6:M6"/>
    <mergeCell ref="C7:M7"/>
    <mergeCell ref="A1:B3"/>
    <mergeCell ref="C1:J3"/>
    <mergeCell ref="M1:M3"/>
    <mergeCell ref="A4:B4"/>
    <mergeCell ref="C4:M4"/>
    <mergeCell ref="A5:B5"/>
    <mergeCell ref="C5: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98"/>
  <sheetViews>
    <sheetView view="pageBreakPreview" topLeftCell="J180" zoomScale="75" zoomScaleNormal="80" zoomScaleSheetLayoutView="80" workbookViewId="0">
      <selection activeCell="P198" sqref="P196:P198"/>
    </sheetView>
  </sheetViews>
  <sheetFormatPr baseColWidth="10" defaultColWidth="9.109375" defaultRowHeight="13.2" x14ac:dyDescent="0.25"/>
  <cols>
    <col min="1" max="1" width="18.6640625" style="3" customWidth="1"/>
    <col min="2" max="2" width="70" style="29" customWidth="1"/>
    <col min="3" max="3" width="23.6640625" style="3" bestFit="1" customWidth="1"/>
    <col min="4" max="4" width="15.88671875" style="3" customWidth="1"/>
    <col min="5" max="5" width="12.6640625" style="190" customWidth="1"/>
    <col min="6" max="6" width="20.88671875" style="3" customWidth="1"/>
    <col min="7" max="7" width="16.44140625" style="4" customWidth="1"/>
    <col min="8" max="8" width="18.33203125" style="1" customWidth="1"/>
    <col min="9" max="9" width="17.88671875" style="1" customWidth="1"/>
    <col min="10" max="10" width="20.44140625" style="1" customWidth="1"/>
    <col min="11" max="11" width="19.33203125" style="1" customWidth="1"/>
    <col min="12" max="12" width="16.109375" style="1" customWidth="1"/>
    <col min="13" max="13" width="16" style="1" customWidth="1"/>
    <col min="14" max="14" width="15" style="1" customWidth="1"/>
    <col min="15" max="15" width="18.6640625" style="1" customWidth="1"/>
    <col min="16" max="16" width="20.88671875" style="1" customWidth="1"/>
    <col min="17" max="16384" width="9.109375" style="1"/>
  </cols>
  <sheetData>
    <row r="1" spans="1:16" ht="14.25" customHeight="1" x14ac:dyDescent="0.25">
      <c r="A1" s="229"/>
      <c r="B1" s="229"/>
      <c r="C1" s="224" t="s">
        <v>307</v>
      </c>
      <c r="D1" s="224"/>
      <c r="E1" s="224"/>
      <c r="F1" s="224"/>
      <c r="G1" s="224"/>
      <c r="H1" s="224"/>
      <c r="I1" s="224"/>
      <c r="J1" s="224"/>
      <c r="K1" s="224"/>
      <c r="L1" s="224"/>
      <c r="M1" s="224"/>
      <c r="N1" s="164" t="s">
        <v>299</v>
      </c>
      <c r="O1" s="165">
        <v>3</v>
      </c>
      <c r="P1" s="223"/>
    </row>
    <row r="2" spans="1:16" x14ac:dyDescent="0.25">
      <c r="A2" s="229"/>
      <c r="B2" s="229"/>
      <c r="C2" s="224"/>
      <c r="D2" s="224"/>
      <c r="E2" s="224"/>
      <c r="F2" s="224"/>
      <c r="G2" s="224"/>
      <c r="H2" s="224"/>
      <c r="I2" s="224"/>
      <c r="J2" s="224"/>
      <c r="K2" s="224"/>
      <c r="L2" s="224"/>
      <c r="M2" s="224"/>
      <c r="N2" s="164" t="s">
        <v>300</v>
      </c>
      <c r="O2" s="166">
        <v>45369</v>
      </c>
      <c r="P2" s="223"/>
    </row>
    <row r="3" spans="1:16" ht="13.5" customHeight="1" x14ac:dyDescent="0.25">
      <c r="A3" s="229"/>
      <c r="B3" s="229"/>
      <c r="C3" s="224"/>
      <c r="D3" s="224"/>
      <c r="E3" s="224"/>
      <c r="F3" s="224"/>
      <c r="G3" s="224"/>
      <c r="H3" s="224"/>
      <c r="I3" s="224"/>
      <c r="J3" s="224"/>
      <c r="K3" s="224"/>
      <c r="L3" s="224"/>
      <c r="M3" s="224"/>
      <c r="N3" s="164" t="s">
        <v>301</v>
      </c>
      <c r="O3" s="165" t="s">
        <v>302</v>
      </c>
      <c r="P3" s="223"/>
    </row>
    <row r="4" spans="1:16" ht="13.8" x14ac:dyDescent="0.25">
      <c r="A4" s="230" t="s">
        <v>303</v>
      </c>
      <c r="B4" s="230"/>
      <c r="C4" s="225" t="s">
        <v>308</v>
      </c>
      <c r="D4" s="225"/>
      <c r="E4" s="225"/>
      <c r="F4" s="225"/>
      <c r="G4" s="225"/>
      <c r="H4" s="225"/>
      <c r="I4" s="225"/>
      <c r="J4" s="225"/>
      <c r="K4" s="225"/>
      <c r="L4" s="225"/>
      <c r="M4" s="225"/>
      <c r="N4" s="225"/>
      <c r="O4" s="225"/>
      <c r="P4" s="225"/>
    </row>
    <row r="5" spans="1:16" ht="31.5" customHeight="1" x14ac:dyDescent="0.25">
      <c r="A5" s="230" t="s">
        <v>304</v>
      </c>
      <c r="B5" s="230"/>
      <c r="C5" s="226" t="s">
        <v>309</v>
      </c>
      <c r="D5" s="226"/>
      <c r="E5" s="226"/>
      <c r="F5" s="226"/>
      <c r="G5" s="226"/>
      <c r="H5" s="226"/>
      <c r="I5" s="226"/>
      <c r="J5" s="226"/>
      <c r="K5" s="226"/>
      <c r="L5" s="226"/>
      <c r="M5" s="226"/>
      <c r="N5" s="226"/>
      <c r="O5" s="226"/>
      <c r="P5" s="226"/>
    </row>
    <row r="6" spans="1:16" ht="13.8" x14ac:dyDescent="0.25">
      <c r="A6" s="230" t="s">
        <v>305</v>
      </c>
      <c r="B6" s="230"/>
      <c r="C6" s="227" t="s">
        <v>310</v>
      </c>
      <c r="D6" s="227"/>
      <c r="E6" s="227"/>
      <c r="F6" s="227"/>
      <c r="G6" s="227"/>
      <c r="H6" s="227"/>
      <c r="I6" s="227"/>
      <c r="J6" s="227"/>
      <c r="K6" s="227"/>
      <c r="L6" s="227"/>
      <c r="M6" s="227"/>
      <c r="N6" s="227"/>
      <c r="O6" s="227"/>
      <c r="P6" s="227"/>
    </row>
    <row r="7" spans="1:16" ht="47.25" customHeight="1" x14ac:dyDescent="0.25">
      <c r="A7" s="167" t="s">
        <v>306</v>
      </c>
      <c r="B7" s="167"/>
      <c r="C7" s="228" t="s">
        <v>311</v>
      </c>
      <c r="D7" s="228"/>
      <c r="E7" s="228"/>
      <c r="F7" s="228"/>
      <c r="G7" s="228"/>
      <c r="H7" s="228"/>
      <c r="I7" s="228"/>
      <c r="J7" s="228"/>
      <c r="K7" s="228"/>
      <c r="L7" s="228"/>
      <c r="M7" s="228"/>
      <c r="N7" s="228"/>
      <c r="O7" s="228"/>
      <c r="P7" s="228"/>
    </row>
    <row r="10" spans="1:16" ht="26.25" customHeight="1" x14ac:dyDescent="0.25">
      <c r="A10" s="7" t="s">
        <v>1</v>
      </c>
      <c r="B10" s="209" t="s">
        <v>2</v>
      </c>
      <c r="C10" s="210"/>
      <c r="D10" s="210"/>
      <c r="E10" s="210"/>
      <c r="F10" s="210"/>
      <c r="G10" s="210"/>
      <c r="H10" s="210"/>
      <c r="I10" s="210"/>
      <c r="J10" s="210"/>
      <c r="K10" s="210"/>
      <c r="L10" s="210"/>
      <c r="M10" s="210"/>
      <c r="N10" s="210"/>
      <c r="O10" s="210"/>
      <c r="P10" s="210"/>
    </row>
    <row r="11" spans="1:16" ht="39" customHeight="1" x14ac:dyDescent="0.25">
      <c r="A11" s="215" t="s">
        <v>87</v>
      </c>
      <c r="B11" s="216" t="s">
        <v>88</v>
      </c>
      <c r="C11" s="215" t="s">
        <v>89</v>
      </c>
      <c r="D11" s="217" t="s">
        <v>297</v>
      </c>
      <c r="E11" s="218" t="s">
        <v>156</v>
      </c>
      <c r="F11" s="222" t="s">
        <v>314</v>
      </c>
      <c r="G11" s="219" t="s">
        <v>158</v>
      </c>
      <c r="H11" s="219"/>
      <c r="I11" s="220" t="s">
        <v>214</v>
      </c>
      <c r="J11" s="220"/>
      <c r="K11" s="232" t="s">
        <v>215</v>
      </c>
      <c r="L11" s="215" t="s">
        <v>216</v>
      </c>
      <c r="M11" s="215" t="s">
        <v>217</v>
      </c>
      <c r="N11" s="215" t="s">
        <v>218</v>
      </c>
      <c r="O11" s="215" t="s">
        <v>219</v>
      </c>
      <c r="P11" s="215" t="s">
        <v>157</v>
      </c>
    </row>
    <row r="12" spans="1:16" ht="23.25" customHeight="1" x14ac:dyDescent="0.25">
      <c r="A12" s="215"/>
      <c r="B12" s="216"/>
      <c r="C12" s="215"/>
      <c r="D12" s="217"/>
      <c r="E12" s="218"/>
      <c r="F12" s="222"/>
      <c r="G12" s="231" t="s">
        <v>0</v>
      </c>
      <c r="H12" s="231" t="s">
        <v>157</v>
      </c>
      <c r="I12" s="231" t="s">
        <v>0</v>
      </c>
      <c r="J12" s="231" t="s">
        <v>157</v>
      </c>
      <c r="K12" s="232"/>
      <c r="L12" s="215"/>
      <c r="M12" s="215"/>
      <c r="N12" s="215"/>
      <c r="O12" s="215"/>
      <c r="P12" s="215"/>
    </row>
    <row r="13" spans="1:16" ht="15.75" customHeight="1" x14ac:dyDescent="0.25">
      <c r="A13" s="215"/>
      <c r="B13" s="216"/>
      <c r="C13" s="215"/>
      <c r="D13" s="217"/>
      <c r="E13" s="218"/>
      <c r="F13" s="222"/>
      <c r="G13" s="231"/>
      <c r="H13" s="231"/>
      <c r="I13" s="231"/>
      <c r="J13" s="231"/>
      <c r="K13" s="232"/>
      <c r="L13" s="215"/>
      <c r="M13" s="215"/>
      <c r="N13" s="215"/>
      <c r="O13" s="215"/>
      <c r="P13" s="215"/>
    </row>
    <row r="14" spans="1:16" ht="14.25" customHeight="1" x14ac:dyDescent="0.25">
      <c r="A14" s="8" t="s">
        <v>3</v>
      </c>
      <c r="B14" s="30" t="str">
        <f>+VLOOKUP(A14,'[1]Consolidado Unitarios DIYT'!$B$11:$E$438,2,FALSE)</f>
        <v>LOCALIZACIÓN Y REPLANTEO OBRAS GENERALES</v>
      </c>
      <c r="C14" s="6" t="str">
        <f>+VLOOKUP(A14,'[1]Consolidado Unitarios DIYT'!$B$11:$E$438,3,FALSE)</f>
        <v>M2</v>
      </c>
      <c r="D14" s="19">
        <f>+VLOOKUP(A14,'[1]Consolidado Unitarios DIYT'!$B$11:$E$438,4,FALSE)</f>
        <v>7636</v>
      </c>
      <c r="E14" s="189">
        <v>575</v>
      </c>
      <c r="F14" s="19">
        <f>ROUND(D14*E14,0)</f>
        <v>4390700</v>
      </c>
      <c r="G14" s="16">
        <v>7550</v>
      </c>
      <c r="H14" s="16">
        <f>+G14*E14</f>
        <v>4341250</v>
      </c>
      <c r="I14" s="16">
        <v>9650</v>
      </c>
      <c r="J14" s="16">
        <f>+I14*E14</f>
        <v>5548750</v>
      </c>
      <c r="K14" s="16">
        <f t="shared" ref="K14:K25" si="0">AVERAGE(D14,G14,I14)</f>
        <v>8278.6666666666661</v>
      </c>
      <c r="L14" s="16">
        <f>SMALL((D14,G14,I14),1)</f>
        <v>7550</v>
      </c>
      <c r="M14" s="16">
        <f t="shared" ref="M14:M25" si="1">+L14-D14</f>
        <v>-86</v>
      </c>
      <c r="N14" s="51">
        <f t="shared" ref="N14:N25" si="2">(L14-D14)/L14</f>
        <v>-1.1390728476821193E-2</v>
      </c>
      <c r="O14" s="16">
        <f>+L14</f>
        <v>7550</v>
      </c>
      <c r="P14" s="16">
        <f t="shared" ref="P14:P25" si="3">+O14*E14</f>
        <v>4341250</v>
      </c>
    </row>
    <row r="15" spans="1:16" ht="26.25" customHeight="1" x14ac:dyDescent="0.25">
      <c r="A15" s="9" t="s">
        <v>4</v>
      </c>
      <c r="B15" s="30" t="str">
        <f>+VLOOKUP(A15,'[1]Consolidado Unitarios DIYT'!$B$11:$E$438,2,FALSE)</f>
        <v>DESMONTE DE MUROS INTERNOS, ATICOS  EN  LADRILLO HUECO O MACIZO DE ARCILLA COCIDA, BLOQUE  DE CONCRETO SIMPLE, SISTEMA LIVIANO, EN CUAQUIER DIMENSIÓN Y ENRASE. INCLUYE:  RETIRO DE SOBRECIMIENTOS, ESTRUCTURAS EN CONCRETO QUE ESTAN VINCULADOS A LOS MUROS COMO VIGUETAS AEREAS, DOVELAS.</v>
      </c>
      <c r="C15" s="6" t="str">
        <f>+VLOOKUP(A15,'[1]Consolidado Unitarios DIYT'!$B$11:$E$438,3,FALSE)</f>
        <v>M2</v>
      </c>
      <c r="D15" s="19">
        <f>+VLOOKUP(A15,'[1]Consolidado Unitarios DIYT'!$B$11:$E$438,4,FALSE)</f>
        <v>22495</v>
      </c>
      <c r="E15" s="189">
        <v>72.239999999999995</v>
      </c>
      <c r="F15" s="19">
        <f>ROUND(D15*E15,0)</f>
        <v>1625039</v>
      </c>
      <c r="G15" s="16">
        <v>22200</v>
      </c>
      <c r="H15" s="16">
        <f>+G15*E15</f>
        <v>1603728</v>
      </c>
      <c r="I15" s="16">
        <v>21000</v>
      </c>
      <c r="J15" s="16">
        <f>+I15*E15</f>
        <v>1517040</v>
      </c>
      <c r="K15" s="16">
        <f t="shared" si="0"/>
        <v>21898.333333333332</v>
      </c>
      <c r="L15" s="16">
        <f>SMALL((D15,G15,I15),1)</f>
        <v>21000</v>
      </c>
      <c r="M15" s="16">
        <f t="shared" si="1"/>
        <v>-1495</v>
      </c>
      <c r="N15" s="51">
        <f t="shared" si="2"/>
        <v>-7.1190476190476193E-2</v>
      </c>
      <c r="O15" s="16">
        <f t="shared" ref="O15:O25" si="4">+L15</f>
        <v>21000</v>
      </c>
      <c r="P15" s="16">
        <f t="shared" si="3"/>
        <v>1517040</v>
      </c>
    </row>
    <row r="16" spans="1:16" ht="20.399999999999999" x14ac:dyDescent="0.25">
      <c r="A16" s="8" t="s">
        <v>5</v>
      </c>
      <c r="B16" s="30" t="str">
        <f>+VLOOKUP(A16,'[1]Consolidado Unitarios DIYT'!$B$11:$E$438,2,FALSE)</f>
        <v>DESMONTE Y RETIRO DE PISOS EN BALDOSA DE MORTERO Y GRANO, TABLETA VITRIFICADA CON ARENON CHINO Y ADOQUIN EN CUALQUIER DIMENSIÓN. INCLUYE: RETIRO MORTERO DE NIVELACIÓN, PEGA, ENTRESUELO</v>
      </c>
      <c r="C16" s="6" t="str">
        <f>+VLOOKUP(A16,'[1]Consolidado Unitarios DIYT'!$B$11:$E$438,3,FALSE)</f>
        <v>M2</v>
      </c>
      <c r="D16" s="19">
        <f>+VLOOKUP(A16,'[1]Consolidado Unitarios DIYT'!$B$11:$E$438,4,FALSE)</f>
        <v>14989</v>
      </c>
      <c r="E16" s="189">
        <v>4</v>
      </c>
      <c r="F16" s="19">
        <f>ROUND(D16*E16,0)</f>
        <v>59956</v>
      </c>
      <c r="G16" s="16">
        <v>14900</v>
      </c>
      <c r="H16" s="16">
        <f>+G16*E16</f>
        <v>59600</v>
      </c>
      <c r="I16" s="16">
        <v>16500</v>
      </c>
      <c r="J16" s="16">
        <f>+I16*E16</f>
        <v>66000</v>
      </c>
      <c r="K16" s="16">
        <f t="shared" si="0"/>
        <v>15463</v>
      </c>
      <c r="L16" s="16">
        <f>SMALL((D16,G16,I16),1)</f>
        <v>14900</v>
      </c>
      <c r="M16" s="16">
        <f t="shared" si="1"/>
        <v>-89</v>
      </c>
      <c r="N16" s="51">
        <f t="shared" si="2"/>
        <v>-5.9731543624161072E-3</v>
      </c>
      <c r="O16" s="16">
        <v>14750</v>
      </c>
      <c r="P16" s="16">
        <f t="shared" si="3"/>
        <v>59000</v>
      </c>
    </row>
    <row r="17" spans="1:16" ht="12.75" customHeight="1" x14ac:dyDescent="0.25">
      <c r="A17" s="8" t="s">
        <v>6</v>
      </c>
      <c r="B17" s="30" t="str">
        <f>+VLOOKUP(A17,'[1]Consolidado Unitarios DIYT'!$B$11:$E$438,2,FALSE)</f>
        <v>DEMOLICIÓN DE PAÑETES EN MAL ESTADO INCLUYE CARGUE Y RETIRO DE SOBRANTES</v>
      </c>
      <c r="C17" s="6" t="str">
        <f>+VLOOKUP(A17,'[1]Consolidado Unitarios DIYT'!$B$11:$E$438,3,FALSE)</f>
        <v>M2</v>
      </c>
      <c r="D17" s="19">
        <f>+VLOOKUP(A17,'[1]Consolidado Unitarios DIYT'!$B$11:$E$438,4,FALSE)</f>
        <v>16803</v>
      </c>
      <c r="E17" s="189">
        <v>30</v>
      </c>
      <c r="F17" s="19"/>
      <c r="G17" s="16">
        <v>16500</v>
      </c>
      <c r="H17" s="16"/>
      <c r="I17" s="16">
        <v>14500</v>
      </c>
      <c r="J17" s="16"/>
      <c r="K17" s="16">
        <f t="shared" si="0"/>
        <v>15934.333333333334</v>
      </c>
      <c r="L17" s="16">
        <f>SMALL((D17,G17,I17),1)</f>
        <v>14500</v>
      </c>
      <c r="M17" s="16">
        <f t="shared" si="1"/>
        <v>-2303</v>
      </c>
      <c r="N17" s="51">
        <f t="shared" si="2"/>
        <v>-0.15882758620689655</v>
      </c>
      <c r="O17" s="16">
        <f t="shared" si="4"/>
        <v>14500</v>
      </c>
      <c r="P17" s="16">
        <f t="shared" si="3"/>
        <v>435000</v>
      </c>
    </row>
    <row r="18" spans="1:16" x14ac:dyDescent="0.25">
      <c r="A18" s="9" t="s">
        <v>7</v>
      </c>
      <c r="B18" s="30" t="str">
        <f>+VLOOKUP(A18,'[1]Consolidado Unitarios DIYT'!$B$11:$E$438,2,FALSE)</f>
        <v>DESMONTE DE CANALES DE AGUAS LLUVIAS EN MAL ESTADO INCLUYE CARGUE Y RETIRO DE SOBRANTES</v>
      </c>
      <c r="C18" s="6" t="str">
        <f>+VLOOKUP(A18,'[1]Consolidado Unitarios DIYT'!$B$11:$E$438,3,FALSE)</f>
        <v>M</v>
      </c>
      <c r="D18" s="19">
        <f>+VLOOKUP(A18,'[1]Consolidado Unitarios DIYT'!$B$11:$E$438,4,FALSE)</f>
        <v>6049</v>
      </c>
      <c r="E18" s="189">
        <v>70</v>
      </c>
      <c r="F18" s="19">
        <f t="shared" ref="F18:F25" si="5">ROUND(D18*E18,0)</f>
        <v>423430</v>
      </c>
      <c r="G18" s="16">
        <v>6000</v>
      </c>
      <c r="H18" s="16">
        <f t="shared" ref="H18:H25" si="6">+G18*E18</f>
        <v>420000</v>
      </c>
      <c r="I18" s="16">
        <v>7000</v>
      </c>
      <c r="J18" s="16">
        <f t="shared" ref="J18:J25" si="7">+I18*E18</f>
        <v>490000</v>
      </c>
      <c r="K18" s="16">
        <f t="shared" si="0"/>
        <v>6349.666666666667</v>
      </c>
      <c r="L18" s="16">
        <f>SMALL((D18,G18,I18),1)</f>
        <v>6000</v>
      </c>
      <c r="M18" s="16">
        <f t="shared" si="1"/>
        <v>-49</v>
      </c>
      <c r="N18" s="51">
        <f t="shared" si="2"/>
        <v>-8.1666666666666658E-3</v>
      </c>
      <c r="O18" s="16">
        <f t="shared" si="4"/>
        <v>6000</v>
      </c>
      <c r="P18" s="16">
        <f t="shared" si="3"/>
        <v>420000</v>
      </c>
    </row>
    <row r="19" spans="1:16" ht="12.75" customHeight="1" x14ac:dyDescent="0.25">
      <c r="A19" s="8" t="s">
        <v>8</v>
      </c>
      <c r="B19" s="30" t="str">
        <f>+VLOOKUP(A19,'[1]Consolidado Unitarios DIYT'!$B$11:$E$438,2,FALSE)</f>
        <v>DESMONTE DE CIELO FALSO EN MAL ESTADO INCLUYE CARGUE Y RETIRO DE SOBRANTES</v>
      </c>
      <c r="C19" s="6" t="str">
        <f>+VLOOKUP(A19,'[1]Consolidado Unitarios DIYT'!$B$11:$E$438,3,FALSE)</f>
        <v>M2</v>
      </c>
      <c r="D19" s="19">
        <f>+VLOOKUP(A19,'[1]Consolidado Unitarios DIYT'!$B$11:$E$438,4,FALSE)</f>
        <v>13099</v>
      </c>
      <c r="E19" s="189">
        <v>450</v>
      </c>
      <c r="F19" s="19">
        <f t="shared" si="5"/>
        <v>5894550</v>
      </c>
      <c r="G19" s="17">
        <v>12900</v>
      </c>
      <c r="H19" s="16">
        <f t="shared" si="6"/>
        <v>5805000</v>
      </c>
      <c r="I19" s="16">
        <v>11200</v>
      </c>
      <c r="J19" s="16">
        <f t="shared" si="7"/>
        <v>5040000</v>
      </c>
      <c r="K19" s="16">
        <f t="shared" si="0"/>
        <v>12399.666666666666</v>
      </c>
      <c r="L19" s="16">
        <f>SMALL((D19,G19,I19),1)</f>
        <v>11200</v>
      </c>
      <c r="M19" s="16">
        <f t="shared" si="1"/>
        <v>-1899</v>
      </c>
      <c r="N19" s="51">
        <f t="shared" si="2"/>
        <v>-0.16955357142857144</v>
      </c>
      <c r="O19" s="16">
        <f t="shared" si="4"/>
        <v>11200</v>
      </c>
      <c r="P19" s="16">
        <f t="shared" si="3"/>
        <v>5040000</v>
      </c>
    </row>
    <row r="20" spans="1:16" ht="20.399999999999999" x14ac:dyDescent="0.25">
      <c r="A20" s="8" t="s">
        <v>9</v>
      </c>
      <c r="B20" s="30" t="str">
        <f>+VLOOKUP(A20,'[1]Consolidado Unitarios DIYT'!$B$11:$E$438,2,FALSE)</f>
        <v>DESMONTE Y RETIRO DE APARATOS HIDROSANITARIOS. INCLUYE: RETIRO DE GRIFERIA. TAPONADA DE SALIDAS HIDRÁULICAS Y SANITARIAS. SANITARIOS</v>
      </c>
      <c r="C20" s="6" t="str">
        <f>+VLOOKUP(A20,'[1]Consolidado Unitarios DIYT'!$B$11:$E$438,3,FALSE)</f>
        <v>UN</v>
      </c>
      <c r="D20" s="19">
        <f>+VLOOKUP(A20,'[1]Consolidado Unitarios DIYT'!$B$11:$E$438,4,FALSE)</f>
        <v>100775.33</v>
      </c>
      <c r="E20" s="189">
        <v>48</v>
      </c>
      <c r="F20" s="19">
        <f t="shared" si="5"/>
        <v>4837216</v>
      </c>
      <c r="G20" s="17">
        <v>100550</v>
      </c>
      <c r="H20" s="16">
        <f t="shared" si="6"/>
        <v>4826400</v>
      </c>
      <c r="I20" s="16">
        <v>90500</v>
      </c>
      <c r="J20" s="16">
        <f t="shared" si="7"/>
        <v>4344000</v>
      </c>
      <c r="K20" s="16">
        <f t="shared" si="0"/>
        <v>97275.11</v>
      </c>
      <c r="L20" s="16">
        <f>SMALL((D20,G20,I20),1)</f>
        <v>90500</v>
      </c>
      <c r="M20" s="16">
        <f t="shared" si="1"/>
        <v>-10275.330000000002</v>
      </c>
      <c r="N20" s="51">
        <f t="shared" si="2"/>
        <v>-0.11353955801104974</v>
      </c>
      <c r="O20" s="16">
        <f t="shared" si="4"/>
        <v>90500</v>
      </c>
      <c r="P20" s="16">
        <f t="shared" si="3"/>
        <v>4344000</v>
      </c>
    </row>
    <row r="21" spans="1:16" ht="20.399999999999999" x14ac:dyDescent="0.25">
      <c r="A21" s="9" t="s">
        <v>10</v>
      </c>
      <c r="B21" s="30" t="str">
        <f>+VLOOKUP(A21,'[1]Consolidado Unitarios DIYT'!$B$11:$E$438,2,FALSE)</f>
        <v>DEMOLICION, RETIRO Y DISPOSICIÓN FINAL DE TRAMOS DE ALEROS EXISTENTES EN CUBIERTA EN TEJA DE BARRO, PLASTICA, ZINC O ASBESTO CEMENTO EXISTENTES</v>
      </c>
      <c r="C21" s="6" t="str">
        <f>+VLOOKUP(A21,'[1]Consolidado Unitarios DIYT'!$B$11:$E$438,3,FALSE)</f>
        <v>M2</v>
      </c>
      <c r="D21" s="19">
        <f>+VLOOKUP(A21,'[1]Consolidado Unitarios DIYT'!$B$11:$E$438,4,FALSE)</f>
        <v>50226</v>
      </c>
      <c r="E21" s="189">
        <v>480</v>
      </c>
      <c r="F21" s="19">
        <f t="shared" si="5"/>
        <v>24108480</v>
      </c>
      <c r="G21" s="17">
        <v>50100</v>
      </c>
      <c r="H21" s="16">
        <f t="shared" si="6"/>
        <v>24048000</v>
      </c>
      <c r="I21" s="16">
        <v>55640</v>
      </c>
      <c r="J21" s="16">
        <f t="shared" si="7"/>
        <v>26707200</v>
      </c>
      <c r="K21" s="16">
        <f t="shared" si="0"/>
        <v>51988.666666666664</v>
      </c>
      <c r="L21" s="16">
        <f>SMALL((D21,G21,I21),1)</f>
        <v>50100</v>
      </c>
      <c r="M21" s="16">
        <f t="shared" si="1"/>
        <v>-126</v>
      </c>
      <c r="N21" s="51">
        <f t="shared" si="2"/>
        <v>-2.5149700598802397E-3</v>
      </c>
      <c r="O21" s="16">
        <f t="shared" si="4"/>
        <v>50100</v>
      </c>
      <c r="P21" s="16">
        <f t="shared" si="3"/>
        <v>24048000</v>
      </c>
    </row>
    <row r="22" spans="1:16" ht="25.5" customHeight="1" x14ac:dyDescent="0.25">
      <c r="A22" s="9" t="s">
        <v>11</v>
      </c>
      <c r="B22" s="30" t="str">
        <f>+VLOOKUP(A22,'[1]Consolidado Unitarios DIYT'!$B$11:$E$438,2,FALSE)</f>
        <v>DESMONTE Y RETIRO DE MARCOS CON SU RESPECTIVA ALA DE PUERTAS METÁLICAS, ALUMINIO Y MADERA PARA  TODO TIPO DE MURO. DE ANCHO VARIABLE ENTRE 0.70-1.40 M</v>
      </c>
      <c r="C22" s="6" t="str">
        <f>+VLOOKUP(A22,'[1]Consolidado Unitarios DIYT'!$B$11:$E$438,3,FALSE)</f>
        <v>UN</v>
      </c>
      <c r="D22" s="19">
        <f>+VLOOKUP(A22,'[1]Consolidado Unitarios DIYT'!$B$11:$E$438,4,FALSE)</f>
        <v>23150</v>
      </c>
      <c r="E22" s="189">
        <v>43</v>
      </c>
      <c r="F22" s="19">
        <f t="shared" si="5"/>
        <v>995450</v>
      </c>
      <c r="G22" s="17">
        <v>23000</v>
      </c>
      <c r="H22" s="16">
        <f t="shared" si="6"/>
        <v>989000</v>
      </c>
      <c r="I22" s="16">
        <v>32000</v>
      </c>
      <c r="J22" s="16">
        <f t="shared" si="7"/>
        <v>1376000</v>
      </c>
      <c r="K22" s="16">
        <f t="shared" si="0"/>
        <v>26050</v>
      </c>
      <c r="L22" s="16">
        <f>SMALL((D22,G22,I22),1)</f>
        <v>23000</v>
      </c>
      <c r="M22" s="16">
        <f t="shared" si="1"/>
        <v>-150</v>
      </c>
      <c r="N22" s="51">
        <f t="shared" si="2"/>
        <v>-6.5217391304347823E-3</v>
      </c>
      <c r="O22" s="16">
        <f t="shared" si="4"/>
        <v>23000</v>
      </c>
      <c r="P22" s="16">
        <f t="shared" si="3"/>
        <v>989000</v>
      </c>
    </row>
    <row r="23" spans="1:16" ht="20.399999999999999" x14ac:dyDescent="0.25">
      <c r="A23" s="8" t="s">
        <v>12</v>
      </c>
      <c r="B23" s="30" t="str">
        <f>+VLOOKUP(A23,'[1]Consolidado Unitarios DIYT'!$B$11:$E$438,2,FALSE)</f>
        <v>DESMONTE DE PUNTOS HIDRÁULICOS CON FILTRACIONES INCLUYE CARGUE Y RETIRO DE SOBRANTES (INCLUYE LOS TRABAJOS DE REGATAS Y DEMOLICIONES)</v>
      </c>
      <c r="C23" s="6" t="str">
        <f>+VLOOKUP(A23,'[1]Consolidado Unitarios DIYT'!$B$11:$E$438,3,FALSE)</f>
        <v>UN</v>
      </c>
      <c r="D23" s="19">
        <f>+VLOOKUP(A23,'[1]Consolidado Unitarios DIYT'!$B$11:$E$438,4,FALSE)</f>
        <v>36690</v>
      </c>
      <c r="E23" s="189">
        <v>4</v>
      </c>
      <c r="F23" s="19">
        <f t="shared" si="5"/>
        <v>146760</v>
      </c>
      <c r="G23" s="17">
        <v>36500</v>
      </c>
      <c r="H23" s="16">
        <f t="shared" si="6"/>
        <v>146000</v>
      </c>
      <c r="I23" s="16">
        <v>35000</v>
      </c>
      <c r="J23" s="16">
        <f t="shared" si="7"/>
        <v>140000</v>
      </c>
      <c r="K23" s="16">
        <f t="shared" si="0"/>
        <v>36063.333333333336</v>
      </c>
      <c r="L23" s="16">
        <f>SMALL((D23,G23,I23),1)</f>
        <v>35000</v>
      </c>
      <c r="M23" s="16">
        <f t="shared" si="1"/>
        <v>-1690</v>
      </c>
      <c r="N23" s="51">
        <f t="shared" si="2"/>
        <v>-4.8285714285714286E-2</v>
      </c>
      <c r="O23" s="16">
        <f t="shared" si="4"/>
        <v>35000</v>
      </c>
      <c r="P23" s="16">
        <f t="shared" si="3"/>
        <v>140000</v>
      </c>
    </row>
    <row r="24" spans="1:16" ht="20.399999999999999" x14ac:dyDescent="0.25">
      <c r="A24" s="8" t="s">
        <v>13</v>
      </c>
      <c r="B24" s="30" t="str">
        <f>+VLOOKUP(A24,'[1]Consolidado Unitarios DIYT'!$B$11:$E$438,2,FALSE)</f>
        <v>DESMONTE DE PUNTOS SANITARIOS CON FILTRACIONES D=2-4" INCLUYE CARGUE Y RETIRO DE SOBRANTES (INCLUYE LOS TRABAJOS DE REGATAS Y DEMOLICIONES)</v>
      </c>
      <c r="C24" s="6" t="str">
        <f>+VLOOKUP(A24,'[1]Consolidado Unitarios DIYT'!$B$11:$E$438,3,FALSE)</f>
        <v>UN</v>
      </c>
      <c r="D24" s="19">
        <f>+VLOOKUP(A24,'[1]Consolidado Unitarios DIYT'!$B$11:$E$438,4,FALSE)</f>
        <v>34197</v>
      </c>
      <c r="E24" s="189">
        <v>4</v>
      </c>
      <c r="F24" s="19">
        <f t="shared" si="5"/>
        <v>136788</v>
      </c>
      <c r="G24" s="17">
        <v>34000</v>
      </c>
      <c r="H24" s="16">
        <f t="shared" si="6"/>
        <v>136000</v>
      </c>
      <c r="I24" s="16">
        <v>45000</v>
      </c>
      <c r="J24" s="16">
        <f t="shared" si="7"/>
        <v>180000</v>
      </c>
      <c r="K24" s="16">
        <f t="shared" si="0"/>
        <v>37732.333333333336</v>
      </c>
      <c r="L24" s="16">
        <f>SMALL((D24,G24,I24),1)</f>
        <v>34000</v>
      </c>
      <c r="M24" s="16">
        <f t="shared" si="1"/>
        <v>-197</v>
      </c>
      <c r="N24" s="51">
        <f t="shared" si="2"/>
        <v>-5.7941176470588237E-3</v>
      </c>
      <c r="O24" s="16">
        <f t="shared" si="4"/>
        <v>34000</v>
      </c>
      <c r="P24" s="16">
        <f t="shared" si="3"/>
        <v>136000</v>
      </c>
    </row>
    <row r="25" spans="1:16" ht="39" customHeight="1" x14ac:dyDescent="0.25">
      <c r="A25" s="9" t="s">
        <v>14</v>
      </c>
      <c r="B25" s="30" t="str">
        <f>+VLOOKUP(A25,'[1]Consolidado Unitarios DIYT'!$B$11:$E$438,2,FALSE)</f>
        <v>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v>
      </c>
      <c r="C25" s="6" t="str">
        <f>+VLOOKUP(A25,'[1]Consolidado Unitarios DIYT'!$B$11:$E$438,3,FALSE)</f>
        <v>M2</v>
      </c>
      <c r="D25" s="19">
        <f>+VLOOKUP(A25,'[1]Consolidado Unitarios DIYT'!$B$11:$E$438,4,FALSE)</f>
        <v>133141</v>
      </c>
      <c r="E25" s="189">
        <v>30</v>
      </c>
      <c r="F25" s="19">
        <f t="shared" si="5"/>
        <v>3994230</v>
      </c>
      <c r="G25" s="17">
        <v>132900</v>
      </c>
      <c r="H25" s="16">
        <f t="shared" si="6"/>
        <v>3987000</v>
      </c>
      <c r="I25" s="16">
        <v>142500</v>
      </c>
      <c r="J25" s="16">
        <f t="shared" si="7"/>
        <v>4275000</v>
      </c>
      <c r="K25" s="16">
        <f t="shared" si="0"/>
        <v>136180.33333333334</v>
      </c>
      <c r="L25" s="16">
        <f>SMALL((D25,G25,I25),1)</f>
        <v>132900</v>
      </c>
      <c r="M25" s="16">
        <f t="shared" si="1"/>
        <v>-241</v>
      </c>
      <c r="N25" s="51">
        <f t="shared" si="2"/>
        <v>-1.8133935289691497E-3</v>
      </c>
      <c r="O25" s="16">
        <f t="shared" si="4"/>
        <v>132900</v>
      </c>
      <c r="P25" s="16">
        <f t="shared" si="3"/>
        <v>3987000</v>
      </c>
    </row>
    <row r="26" spans="1:16" ht="34.5" customHeight="1" x14ac:dyDescent="0.25">
      <c r="A26" s="239" t="s">
        <v>213</v>
      </c>
      <c r="B26" s="239"/>
      <c r="C26" s="239"/>
      <c r="D26" s="21">
        <f>SUM(D14:D25)</f>
        <v>459250.33</v>
      </c>
      <c r="E26" s="182">
        <f t="shared" ref="E26:P26" si="8">SUM(E14:E25)</f>
        <v>1810.24</v>
      </c>
      <c r="F26" s="21">
        <f t="shared" si="8"/>
        <v>46612599</v>
      </c>
      <c r="G26" s="21">
        <f t="shared" si="8"/>
        <v>457100</v>
      </c>
      <c r="H26" s="21">
        <f t="shared" si="8"/>
        <v>46361978</v>
      </c>
      <c r="I26" s="21">
        <f t="shared" si="8"/>
        <v>480490</v>
      </c>
      <c r="J26" s="21">
        <f t="shared" si="8"/>
        <v>49683990</v>
      </c>
      <c r="K26" s="21">
        <f t="shared" si="8"/>
        <v>465613.44333333336</v>
      </c>
      <c r="L26" s="21">
        <f t="shared" si="8"/>
        <v>440650</v>
      </c>
      <c r="M26" s="21">
        <f t="shared" si="8"/>
        <v>-18600.330000000002</v>
      </c>
      <c r="N26" s="52">
        <f>AVERAGE(N14:N25)</f>
        <v>-5.0297639666246258E-2</v>
      </c>
      <c r="O26" s="21">
        <f t="shared" si="8"/>
        <v>440500</v>
      </c>
      <c r="P26" s="21">
        <f t="shared" si="8"/>
        <v>45456290</v>
      </c>
    </row>
    <row r="27" spans="1:16" ht="12.75" customHeight="1" x14ac:dyDescent="0.25">
      <c r="A27" s="57"/>
      <c r="B27" s="57"/>
      <c r="C27" s="57"/>
      <c r="D27" s="58"/>
      <c r="E27" s="203"/>
      <c r="F27" s="58"/>
      <c r="G27" s="58"/>
      <c r="H27" s="58"/>
      <c r="I27" s="58"/>
      <c r="J27" s="58"/>
      <c r="K27" s="58"/>
      <c r="L27" s="58"/>
      <c r="M27" s="58"/>
      <c r="N27" s="59"/>
      <c r="O27" s="58"/>
      <c r="P27" s="58"/>
    </row>
    <row r="28" spans="1:16" ht="15.6" x14ac:dyDescent="0.25">
      <c r="A28" s="7" t="s">
        <v>93</v>
      </c>
      <c r="B28" s="211" t="s">
        <v>94</v>
      </c>
      <c r="C28" s="211"/>
      <c r="D28" s="211"/>
      <c r="E28" s="211"/>
      <c r="F28" s="211"/>
      <c r="G28" s="211"/>
      <c r="H28" s="211"/>
      <c r="I28" s="211"/>
      <c r="J28" s="211"/>
      <c r="K28" s="211"/>
      <c r="L28" s="211"/>
      <c r="M28" s="211"/>
      <c r="N28" s="211"/>
      <c r="O28" s="211"/>
      <c r="P28" s="211"/>
    </row>
    <row r="29" spans="1:16" ht="34.5" customHeight="1" x14ac:dyDescent="0.25">
      <c r="A29" s="215" t="s">
        <v>87</v>
      </c>
      <c r="B29" s="216" t="s">
        <v>88</v>
      </c>
      <c r="C29" s="215" t="s">
        <v>89</v>
      </c>
      <c r="D29" s="217" t="s">
        <v>90</v>
      </c>
      <c r="E29" s="218" t="s">
        <v>156</v>
      </c>
      <c r="F29" s="217" t="s">
        <v>92</v>
      </c>
      <c r="G29" s="219" t="s">
        <v>158</v>
      </c>
      <c r="H29" s="219"/>
      <c r="I29" s="220" t="s">
        <v>214</v>
      </c>
      <c r="J29" s="220"/>
      <c r="K29" s="232" t="s">
        <v>215</v>
      </c>
      <c r="L29" s="215" t="s">
        <v>216</v>
      </c>
      <c r="M29" s="215" t="s">
        <v>217</v>
      </c>
      <c r="N29" s="215" t="s">
        <v>218</v>
      </c>
      <c r="O29" s="215" t="s">
        <v>219</v>
      </c>
      <c r="P29" s="215" t="s">
        <v>157</v>
      </c>
    </row>
    <row r="30" spans="1:16" ht="12.75" customHeight="1" x14ac:dyDescent="0.25">
      <c r="A30" s="215"/>
      <c r="B30" s="216"/>
      <c r="C30" s="215"/>
      <c r="D30" s="217"/>
      <c r="E30" s="218"/>
      <c r="F30" s="217"/>
      <c r="G30" s="231" t="s">
        <v>0</v>
      </c>
      <c r="H30" s="231" t="s">
        <v>157</v>
      </c>
      <c r="I30" s="231" t="s">
        <v>0</v>
      </c>
      <c r="J30" s="231" t="s">
        <v>157</v>
      </c>
      <c r="K30" s="232"/>
      <c r="L30" s="215"/>
      <c r="M30" s="215"/>
      <c r="N30" s="215"/>
      <c r="O30" s="215"/>
      <c r="P30" s="215"/>
    </row>
    <row r="31" spans="1:16" ht="12.75" customHeight="1" x14ac:dyDescent="0.25">
      <c r="A31" s="215"/>
      <c r="B31" s="216"/>
      <c r="C31" s="215"/>
      <c r="D31" s="217"/>
      <c r="E31" s="218"/>
      <c r="F31" s="217"/>
      <c r="G31" s="231"/>
      <c r="H31" s="231"/>
      <c r="I31" s="231"/>
      <c r="J31" s="231"/>
      <c r="K31" s="232"/>
      <c r="L31" s="215"/>
      <c r="M31" s="215"/>
      <c r="N31" s="215"/>
      <c r="O31" s="215"/>
      <c r="P31" s="215"/>
    </row>
    <row r="32" spans="1:16" ht="45.75" customHeight="1" x14ac:dyDescent="0.25">
      <c r="A32" s="9" t="s">
        <v>95</v>
      </c>
      <c r="B32" s="30" t="s">
        <v>96</v>
      </c>
      <c r="C32" s="11" t="s">
        <v>97</v>
      </c>
      <c r="D32" s="19">
        <v>150745.66666666666</v>
      </c>
      <c r="E32" s="189">
        <v>20</v>
      </c>
      <c r="F32" s="19">
        <f>ROUND(D32*E32,0)</f>
        <v>3014913</v>
      </c>
      <c r="G32" s="17">
        <v>150500</v>
      </c>
      <c r="H32" s="28">
        <f>+G32*E32</f>
        <v>3010000</v>
      </c>
      <c r="I32" s="17">
        <v>175400</v>
      </c>
      <c r="J32" s="28">
        <f>+I32*E32</f>
        <v>3508000</v>
      </c>
      <c r="K32" s="17">
        <f>AVERAGE(D32,G32,I32)</f>
        <v>158881.88888888888</v>
      </c>
      <c r="L32" s="17">
        <f>SMALL((D32,G32,I32),1)</f>
        <v>150500</v>
      </c>
      <c r="M32" s="63">
        <f>+L32-D32</f>
        <v>-245.66666666665697</v>
      </c>
      <c r="N32" s="64">
        <f>(L32-D32)/L32</f>
        <v>-1.6323366555924051E-3</v>
      </c>
      <c r="O32" s="63">
        <f>+L32</f>
        <v>150500</v>
      </c>
      <c r="P32" s="28">
        <f>+O32*E32</f>
        <v>3010000</v>
      </c>
    </row>
    <row r="33" spans="1:16" ht="21" customHeight="1" x14ac:dyDescent="0.25">
      <c r="A33" s="9" t="s">
        <v>98</v>
      </c>
      <c r="B33" s="30" t="s">
        <v>99</v>
      </c>
      <c r="C33" s="11" t="s">
        <v>100</v>
      </c>
      <c r="D33" s="19">
        <v>18000</v>
      </c>
      <c r="E33" s="189">
        <v>20</v>
      </c>
      <c r="F33" s="19">
        <f>ROUND(D33*E33,0)</f>
        <v>360000</v>
      </c>
      <c r="G33" s="17">
        <v>17850</v>
      </c>
      <c r="H33" s="28">
        <f>+G33*E33</f>
        <v>357000</v>
      </c>
      <c r="I33" s="17">
        <v>20000</v>
      </c>
      <c r="J33" s="28">
        <f>+I33*E33</f>
        <v>400000</v>
      </c>
      <c r="K33" s="17">
        <f>AVERAGE(D33,G33,I33)</f>
        <v>18616.666666666668</v>
      </c>
      <c r="L33" s="17">
        <f>SMALL((D33,G33,I33),1)</f>
        <v>17850</v>
      </c>
      <c r="M33" s="63">
        <f>+L33-D33</f>
        <v>-150</v>
      </c>
      <c r="N33" s="64">
        <f>(L33-D33)/L33</f>
        <v>-8.4033613445378148E-3</v>
      </c>
      <c r="O33" s="63">
        <f>+L33</f>
        <v>17850</v>
      </c>
      <c r="P33" s="28">
        <f>+O33*E33</f>
        <v>357000</v>
      </c>
    </row>
    <row r="34" spans="1:16" ht="15.75" customHeight="1" x14ac:dyDescent="0.25">
      <c r="A34" s="239" t="s">
        <v>220</v>
      </c>
      <c r="B34" s="239"/>
      <c r="C34" s="239"/>
      <c r="D34" s="21">
        <f>SUM(D32:D33)</f>
        <v>168745.66666666666</v>
      </c>
      <c r="E34" s="182">
        <f t="shared" ref="E34:M34" si="9">SUM(E32:E33)</f>
        <v>40</v>
      </c>
      <c r="F34" s="21">
        <f t="shared" si="9"/>
        <v>3374913</v>
      </c>
      <c r="G34" s="21">
        <f t="shared" si="9"/>
        <v>168350</v>
      </c>
      <c r="H34" s="21">
        <f t="shared" si="9"/>
        <v>3367000</v>
      </c>
      <c r="I34" s="21">
        <f t="shared" si="9"/>
        <v>195400</v>
      </c>
      <c r="J34" s="21">
        <f t="shared" si="9"/>
        <v>3908000</v>
      </c>
      <c r="K34" s="21">
        <f t="shared" si="9"/>
        <v>177498.55555555553</v>
      </c>
      <c r="L34" s="21">
        <f t="shared" si="9"/>
        <v>168350</v>
      </c>
      <c r="M34" s="21">
        <f t="shared" si="9"/>
        <v>-395.66666666665697</v>
      </c>
      <c r="N34" s="52">
        <f>AVERAGE(N32:N33)</f>
        <v>-5.0178490000651098E-3</v>
      </c>
      <c r="O34" s="65">
        <f>SUM(O32:O33)</f>
        <v>168350</v>
      </c>
      <c r="P34" s="66">
        <f>SUM(P32:P33)</f>
        <v>3367000</v>
      </c>
    </row>
    <row r="35" spans="1:16" ht="15.6" x14ac:dyDescent="0.25">
      <c r="A35" s="61"/>
      <c r="B35" s="61"/>
      <c r="C35" s="61"/>
      <c r="D35" s="62"/>
      <c r="E35" s="204"/>
      <c r="F35" s="62"/>
      <c r="G35" s="62"/>
      <c r="H35" s="62"/>
    </row>
    <row r="36" spans="1:16" ht="15.6" x14ac:dyDescent="0.25">
      <c r="A36" s="7">
        <v>4</v>
      </c>
      <c r="B36" s="211" t="s">
        <v>15</v>
      </c>
      <c r="C36" s="211"/>
      <c r="D36" s="211"/>
      <c r="E36" s="211"/>
      <c r="F36" s="211"/>
      <c r="G36" s="211"/>
      <c r="H36" s="211"/>
      <c r="I36" s="211"/>
      <c r="J36" s="211"/>
      <c r="K36" s="211"/>
      <c r="L36" s="211"/>
      <c r="M36" s="211"/>
      <c r="N36" s="211"/>
      <c r="O36" s="211"/>
      <c r="P36" s="211"/>
    </row>
    <row r="37" spans="1:16" ht="33.75" customHeight="1" x14ac:dyDescent="0.25">
      <c r="A37" s="215" t="s">
        <v>87</v>
      </c>
      <c r="B37" s="216" t="s">
        <v>88</v>
      </c>
      <c r="C37" s="215" t="s">
        <v>89</v>
      </c>
      <c r="D37" s="217" t="s">
        <v>90</v>
      </c>
      <c r="E37" s="218" t="s">
        <v>156</v>
      </c>
      <c r="F37" s="217" t="s">
        <v>92</v>
      </c>
      <c r="G37" s="219" t="s">
        <v>158</v>
      </c>
      <c r="H37" s="219"/>
      <c r="I37" s="220" t="s">
        <v>214</v>
      </c>
      <c r="J37" s="220"/>
      <c r="K37" s="232" t="s">
        <v>215</v>
      </c>
      <c r="L37" s="215" t="s">
        <v>216</v>
      </c>
      <c r="M37" s="215" t="s">
        <v>217</v>
      </c>
      <c r="N37" s="215" t="s">
        <v>218</v>
      </c>
      <c r="O37" s="215" t="s">
        <v>219</v>
      </c>
      <c r="P37" s="215" t="s">
        <v>157</v>
      </c>
    </row>
    <row r="38" spans="1:16" x14ac:dyDescent="0.25">
      <c r="A38" s="215"/>
      <c r="B38" s="216"/>
      <c r="C38" s="215"/>
      <c r="D38" s="217"/>
      <c r="E38" s="218"/>
      <c r="F38" s="217"/>
      <c r="G38" s="231" t="s">
        <v>0</v>
      </c>
      <c r="H38" s="231" t="s">
        <v>157</v>
      </c>
      <c r="I38" s="231" t="s">
        <v>0</v>
      </c>
      <c r="J38" s="231" t="s">
        <v>157</v>
      </c>
      <c r="K38" s="232"/>
      <c r="L38" s="215"/>
      <c r="M38" s="215"/>
      <c r="N38" s="215"/>
      <c r="O38" s="215"/>
      <c r="P38" s="215"/>
    </row>
    <row r="39" spans="1:16" ht="15.75" customHeight="1" x14ac:dyDescent="0.25">
      <c r="A39" s="215"/>
      <c r="B39" s="216"/>
      <c r="C39" s="215"/>
      <c r="D39" s="217"/>
      <c r="E39" s="218"/>
      <c r="F39" s="217"/>
      <c r="G39" s="231"/>
      <c r="H39" s="231"/>
      <c r="I39" s="231"/>
      <c r="J39" s="231"/>
      <c r="K39" s="232"/>
      <c r="L39" s="215"/>
      <c r="M39" s="215"/>
      <c r="N39" s="215"/>
      <c r="O39" s="215"/>
      <c r="P39" s="215"/>
    </row>
    <row r="40" spans="1:16" ht="44.25" customHeight="1" x14ac:dyDescent="0.25">
      <c r="A40" s="8" t="s">
        <v>16</v>
      </c>
      <c r="B40" s="30" t="str">
        <f>+VLOOKUP(A40,'[1]Consolidado Unitarios DIYT'!$B$11:$E$438,2,FALSE)</f>
        <v>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v>
      </c>
      <c r="C40" s="6" t="str">
        <f>+VLOOKUP(A40,'[1]Consolidado Unitarios DIYT'!$B$11:$E$438,3,FALSE)</f>
        <v>KG</v>
      </c>
      <c r="D40" s="19">
        <f>+VLOOKUP(A40,'[1]Consolidado Unitarios DIYT'!$B$11:$E$438,4,FALSE)</f>
        <v>163862</v>
      </c>
      <c r="E40" s="189">
        <v>426</v>
      </c>
      <c r="F40" s="19">
        <f t="shared" ref="F40:F49" si="10">ROUND(D40*E40,0)</f>
        <v>69805212</v>
      </c>
      <c r="G40" s="17">
        <v>163450</v>
      </c>
      <c r="H40" s="17">
        <f t="shared" ref="H40:H49" si="11">+G40*E40</f>
        <v>69629700</v>
      </c>
      <c r="I40" s="19">
        <v>161540</v>
      </c>
      <c r="J40" s="19">
        <f t="shared" ref="J40:J49" si="12">+I40*E40</f>
        <v>68816040</v>
      </c>
      <c r="K40" s="63">
        <f t="shared" ref="K40:K49" si="13">AVERAGE(D40,G40,I40)</f>
        <v>162950.66666666666</v>
      </c>
      <c r="L40" s="63">
        <f>SMALL((D40,G40,I40),1)</f>
        <v>161540</v>
      </c>
      <c r="M40" s="63">
        <f t="shared" ref="M40:M49" si="14">+L40-D40</f>
        <v>-2322</v>
      </c>
      <c r="N40" s="68">
        <f t="shared" ref="N40:N49" si="15">(L40-D40)/L40</f>
        <v>-1.4374148817630309E-2</v>
      </c>
      <c r="O40" s="63">
        <f>+L40</f>
        <v>161540</v>
      </c>
      <c r="P40" s="63">
        <f t="shared" ref="P40:P49" si="16">+O40*E40</f>
        <v>68816040</v>
      </c>
    </row>
    <row r="41" spans="1:16" x14ac:dyDescent="0.25">
      <c r="A41" s="8" t="s">
        <v>17</v>
      </c>
      <c r="B41" s="30" t="str">
        <f>+VLOOKUP(A41,'[1]Consolidado Unitarios DIYT'!$B$11:$E$438,2,FALSE)</f>
        <v>MEDIACAÑA EN MORTERO IMPERMABILIZADO 1:4 PARA LOSAS TECNICAS</v>
      </c>
      <c r="C41" s="6" t="str">
        <f>+VLOOKUP(A41,'[1]Consolidado Unitarios DIYT'!$B$11:$E$438,3,FALSE)</f>
        <v>ML</v>
      </c>
      <c r="D41" s="19">
        <f>+VLOOKUP(A41,'[1]Consolidado Unitarios DIYT'!$B$11:$E$438,4,FALSE)</f>
        <v>46523</v>
      </c>
      <c r="E41" s="189">
        <v>50</v>
      </c>
      <c r="F41" s="19">
        <f t="shared" si="10"/>
        <v>2326150</v>
      </c>
      <c r="G41" s="17">
        <v>46250</v>
      </c>
      <c r="H41" s="17">
        <f t="shared" si="11"/>
        <v>2312500</v>
      </c>
      <c r="I41" s="19">
        <v>38500</v>
      </c>
      <c r="J41" s="19">
        <f t="shared" si="12"/>
        <v>1925000</v>
      </c>
      <c r="K41" s="63">
        <f t="shared" si="13"/>
        <v>43757.666666666664</v>
      </c>
      <c r="L41" s="63">
        <f>SMALL((D41,G41,I41),1)</f>
        <v>38500</v>
      </c>
      <c r="M41" s="63">
        <f t="shared" si="14"/>
        <v>-8023</v>
      </c>
      <c r="N41" s="68">
        <f t="shared" si="15"/>
        <v>-0.2083896103896104</v>
      </c>
      <c r="O41" s="63">
        <f t="shared" ref="O41:O49" si="17">+L41</f>
        <v>38500</v>
      </c>
      <c r="P41" s="63">
        <f t="shared" si="16"/>
        <v>1925000</v>
      </c>
    </row>
    <row r="42" spans="1:16" x14ac:dyDescent="0.25">
      <c r="A42" s="8" t="s">
        <v>18</v>
      </c>
      <c r="B42" s="30" t="str">
        <f>+VLOOKUP(A42,'[1]Consolidado Unitarios DIYT'!$B$11:$E$438,2,FALSE)</f>
        <v>PROTECCION DE LOSAS TECNICAS CON MORTERO IMPERMEABILIZADOS</v>
      </c>
      <c r="C42" s="6" t="str">
        <f>+VLOOKUP(A42,'[1]Consolidado Unitarios DIYT'!$B$11:$E$438,3,FALSE)</f>
        <v>M2</v>
      </c>
      <c r="D42" s="19">
        <f>+VLOOKUP(A42,'[1]Consolidado Unitarios DIYT'!$B$11:$E$438,4,FALSE)</f>
        <v>488626</v>
      </c>
      <c r="E42" s="189">
        <v>50</v>
      </c>
      <c r="F42" s="19">
        <f t="shared" si="10"/>
        <v>24431300</v>
      </c>
      <c r="G42" s="17">
        <v>488300</v>
      </c>
      <c r="H42" s="17">
        <f t="shared" si="11"/>
        <v>24415000</v>
      </c>
      <c r="I42" s="19">
        <v>488300</v>
      </c>
      <c r="J42" s="19">
        <f t="shared" si="12"/>
        <v>24415000</v>
      </c>
      <c r="K42" s="63">
        <f t="shared" si="13"/>
        <v>488408.66666666669</v>
      </c>
      <c r="L42" s="63">
        <f>SMALL((D42,G42,I42),1)</f>
        <v>488300</v>
      </c>
      <c r="M42" s="63">
        <f t="shared" si="14"/>
        <v>-326</v>
      </c>
      <c r="N42" s="68">
        <f t="shared" si="15"/>
        <v>-6.676223633012492E-4</v>
      </c>
      <c r="O42" s="63">
        <f t="shared" si="17"/>
        <v>488300</v>
      </c>
      <c r="P42" s="63">
        <f t="shared" si="16"/>
        <v>24415000</v>
      </c>
    </row>
    <row r="43" spans="1:16" ht="38.25" customHeight="1" x14ac:dyDescent="0.25">
      <c r="A43" s="8" t="s">
        <v>19</v>
      </c>
      <c r="B43" s="30" t="str">
        <f>+VLOOKUP(A43,'[1]Consolidado Unitarios DIYT'!$B$11:$E$438,2,FALSE)</f>
        <v xml:space="preserve">SUMINISTRO Y REPOSICIÓN CUBIERTA EN CUBIERTA ARQUITECTONICA PARA ZONAS EN MAL ESTADO. Teja modular similar a la referencia Superthermo 0.35 de Ajover. La cual debe tener un e = 1.9 mm; resistencia térmica ( R ) de 0.0133 mhºc/Kcal y conductividad térmica ( K ) de 0.211 Kcal/mhºc, en acero galvanizado, con foil de aluminio, forma trapezoidal,  para las cubiertas del proyecto, de acuerdo a lo señalado en los Planos del Proyecto Arquitectónico y de Detalles.Los trabajos deben contemplar el uso de andamios certificado y todos los elementos requeridos para esta actividad. El costo incluye todos los costos de fijación y remates necesarios para el correcto funcionamiento </v>
      </c>
      <c r="C43" s="6" t="str">
        <f>+VLOOKUP(A43,'[1]Consolidado Unitarios DIYT'!$B$11:$E$438,3,FALSE)</f>
        <v>M2</v>
      </c>
      <c r="D43" s="19">
        <f>+VLOOKUP(A43,'[1]Consolidado Unitarios DIYT'!$B$11:$E$438,4,FALSE)</f>
        <v>76086</v>
      </c>
      <c r="E43" s="189">
        <v>372</v>
      </c>
      <c r="F43" s="19">
        <f t="shared" si="10"/>
        <v>28303992</v>
      </c>
      <c r="G43" s="17">
        <v>75900</v>
      </c>
      <c r="H43" s="17">
        <f t="shared" si="11"/>
        <v>28234800</v>
      </c>
      <c r="I43" s="19">
        <v>81000</v>
      </c>
      <c r="J43" s="19">
        <f t="shared" si="12"/>
        <v>30132000</v>
      </c>
      <c r="K43" s="63">
        <f t="shared" si="13"/>
        <v>77662</v>
      </c>
      <c r="L43" s="63">
        <f>SMALL((D43,G43,I43),1)</f>
        <v>75900</v>
      </c>
      <c r="M43" s="63">
        <f t="shared" si="14"/>
        <v>-186</v>
      </c>
      <c r="N43" s="68">
        <f t="shared" si="15"/>
        <v>-2.450592885375494E-3</v>
      </c>
      <c r="O43" s="63">
        <f t="shared" si="17"/>
        <v>75900</v>
      </c>
      <c r="P43" s="63">
        <f t="shared" si="16"/>
        <v>28234800</v>
      </c>
    </row>
    <row r="44" spans="1:16" ht="51" customHeight="1" x14ac:dyDescent="0.25">
      <c r="A44" s="8" t="s">
        <v>20</v>
      </c>
      <c r="B44" s="30" t="str">
        <f>+VLOOKUP(A44,'[1]Consolidado Unitarios DIYT'!$B$11:$E$438,2,FALSE)</f>
        <v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v>
      </c>
      <c r="C44" s="6" t="str">
        <f>+VLOOKUP(A44,'[1]Consolidado Unitarios DIYT'!$B$11:$E$438,3,FALSE)</f>
        <v>UN</v>
      </c>
      <c r="D44" s="19">
        <f>+VLOOKUP(A44,'[1]Consolidado Unitarios DIYT'!$B$11:$E$438,4,FALSE)</f>
        <v>305070</v>
      </c>
      <c r="E44" s="189">
        <v>300</v>
      </c>
      <c r="F44" s="19">
        <f t="shared" si="10"/>
        <v>91521000</v>
      </c>
      <c r="G44" s="17">
        <v>305000</v>
      </c>
      <c r="H44" s="17">
        <f t="shared" si="11"/>
        <v>91500000</v>
      </c>
      <c r="I44" s="19">
        <v>300000</v>
      </c>
      <c r="J44" s="19">
        <f t="shared" si="12"/>
        <v>90000000</v>
      </c>
      <c r="K44" s="63">
        <f t="shared" si="13"/>
        <v>303356.66666666669</v>
      </c>
      <c r="L44" s="63">
        <f>SMALL((D44,G44,I44),1)</f>
        <v>300000</v>
      </c>
      <c r="M44" s="63">
        <f t="shared" si="14"/>
        <v>-5070</v>
      </c>
      <c r="N44" s="68">
        <f t="shared" si="15"/>
        <v>-1.6899999999999998E-2</v>
      </c>
      <c r="O44" s="63">
        <f t="shared" si="17"/>
        <v>300000</v>
      </c>
      <c r="P44" s="63">
        <f t="shared" si="16"/>
        <v>90000000</v>
      </c>
    </row>
    <row r="45" spans="1:16" ht="51" customHeight="1" x14ac:dyDescent="0.25">
      <c r="A45" s="8" t="s">
        <v>101</v>
      </c>
      <c r="B45" s="31" t="s">
        <v>102</v>
      </c>
      <c r="C45" s="11" t="s">
        <v>103</v>
      </c>
      <c r="D45" s="19">
        <v>395637</v>
      </c>
      <c r="E45" s="189">
        <v>10</v>
      </c>
      <c r="F45" s="19">
        <f t="shared" si="10"/>
        <v>3956370</v>
      </c>
      <c r="G45" s="17">
        <v>395300</v>
      </c>
      <c r="H45" s="17">
        <f t="shared" si="11"/>
        <v>3953000</v>
      </c>
      <c r="I45" s="19">
        <v>370000</v>
      </c>
      <c r="J45" s="19">
        <f t="shared" si="12"/>
        <v>3700000</v>
      </c>
      <c r="K45" s="63">
        <f t="shared" si="13"/>
        <v>386979</v>
      </c>
      <c r="L45" s="63">
        <f>SMALL((D45,G45,I45),1)</f>
        <v>370000</v>
      </c>
      <c r="M45" s="63">
        <f t="shared" si="14"/>
        <v>-25637</v>
      </c>
      <c r="N45" s="68">
        <f t="shared" si="15"/>
        <v>-6.9289189189189193E-2</v>
      </c>
      <c r="O45" s="63">
        <f t="shared" si="17"/>
        <v>370000</v>
      </c>
      <c r="P45" s="63">
        <f t="shared" si="16"/>
        <v>3700000</v>
      </c>
    </row>
    <row r="46" spans="1:16" ht="63.75" customHeight="1" x14ac:dyDescent="0.25">
      <c r="A46" s="8" t="s">
        <v>21</v>
      </c>
      <c r="B46" s="30" t="str">
        <f>+VLOOKUP(A46,'[1]Consolidado Unitarios DIYT'!$B$11:$E$438,2,FALSE)</f>
        <v>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v>
      </c>
      <c r="C46" s="6" t="str">
        <f>+VLOOKUP(A46,'[1]Consolidado Unitarios DIYT'!$B$11:$E$438,3,FALSE)</f>
        <v>ML</v>
      </c>
      <c r="D46" s="19">
        <f>+VLOOKUP(A46,'[1]Consolidado Unitarios DIYT'!$B$11:$E$438,4,FALSE)</f>
        <v>44652</v>
      </c>
      <c r="E46" s="189">
        <v>40</v>
      </c>
      <c r="F46" s="19">
        <f t="shared" si="10"/>
        <v>1786080</v>
      </c>
      <c r="G46" s="17">
        <v>44450</v>
      </c>
      <c r="H46" s="17">
        <f t="shared" si="11"/>
        <v>1778000</v>
      </c>
      <c r="I46" s="19">
        <v>40000</v>
      </c>
      <c r="J46" s="19">
        <f t="shared" si="12"/>
        <v>1600000</v>
      </c>
      <c r="K46" s="63">
        <f t="shared" si="13"/>
        <v>43034</v>
      </c>
      <c r="L46" s="63">
        <f>SMALL((D46,G46,I46),1)</f>
        <v>40000</v>
      </c>
      <c r="M46" s="63">
        <f t="shared" si="14"/>
        <v>-4652</v>
      </c>
      <c r="N46" s="68">
        <f t="shared" si="15"/>
        <v>-0.1163</v>
      </c>
      <c r="O46" s="63">
        <f t="shared" si="17"/>
        <v>40000</v>
      </c>
      <c r="P46" s="63">
        <f t="shared" si="16"/>
        <v>1600000</v>
      </c>
    </row>
    <row r="47" spans="1:16" ht="38.25" customHeight="1" x14ac:dyDescent="0.25">
      <c r="A47" s="8" t="s">
        <v>22</v>
      </c>
      <c r="B47" s="30" t="str">
        <f>+VLOOKUP(A47,'[1]Consolidado Unitarios DIYT'!$B$11:$E$438,2,FALSE)</f>
        <v>SUMINISTRO Y REPOSICIÓN DE CANALES PLASTICAS
TIPO DEL MATERIAL: PVC rígido, material termoplástico compuesto de Poli (cloruro de vinilo), aditivos y exento de plastificantes. Resistencia a la Corrosión, Resistencia a la electrólisis, Resistencia a la Tensión y al Impacto.</v>
      </c>
      <c r="C47" s="6" t="str">
        <f>+VLOOKUP(A47,'[1]Consolidado Unitarios DIYT'!$B$11:$E$438,3,FALSE)</f>
        <v>ML</v>
      </c>
      <c r="D47" s="19">
        <f>+VLOOKUP(A47,'[1]Consolidado Unitarios DIYT'!$B$11:$E$438,4,FALSE)</f>
        <v>74947</v>
      </c>
      <c r="E47" s="189">
        <v>86</v>
      </c>
      <c r="F47" s="19">
        <f t="shared" si="10"/>
        <v>6445442</v>
      </c>
      <c r="G47" s="17">
        <v>74800</v>
      </c>
      <c r="H47" s="17">
        <f t="shared" si="11"/>
        <v>6432800</v>
      </c>
      <c r="I47" s="19">
        <v>82500</v>
      </c>
      <c r="J47" s="19">
        <f t="shared" si="12"/>
        <v>7095000</v>
      </c>
      <c r="K47" s="63">
        <f t="shared" si="13"/>
        <v>77415.666666666672</v>
      </c>
      <c r="L47" s="63">
        <f>SMALL((D47,G47,I47),1)</f>
        <v>74800</v>
      </c>
      <c r="M47" s="63">
        <f t="shared" si="14"/>
        <v>-147</v>
      </c>
      <c r="N47" s="68">
        <f t="shared" si="15"/>
        <v>-1.9652406417112298E-3</v>
      </c>
      <c r="O47" s="63">
        <f t="shared" si="17"/>
        <v>74800</v>
      </c>
      <c r="P47" s="63">
        <f t="shared" si="16"/>
        <v>6432800</v>
      </c>
    </row>
    <row r="48" spans="1:16" ht="12.75" customHeight="1" x14ac:dyDescent="0.25">
      <c r="A48" s="8" t="s">
        <v>23</v>
      </c>
      <c r="B48" s="30" t="str">
        <f>+VLOOKUP(A48,'[1]Consolidado Unitarios DIYT'!$B$11:$E$438,2,FALSE)</f>
        <v xml:space="preserve"> FLANCHE EN LÁMINA GALVANIZADA CALIBRE 26 DESARROLLO 25CM INCLUYE ANDAMIO CERTIFICADO</v>
      </c>
      <c r="C48" s="6" t="str">
        <f>+VLOOKUP(A48,'[1]Consolidado Unitarios DIYT'!$B$11:$E$438,3,FALSE)</f>
        <v>ML</v>
      </c>
      <c r="D48" s="19">
        <f>+VLOOKUP(A48,'[1]Consolidado Unitarios DIYT'!$B$11:$E$438,4,FALSE)</f>
        <v>75748</v>
      </c>
      <c r="E48" s="189">
        <v>100</v>
      </c>
      <c r="F48" s="19">
        <f t="shared" si="10"/>
        <v>7574800</v>
      </c>
      <c r="G48" s="17">
        <v>75600</v>
      </c>
      <c r="H48" s="17">
        <f t="shared" si="11"/>
        <v>7560000</v>
      </c>
      <c r="I48" s="19">
        <v>68950</v>
      </c>
      <c r="J48" s="19">
        <f t="shared" si="12"/>
        <v>6895000</v>
      </c>
      <c r="K48" s="63">
        <f t="shared" si="13"/>
        <v>73432.666666666672</v>
      </c>
      <c r="L48" s="63">
        <f>SMALL((D48,G48,I48),1)</f>
        <v>68950</v>
      </c>
      <c r="M48" s="63">
        <f t="shared" si="14"/>
        <v>-6798</v>
      </c>
      <c r="N48" s="68">
        <f t="shared" si="15"/>
        <v>-9.8593183466279918E-2</v>
      </c>
      <c r="O48" s="63">
        <f t="shared" si="17"/>
        <v>68950</v>
      </c>
      <c r="P48" s="63">
        <f t="shared" si="16"/>
        <v>6895000</v>
      </c>
    </row>
    <row r="49" spans="1:16" x14ac:dyDescent="0.25">
      <c r="A49" s="8" t="s">
        <v>104</v>
      </c>
      <c r="B49" s="31" t="s">
        <v>105</v>
      </c>
      <c r="C49" s="11" t="s">
        <v>106</v>
      </c>
      <c r="D49" s="19">
        <v>83844.333333333328</v>
      </c>
      <c r="E49" s="189">
        <v>25</v>
      </c>
      <c r="F49" s="19">
        <f t="shared" si="10"/>
        <v>2096108</v>
      </c>
      <c r="G49" s="17">
        <v>83750</v>
      </c>
      <c r="H49" s="17">
        <f t="shared" si="11"/>
        <v>2093750</v>
      </c>
      <c r="I49" s="19">
        <v>85000</v>
      </c>
      <c r="J49" s="19">
        <f t="shared" si="12"/>
        <v>2125000</v>
      </c>
      <c r="K49" s="63">
        <f t="shared" si="13"/>
        <v>84198.111111111109</v>
      </c>
      <c r="L49" s="63">
        <f>SMALL((D49,G49,I49),1)</f>
        <v>83750</v>
      </c>
      <c r="M49" s="63">
        <f t="shared" si="14"/>
        <v>-94.333333333328483</v>
      </c>
      <c r="N49" s="68">
        <f t="shared" si="15"/>
        <v>-1.1263681592039222E-3</v>
      </c>
      <c r="O49" s="63">
        <f t="shared" si="17"/>
        <v>83750</v>
      </c>
      <c r="P49" s="63">
        <f t="shared" si="16"/>
        <v>2093750</v>
      </c>
    </row>
    <row r="50" spans="1:16" ht="15.6" x14ac:dyDescent="0.25">
      <c r="A50" s="221" t="s">
        <v>221</v>
      </c>
      <c r="B50" s="221"/>
      <c r="C50" s="221"/>
      <c r="D50" s="21">
        <f>SUM(D40:D49)</f>
        <v>1754995.3333333333</v>
      </c>
      <c r="E50" s="182">
        <f t="shared" ref="E50:P50" si="18">SUM(E40:E49)</f>
        <v>1459</v>
      </c>
      <c r="F50" s="21">
        <f t="shared" si="18"/>
        <v>238246454</v>
      </c>
      <c r="G50" s="21">
        <f t="shared" si="18"/>
        <v>1752800</v>
      </c>
      <c r="H50" s="21">
        <f t="shared" si="18"/>
        <v>237909550</v>
      </c>
      <c r="I50" s="21">
        <f t="shared" si="18"/>
        <v>1715790</v>
      </c>
      <c r="J50" s="21">
        <f t="shared" si="18"/>
        <v>236703040</v>
      </c>
      <c r="K50" s="21">
        <f t="shared" si="18"/>
        <v>1741195.1111111112</v>
      </c>
      <c r="L50" s="21">
        <f t="shared" si="18"/>
        <v>1701740</v>
      </c>
      <c r="M50" s="21">
        <f t="shared" si="18"/>
        <v>-53255.333333333328</v>
      </c>
      <c r="N50" s="52">
        <f>AVERAGE(N40:N49)</f>
        <v>-5.3005595591230178E-2</v>
      </c>
      <c r="O50" s="21">
        <f t="shared" si="18"/>
        <v>1701740</v>
      </c>
      <c r="P50" s="21">
        <f t="shared" si="18"/>
        <v>234112390</v>
      </c>
    </row>
    <row r="51" spans="1:16" ht="15.6" x14ac:dyDescent="0.25">
      <c r="A51" s="67"/>
      <c r="B51" s="67"/>
      <c r="C51" s="67"/>
      <c r="D51" s="62"/>
      <c r="E51" s="204"/>
      <c r="F51" s="62"/>
      <c r="G51" s="62"/>
      <c r="H51" s="62"/>
    </row>
    <row r="52" spans="1:16" ht="15.6" x14ac:dyDescent="0.25">
      <c r="A52" s="7">
        <v>5</v>
      </c>
      <c r="B52" s="211" t="s">
        <v>24</v>
      </c>
      <c r="C52" s="211"/>
      <c r="D52" s="211"/>
      <c r="E52" s="211"/>
      <c r="F52" s="211"/>
      <c r="G52" s="211"/>
      <c r="H52" s="211"/>
      <c r="I52" s="211"/>
      <c r="J52" s="211"/>
      <c r="K52" s="211"/>
      <c r="L52" s="211"/>
      <c r="M52" s="211"/>
      <c r="N52" s="211"/>
      <c r="O52" s="211"/>
      <c r="P52" s="211"/>
    </row>
    <row r="53" spans="1:16" ht="35.25" customHeight="1" x14ac:dyDescent="0.25">
      <c r="A53" s="215" t="s">
        <v>87</v>
      </c>
      <c r="B53" s="216" t="s">
        <v>88</v>
      </c>
      <c r="C53" s="215" t="s">
        <v>89</v>
      </c>
      <c r="D53" s="217" t="s">
        <v>90</v>
      </c>
      <c r="E53" s="218" t="s">
        <v>156</v>
      </c>
      <c r="F53" s="217" t="s">
        <v>92</v>
      </c>
      <c r="G53" s="219" t="s">
        <v>158</v>
      </c>
      <c r="H53" s="219"/>
      <c r="I53" s="220" t="s">
        <v>214</v>
      </c>
      <c r="J53" s="220"/>
      <c r="K53" s="232" t="s">
        <v>215</v>
      </c>
      <c r="L53" s="215" t="s">
        <v>216</v>
      </c>
      <c r="M53" s="215" t="s">
        <v>217</v>
      </c>
      <c r="N53" s="215" t="s">
        <v>218</v>
      </c>
      <c r="O53" s="215" t="s">
        <v>219</v>
      </c>
      <c r="P53" s="215" t="s">
        <v>157</v>
      </c>
    </row>
    <row r="54" spans="1:16" x14ac:dyDescent="0.25">
      <c r="A54" s="215"/>
      <c r="B54" s="216"/>
      <c r="C54" s="215"/>
      <c r="D54" s="217"/>
      <c r="E54" s="218"/>
      <c r="F54" s="217"/>
      <c r="G54" s="231" t="s">
        <v>0</v>
      </c>
      <c r="H54" s="231" t="s">
        <v>157</v>
      </c>
      <c r="I54" s="231" t="s">
        <v>0</v>
      </c>
      <c r="J54" s="231" t="s">
        <v>157</v>
      </c>
      <c r="K54" s="232"/>
      <c r="L54" s="215"/>
      <c r="M54" s="215"/>
      <c r="N54" s="215"/>
      <c r="O54" s="215"/>
      <c r="P54" s="215"/>
    </row>
    <row r="55" spans="1:16" x14ac:dyDescent="0.25">
      <c r="A55" s="215"/>
      <c r="B55" s="216"/>
      <c r="C55" s="215"/>
      <c r="D55" s="217"/>
      <c r="E55" s="218"/>
      <c r="F55" s="217"/>
      <c r="G55" s="231"/>
      <c r="H55" s="231"/>
      <c r="I55" s="231"/>
      <c r="J55" s="231"/>
      <c r="K55" s="232"/>
      <c r="L55" s="215"/>
      <c r="M55" s="215"/>
      <c r="N55" s="215"/>
      <c r="O55" s="215"/>
      <c r="P55" s="215"/>
    </row>
    <row r="56" spans="1:16" ht="15.75" customHeight="1" x14ac:dyDescent="0.25">
      <c r="A56" s="8" t="s">
        <v>25</v>
      </c>
      <c r="B56" s="70" t="str">
        <f>+VLOOKUP(A56,'[1]Consolidado Unitarios DIYT'!$B$11:$E$438,2,FALSE)</f>
        <v>FILOS Y DILATACIONES EN PAÑETES DE MUROS EN LADRILLO A LA VISTA</v>
      </c>
      <c r="C56" s="6" t="str">
        <f>+VLOOKUP(A56,'[1]Consolidado Unitarios DIYT'!$B$11:$E$438,3,FALSE)</f>
        <v>ML</v>
      </c>
      <c r="D56" s="19">
        <f>+VLOOKUP(A56,'[1]Consolidado Unitarios DIYT'!$B$11:$E$438,4,FALSE)</f>
        <v>30729</v>
      </c>
      <c r="E56" s="189">
        <v>315</v>
      </c>
      <c r="F56" s="19">
        <f t="shared" ref="F56:F65" si="19">ROUND(D56*E56,0)</f>
        <v>9679635</v>
      </c>
      <c r="G56" s="17">
        <v>30650</v>
      </c>
      <c r="H56" s="17">
        <f t="shared" ref="H56:H65" si="20">+G56*E56</f>
        <v>9654750</v>
      </c>
      <c r="I56" s="19">
        <v>28900</v>
      </c>
      <c r="J56" s="19">
        <f t="shared" ref="J56:J65" si="21">+I56*E56</f>
        <v>9103500</v>
      </c>
      <c r="K56" s="19">
        <f t="shared" ref="K56:K65" si="22">AVERAGE(D56,G56,I56)</f>
        <v>30093</v>
      </c>
      <c r="L56" s="19">
        <f>SMALL((D56,G56,I56),1)</f>
        <v>28900</v>
      </c>
      <c r="M56" s="19">
        <f t="shared" ref="M56:M65" si="23">+L56-D56</f>
        <v>-1829</v>
      </c>
      <c r="N56" s="73">
        <f t="shared" ref="N56:N65" si="24">(L56-D56)/L56</f>
        <v>-6.3287197231833917E-2</v>
      </c>
      <c r="O56" s="19">
        <f>+L56</f>
        <v>28900</v>
      </c>
      <c r="P56" s="19">
        <f t="shared" ref="P56:P65" si="25">+O56*E56</f>
        <v>9103500</v>
      </c>
    </row>
    <row r="57" spans="1:16" ht="55.5" customHeight="1" x14ac:dyDescent="0.25">
      <c r="A57" s="8" t="s">
        <v>26</v>
      </c>
      <c r="B57" s="70" t="str">
        <f>+VLOOKUP(A57,'[1]Consolidado Unitarios DIYT'!$B$11:$E$438,2,FALSE)</f>
        <v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v>
      </c>
      <c r="C57" s="6" t="str">
        <f>+VLOOKUP(A57,'[1]Consolidado Unitarios DIYT'!$B$11:$E$438,3,FALSE)</f>
        <v>M2</v>
      </c>
      <c r="D57" s="19">
        <f>+VLOOKUP(A57,'[1]Consolidado Unitarios DIYT'!$B$11:$E$438,4,FALSE)</f>
        <v>234741</v>
      </c>
      <c r="E57" s="189">
        <v>110</v>
      </c>
      <c r="F57" s="19">
        <f t="shared" si="19"/>
        <v>25821510</v>
      </c>
      <c r="G57" s="17">
        <v>234250</v>
      </c>
      <c r="H57" s="17">
        <f t="shared" si="20"/>
        <v>25767500</v>
      </c>
      <c r="I57" s="19">
        <v>240000</v>
      </c>
      <c r="J57" s="19">
        <f t="shared" si="21"/>
        <v>26400000</v>
      </c>
      <c r="K57" s="19">
        <f t="shared" si="22"/>
        <v>236330.33333333334</v>
      </c>
      <c r="L57" s="19">
        <f>SMALL((D57,G57,I57),1)</f>
        <v>234250</v>
      </c>
      <c r="M57" s="19">
        <f t="shared" si="23"/>
        <v>-491</v>
      </c>
      <c r="N57" s="73">
        <f t="shared" si="24"/>
        <v>-2.096051227321238E-3</v>
      </c>
      <c r="O57" s="19">
        <f t="shared" ref="O57:O65" si="26">+L57</f>
        <v>234250</v>
      </c>
      <c r="P57" s="19">
        <f t="shared" si="25"/>
        <v>25767500</v>
      </c>
    </row>
    <row r="58" spans="1:16" ht="60" customHeight="1" x14ac:dyDescent="0.25">
      <c r="A58" s="8" t="s">
        <v>27</v>
      </c>
      <c r="B58" s="70" t="str">
        <f>+VLOOKUP(A58,'[1]Consolidado Unitarios DIYT'!$B$11:$E$438,2,FALSE)</f>
        <v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v>
      </c>
      <c r="C58" s="6" t="str">
        <f>+VLOOKUP(A58,'[1]Consolidado Unitarios DIYT'!$B$11:$E$438,3,FALSE)</f>
        <v>M2</v>
      </c>
      <c r="D58" s="19">
        <f>+VLOOKUP(A58,'[1]Consolidado Unitarios DIYT'!$B$11:$E$438,4,FALSE)</f>
        <v>20095</v>
      </c>
      <c r="E58" s="189">
        <v>276.89</v>
      </c>
      <c r="F58" s="19">
        <f t="shared" si="19"/>
        <v>5564105</v>
      </c>
      <c r="G58" s="17">
        <v>20000</v>
      </c>
      <c r="H58" s="17">
        <f t="shared" si="20"/>
        <v>5537800</v>
      </c>
      <c r="I58" s="19">
        <v>19500</v>
      </c>
      <c r="J58" s="19">
        <f t="shared" si="21"/>
        <v>5399355</v>
      </c>
      <c r="K58" s="19">
        <f t="shared" si="22"/>
        <v>19865</v>
      </c>
      <c r="L58" s="19">
        <f>SMALL((D58,G58,I58),1)</f>
        <v>19500</v>
      </c>
      <c r="M58" s="19">
        <f t="shared" si="23"/>
        <v>-595</v>
      </c>
      <c r="N58" s="73">
        <f t="shared" si="24"/>
        <v>-3.0512820512820511E-2</v>
      </c>
      <c r="O58" s="19">
        <f t="shared" si="26"/>
        <v>19500</v>
      </c>
      <c r="P58" s="19">
        <f t="shared" si="25"/>
        <v>5399355</v>
      </c>
    </row>
    <row r="59" spans="1:16" ht="48" customHeight="1" x14ac:dyDescent="0.25">
      <c r="A59" s="8" t="s">
        <v>107</v>
      </c>
      <c r="B59" s="71" t="s">
        <v>108</v>
      </c>
      <c r="C59" s="11" t="s">
        <v>103</v>
      </c>
      <c r="D59" s="19">
        <v>146008.33333333334</v>
      </c>
      <c r="E59" s="189">
        <v>20</v>
      </c>
      <c r="F59" s="19">
        <f t="shared" si="19"/>
        <v>2920167</v>
      </c>
      <c r="G59" s="17">
        <v>145900</v>
      </c>
      <c r="H59" s="17">
        <f t="shared" si="20"/>
        <v>2918000</v>
      </c>
      <c r="I59" s="19">
        <v>240000</v>
      </c>
      <c r="J59" s="19">
        <f t="shared" si="21"/>
        <v>4800000</v>
      </c>
      <c r="K59" s="19">
        <f t="shared" si="22"/>
        <v>177302.77777777778</v>
      </c>
      <c r="L59" s="19">
        <f>SMALL((D59,G59,I59),1)</f>
        <v>145900</v>
      </c>
      <c r="M59" s="19">
        <f t="shared" si="23"/>
        <v>-108.33333333334303</v>
      </c>
      <c r="N59" s="73">
        <f t="shared" si="24"/>
        <v>-7.4251770619152186E-4</v>
      </c>
      <c r="O59" s="19">
        <f t="shared" si="26"/>
        <v>145900</v>
      </c>
      <c r="P59" s="19">
        <f t="shared" si="25"/>
        <v>2918000</v>
      </c>
    </row>
    <row r="60" spans="1:16" x14ac:dyDescent="0.25">
      <c r="A60" s="8" t="s">
        <v>109</v>
      </c>
      <c r="B60" s="71" t="s">
        <v>110</v>
      </c>
      <c r="C60" s="11" t="s">
        <v>103</v>
      </c>
      <c r="D60" s="19">
        <v>56940.333333333336</v>
      </c>
      <c r="E60" s="189">
        <v>20</v>
      </c>
      <c r="F60" s="19">
        <f t="shared" si="19"/>
        <v>1138807</v>
      </c>
      <c r="G60" s="17">
        <v>56500</v>
      </c>
      <c r="H60" s="17">
        <f t="shared" si="20"/>
        <v>1130000</v>
      </c>
      <c r="I60" s="19">
        <v>54600</v>
      </c>
      <c r="J60" s="19">
        <f t="shared" si="21"/>
        <v>1092000</v>
      </c>
      <c r="K60" s="19">
        <f t="shared" si="22"/>
        <v>56013.444444444445</v>
      </c>
      <c r="L60" s="19">
        <f>SMALL((D60,G60,I60),1)</f>
        <v>54600</v>
      </c>
      <c r="M60" s="19">
        <f t="shared" si="23"/>
        <v>-2340.3333333333358</v>
      </c>
      <c r="N60" s="73">
        <f t="shared" si="24"/>
        <v>-4.2863247863247911E-2</v>
      </c>
      <c r="O60" s="19">
        <f t="shared" si="26"/>
        <v>54600</v>
      </c>
      <c r="P60" s="19">
        <f t="shared" si="25"/>
        <v>1092000</v>
      </c>
    </row>
    <row r="61" spans="1:16" x14ac:dyDescent="0.25">
      <c r="A61" s="8" t="s">
        <v>28</v>
      </c>
      <c r="B61" s="71" t="s">
        <v>111</v>
      </c>
      <c r="C61" s="11" t="s">
        <v>103</v>
      </c>
      <c r="D61" s="19">
        <v>48971</v>
      </c>
      <c r="E61" s="189">
        <v>10</v>
      </c>
      <c r="F61" s="19">
        <f t="shared" si="19"/>
        <v>489710</v>
      </c>
      <c r="G61" s="17">
        <v>48650</v>
      </c>
      <c r="H61" s="17">
        <f t="shared" si="20"/>
        <v>486500</v>
      </c>
      <c r="I61" s="19">
        <v>47000</v>
      </c>
      <c r="J61" s="19">
        <f t="shared" si="21"/>
        <v>470000</v>
      </c>
      <c r="K61" s="19">
        <f t="shared" si="22"/>
        <v>48207</v>
      </c>
      <c r="L61" s="19">
        <f>SMALL((D61,G61,I61),1)</f>
        <v>47000</v>
      </c>
      <c r="M61" s="19">
        <f t="shared" si="23"/>
        <v>-1971</v>
      </c>
      <c r="N61" s="73">
        <f t="shared" si="24"/>
        <v>-4.1936170212765959E-2</v>
      </c>
      <c r="O61" s="19">
        <f t="shared" si="26"/>
        <v>47000</v>
      </c>
      <c r="P61" s="19">
        <f t="shared" si="25"/>
        <v>470000</v>
      </c>
    </row>
    <row r="62" spans="1:16" x14ac:dyDescent="0.25">
      <c r="A62" s="8" t="s">
        <v>112</v>
      </c>
      <c r="B62" s="71" t="s">
        <v>113</v>
      </c>
      <c r="C62" s="11" t="s">
        <v>103</v>
      </c>
      <c r="D62" s="19">
        <v>37513.666666666664</v>
      </c>
      <c r="E62" s="189">
        <v>50</v>
      </c>
      <c r="F62" s="19">
        <f t="shared" si="19"/>
        <v>1875683</v>
      </c>
      <c r="G62" s="17">
        <v>37400</v>
      </c>
      <c r="H62" s="17">
        <f t="shared" si="20"/>
        <v>1870000</v>
      </c>
      <c r="I62" s="19">
        <v>36000</v>
      </c>
      <c r="J62" s="19">
        <f t="shared" si="21"/>
        <v>1800000</v>
      </c>
      <c r="K62" s="19">
        <f t="shared" si="22"/>
        <v>36971.222222222219</v>
      </c>
      <c r="L62" s="19">
        <f>SMALL((D62,G62,I62),1)</f>
        <v>36000</v>
      </c>
      <c r="M62" s="19">
        <f t="shared" si="23"/>
        <v>-1513.6666666666642</v>
      </c>
      <c r="N62" s="73">
        <f t="shared" si="24"/>
        <v>-4.2046296296296228E-2</v>
      </c>
      <c r="O62" s="19">
        <f t="shared" si="26"/>
        <v>36000</v>
      </c>
      <c r="P62" s="19">
        <f t="shared" si="25"/>
        <v>1800000</v>
      </c>
    </row>
    <row r="63" spans="1:16" ht="62.25" customHeight="1" x14ac:dyDescent="0.25">
      <c r="A63" s="8" t="s">
        <v>114</v>
      </c>
      <c r="B63" s="71" t="s">
        <v>115</v>
      </c>
      <c r="C63" s="11" t="s">
        <v>103</v>
      </c>
      <c r="D63" s="19">
        <v>101984.75</v>
      </c>
      <c r="E63" s="189">
        <v>30</v>
      </c>
      <c r="F63" s="19">
        <f t="shared" si="19"/>
        <v>3059543</v>
      </c>
      <c r="G63" s="17">
        <v>101800</v>
      </c>
      <c r="H63" s="17">
        <f t="shared" si="20"/>
        <v>3054000</v>
      </c>
      <c r="I63" s="19">
        <v>99500</v>
      </c>
      <c r="J63" s="19">
        <f t="shared" si="21"/>
        <v>2985000</v>
      </c>
      <c r="K63" s="19">
        <f t="shared" si="22"/>
        <v>101094.91666666667</v>
      </c>
      <c r="L63" s="19">
        <f>SMALL((D63,G63,I63),1)</f>
        <v>99500</v>
      </c>
      <c r="M63" s="19">
        <f t="shared" si="23"/>
        <v>-2484.75</v>
      </c>
      <c r="N63" s="73">
        <f t="shared" si="24"/>
        <v>-2.4972361809045225E-2</v>
      </c>
      <c r="O63" s="19">
        <f t="shared" si="26"/>
        <v>99500</v>
      </c>
      <c r="P63" s="19">
        <f t="shared" si="25"/>
        <v>2985000</v>
      </c>
    </row>
    <row r="64" spans="1:16" ht="57" customHeight="1" x14ac:dyDescent="0.25">
      <c r="A64" s="8" t="s">
        <v>29</v>
      </c>
      <c r="B64" s="70" t="str">
        <f>+VLOOKUP(A64,'[1]Consolidado Unitarios DIYT'!$B$11:$E$438,2,FALSE)</f>
        <v>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v>
      </c>
      <c r="C64" s="6" t="str">
        <f>+VLOOKUP(A64,'[1]Consolidado Unitarios DIYT'!$B$11:$E$438,3,FALSE)</f>
        <v>M2</v>
      </c>
      <c r="D64" s="19">
        <f>+VLOOKUP(A64,'[1]Consolidado Unitarios DIYT'!$B$11:$E$438,4,FALSE)</f>
        <v>123114</v>
      </c>
      <c r="E64" s="189">
        <v>158.19999999999999</v>
      </c>
      <c r="F64" s="19">
        <f t="shared" si="19"/>
        <v>19476635</v>
      </c>
      <c r="G64" s="17">
        <v>122900</v>
      </c>
      <c r="H64" s="17">
        <f t="shared" si="20"/>
        <v>19442780</v>
      </c>
      <c r="I64" s="19">
        <v>120600</v>
      </c>
      <c r="J64" s="19">
        <f t="shared" si="21"/>
        <v>19078920</v>
      </c>
      <c r="K64" s="19">
        <f t="shared" si="22"/>
        <v>122204.66666666667</v>
      </c>
      <c r="L64" s="19">
        <f>SMALL((D64,G64,I64),1)</f>
        <v>120600</v>
      </c>
      <c r="M64" s="19">
        <f t="shared" si="23"/>
        <v>-2514</v>
      </c>
      <c r="N64" s="73">
        <f t="shared" si="24"/>
        <v>-2.0845771144278605E-2</v>
      </c>
      <c r="O64" s="19">
        <f t="shared" si="26"/>
        <v>120600</v>
      </c>
      <c r="P64" s="19">
        <f t="shared" si="25"/>
        <v>19078920</v>
      </c>
    </row>
    <row r="65" spans="1:16" ht="25.5" customHeight="1" x14ac:dyDescent="0.25">
      <c r="A65" s="8" t="s">
        <v>116</v>
      </c>
      <c r="B65" s="71" t="s">
        <v>117</v>
      </c>
      <c r="C65" s="11" t="s">
        <v>103</v>
      </c>
      <c r="D65" s="19">
        <v>21400.666666666668</v>
      </c>
      <c r="E65" s="189">
        <v>18</v>
      </c>
      <c r="F65" s="19">
        <f t="shared" si="19"/>
        <v>385212</v>
      </c>
      <c r="G65" s="17">
        <v>21050</v>
      </c>
      <c r="H65" s="17">
        <f t="shared" si="20"/>
        <v>378900</v>
      </c>
      <c r="I65" s="19">
        <v>20900</v>
      </c>
      <c r="J65" s="19">
        <f t="shared" si="21"/>
        <v>376200</v>
      </c>
      <c r="K65" s="19">
        <f t="shared" si="22"/>
        <v>21116.888888888891</v>
      </c>
      <c r="L65" s="19">
        <f>SMALL((D65,G65,I65),1)</f>
        <v>20900</v>
      </c>
      <c r="M65" s="19">
        <f t="shared" si="23"/>
        <v>-500.66666666666788</v>
      </c>
      <c r="N65" s="73">
        <f t="shared" si="24"/>
        <v>-2.3955342902711382E-2</v>
      </c>
      <c r="O65" s="19">
        <f t="shared" si="26"/>
        <v>20900</v>
      </c>
      <c r="P65" s="19">
        <f t="shared" si="25"/>
        <v>376200</v>
      </c>
    </row>
    <row r="66" spans="1:16" ht="15.6" x14ac:dyDescent="0.25">
      <c r="A66" s="221" t="s">
        <v>222</v>
      </c>
      <c r="B66" s="221"/>
      <c r="C66" s="221"/>
      <c r="D66" s="21">
        <f t="shared" ref="D66:H66" si="27">SUM(D56:D65)</f>
        <v>821497.75</v>
      </c>
      <c r="E66" s="182">
        <f t="shared" si="27"/>
        <v>1008.0899999999999</v>
      </c>
      <c r="F66" s="21">
        <f t="shared" si="27"/>
        <v>70411007</v>
      </c>
      <c r="G66" s="21">
        <f t="shared" si="27"/>
        <v>819100</v>
      </c>
      <c r="H66" s="21">
        <f t="shared" si="27"/>
        <v>70240230</v>
      </c>
      <c r="I66" s="21">
        <f>SUM(I56:I65)</f>
        <v>907000</v>
      </c>
      <c r="J66" s="21">
        <f>SUM(J56:J65)</f>
        <v>71504975</v>
      </c>
      <c r="K66" s="21">
        <f>SUM(K56:K65)</f>
        <v>849199.24999999988</v>
      </c>
      <c r="L66" s="21">
        <f>SUM(L56:L65)</f>
        <v>807150</v>
      </c>
      <c r="M66" s="21">
        <f>SUM(M56:M65)</f>
        <v>-14347.750000000011</v>
      </c>
      <c r="N66" s="74">
        <f>AVERAGE(N56:N65)</f>
        <v>-2.9325777690651249E-2</v>
      </c>
      <c r="O66" s="21">
        <f>SUM(O56:O65)</f>
        <v>807150</v>
      </c>
      <c r="P66" s="21">
        <f>SUM(P56:P65)</f>
        <v>68990475</v>
      </c>
    </row>
    <row r="67" spans="1:16" ht="15.6" x14ac:dyDescent="0.25">
      <c r="A67" s="67"/>
      <c r="B67" s="67"/>
      <c r="C67" s="67"/>
      <c r="D67" s="62"/>
      <c r="E67" s="204"/>
      <c r="F67" s="62"/>
      <c r="G67" s="62"/>
      <c r="H67" s="62"/>
    </row>
    <row r="68" spans="1:16" ht="15.6" x14ac:dyDescent="0.25">
      <c r="A68" s="7">
        <v>6</v>
      </c>
      <c r="B68" s="209" t="s">
        <v>30</v>
      </c>
      <c r="C68" s="210"/>
      <c r="D68" s="210"/>
      <c r="E68" s="210"/>
      <c r="F68" s="210"/>
      <c r="G68" s="210"/>
      <c r="H68" s="210"/>
      <c r="I68" s="210"/>
      <c r="J68" s="210"/>
      <c r="K68" s="210"/>
      <c r="L68" s="210"/>
      <c r="M68" s="210"/>
      <c r="N68" s="210"/>
      <c r="O68" s="210"/>
      <c r="P68" s="210"/>
    </row>
    <row r="69" spans="1:16" ht="15.6" x14ac:dyDescent="0.25">
      <c r="A69" s="215" t="s">
        <v>87</v>
      </c>
      <c r="B69" s="216" t="s">
        <v>88</v>
      </c>
      <c r="C69" s="215" t="s">
        <v>89</v>
      </c>
      <c r="D69" s="217" t="s">
        <v>90</v>
      </c>
      <c r="E69" s="218" t="s">
        <v>156</v>
      </c>
      <c r="F69" s="217" t="s">
        <v>92</v>
      </c>
      <c r="G69" s="219" t="s">
        <v>158</v>
      </c>
      <c r="H69" s="219"/>
      <c r="I69" s="220" t="s">
        <v>214</v>
      </c>
      <c r="J69" s="220"/>
      <c r="K69" s="232" t="s">
        <v>215</v>
      </c>
      <c r="L69" s="215" t="s">
        <v>216</v>
      </c>
      <c r="M69" s="215" t="s">
        <v>217</v>
      </c>
      <c r="N69" s="215" t="s">
        <v>218</v>
      </c>
      <c r="O69" s="215" t="s">
        <v>219</v>
      </c>
      <c r="P69" s="215" t="s">
        <v>157</v>
      </c>
    </row>
    <row r="70" spans="1:16" x14ac:dyDescent="0.25">
      <c r="A70" s="215"/>
      <c r="B70" s="216"/>
      <c r="C70" s="215"/>
      <c r="D70" s="217"/>
      <c r="E70" s="218"/>
      <c r="F70" s="217"/>
      <c r="G70" s="231" t="s">
        <v>0</v>
      </c>
      <c r="H70" s="231" t="s">
        <v>157</v>
      </c>
      <c r="I70" s="231" t="s">
        <v>0</v>
      </c>
      <c r="J70" s="231" t="s">
        <v>157</v>
      </c>
      <c r="K70" s="232"/>
      <c r="L70" s="215"/>
      <c r="M70" s="215"/>
      <c r="N70" s="215"/>
      <c r="O70" s="215"/>
      <c r="P70" s="215"/>
    </row>
    <row r="71" spans="1:16" x14ac:dyDescent="0.25">
      <c r="A71" s="215"/>
      <c r="B71" s="216"/>
      <c r="C71" s="215"/>
      <c r="D71" s="217"/>
      <c r="E71" s="218"/>
      <c r="F71" s="217"/>
      <c r="G71" s="231"/>
      <c r="H71" s="231"/>
      <c r="I71" s="231"/>
      <c r="J71" s="231"/>
      <c r="K71" s="232"/>
      <c r="L71" s="215"/>
      <c r="M71" s="215"/>
      <c r="N71" s="215"/>
      <c r="O71" s="215"/>
      <c r="P71" s="215"/>
    </row>
    <row r="72" spans="1:16" ht="42.75" customHeight="1" x14ac:dyDescent="0.25">
      <c r="A72" s="8" t="s">
        <v>118</v>
      </c>
      <c r="B72" s="71" t="s">
        <v>119</v>
      </c>
      <c r="C72" s="11" t="s">
        <v>103</v>
      </c>
      <c r="D72" s="19">
        <v>226110.75</v>
      </c>
      <c r="E72" s="189">
        <v>22</v>
      </c>
      <c r="F72" s="19">
        <f t="shared" ref="F72:F82" si="28">ROUND(D72*E72,0)</f>
        <v>4974437</v>
      </c>
      <c r="G72" s="17">
        <v>225900</v>
      </c>
      <c r="H72" s="17">
        <f t="shared" ref="H72:H82" si="29">+G72*E72</f>
        <v>4969800</v>
      </c>
      <c r="I72" s="17">
        <v>224600</v>
      </c>
      <c r="J72" s="17">
        <f t="shared" ref="J72:J82" si="30">+I72*E72</f>
        <v>4941200</v>
      </c>
      <c r="K72" s="17">
        <f t="shared" ref="K72:K82" si="31">AVERAGE(D72,G72,I72)</f>
        <v>225536.91666666666</v>
      </c>
      <c r="L72" s="17">
        <f>SMALL((D72,G72,I72),1)</f>
        <v>224600</v>
      </c>
      <c r="M72" s="17">
        <f t="shared" ref="M72:M82" si="32">+L72-D72</f>
        <v>-1510.75</v>
      </c>
      <c r="N72" s="72">
        <f t="shared" ref="N72:N82" si="33">(L72-D72)/L72</f>
        <v>-6.7264024933214603E-3</v>
      </c>
      <c r="O72" s="17">
        <f>+L72</f>
        <v>224600</v>
      </c>
      <c r="P72" s="17">
        <f t="shared" ref="P72:P82" si="34">+O72*E72</f>
        <v>4941200</v>
      </c>
    </row>
    <row r="73" spans="1:16" ht="13.5" customHeight="1" x14ac:dyDescent="0.25">
      <c r="A73" s="8" t="s">
        <v>120</v>
      </c>
      <c r="B73" s="71" t="s">
        <v>121</v>
      </c>
      <c r="C73" s="11" t="s">
        <v>103</v>
      </c>
      <c r="D73" s="19">
        <v>125944</v>
      </c>
      <c r="E73" s="189">
        <v>22</v>
      </c>
      <c r="F73" s="19">
        <f t="shared" si="28"/>
        <v>2770768</v>
      </c>
      <c r="G73" s="17">
        <v>125850</v>
      </c>
      <c r="H73" s="17">
        <f t="shared" si="29"/>
        <v>2768700</v>
      </c>
      <c r="I73" s="17">
        <v>125000</v>
      </c>
      <c r="J73" s="17">
        <f t="shared" si="30"/>
        <v>2750000</v>
      </c>
      <c r="K73" s="17">
        <f t="shared" si="31"/>
        <v>125598</v>
      </c>
      <c r="L73" s="17">
        <f>SMALL((D73,G73,I73),1)</f>
        <v>125000</v>
      </c>
      <c r="M73" s="17">
        <f t="shared" si="32"/>
        <v>-944</v>
      </c>
      <c r="N73" s="72">
        <f t="shared" si="33"/>
        <v>-7.5519999999999997E-3</v>
      </c>
      <c r="O73" s="17">
        <f t="shared" ref="O73:O81" si="35">+L73</f>
        <v>125000</v>
      </c>
      <c r="P73" s="17">
        <f t="shared" si="34"/>
        <v>2750000</v>
      </c>
    </row>
    <row r="74" spans="1:16" ht="31.5" customHeight="1" x14ac:dyDescent="0.25">
      <c r="A74" s="8" t="s">
        <v>31</v>
      </c>
      <c r="B74" s="71" t="str">
        <f>+VLOOKUP(A74,'[1]Consolidado Unitarios DIYT'!$B$11:$E$438,2,FALSE)</f>
        <v xml:space="preserve">CIELO RASO DESMONTABLE EN SISTEMA SUSPENDIDO DE PANELES DE ALUMINIO DE APARIENCIA CONTINUA, PATRÓN DE PERFORADO ESPECIAL TIPO "C - HUNTER DOUGLAS" O EQUIVALENTE, CON ANCHO DE 45 CM, CON FIJACIÓN A SISTEMA DE PORTAPANEL OCULTO EN C FIJADO A LA ESTRUCTURA DE VIGAS. </v>
      </c>
      <c r="C74" s="6" t="str">
        <f>+VLOOKUP(A74,'[1]Consolidado Unitarios DIYT'!$B$11:$E$438,3,FALSE)</f>
        <v>M2</v>
      </c>
      <c r="D74" s="19">
        <f>+VLOOKUP(A74,'[1]Consolidado Unitarios DIYT'!$B$11:$E$438,4,FALSE)</f>
        <v>145409</v>
      </c>
      <c r="E74" s="189">
        <v>400</v>
      </c>
      <c r="F74" s="19">
        <f t="shared" si="28"/>
        <v>58163600</v>
      </c>
      <c r="G74" s="17">
        <v>145300</v>
      </c>
      <c r="H74" s="17">
        <f t="shared" si="29"/>
        <v>58120000</v>
      </c>
      <c r="I74" s="17">
        <v>144200</v>
      </c>
      <c r="J74" s="17">
        <f t="shared" si="30"/>
        <v>57680000</v>
      </c>
      <c r="K74" s="17">
        <f t="shared" si="31"/>
        <v>144969.66666666666</v>
      </c>
      <c r="L74" s="17">
        <f>SMALL((D74,G74,I74),1)</f>
        <v>144200</v>
      </c>
      <c r="M74" s="17">
        <f t="shared" si="32"/>
        <v>-1209</v>
      </c>
      <c r="N74" s="72">
        <f t="shared" si="33"/>
        <v>-8.3841886269070739E-3</v>
      </c>
      <c r="O74" s="17">
        <f t="shared" si="35"/>
        <v>144200</v>
      </c>
      <c r="P74" s="17">
        <f t="shared" si="34"/>
        <v>57680000</v>
      </c>
    </row>
    <row r="75" spans="1:16" ht="54" customHeight="1" x14ac:dyDescent="0.25">
      <c r="A75" s="8" t="s">
        <v>122</v>
      </c>
      <c r="B75" s="71" t="s">
        <v>123</v>
      </c>
      <c r="C75" s="11" t="s">
        <v>103</v>
      </c>
      <c r="D75" s="19">
        <v>127643.66666666667</v>
      </c>
      <c r="E75" s="189">
        <v>20</v>
      </c>
      <c r="F75" s="19">
        <f t="shared" si="28"/>
        <v>2552873</v>
      </c>
      <c r="G75" s="17">
        <v>127200</v>
      </c>
      <c r="H75" s="17">
        <f t="shared" si="29"/>
        <v>2544000</v>
      </c>
      <c r="I75" s="17">
        <v>120000</v>
      </c>
      <c r="J75" s="17">
        <f t="shared" si="30"/>
        <v>2400000</v>
      </c>
      <c r="K75" s="17">
        <f t="shared" si="31"/>
        <v>124947.88888888889</v>
      </c>
      <c r="L75" s="17">
        <f>SMALL((D75,G75,I75),1)</f>
        <v>120000</v>
      </c>
      <c r="M75" s="17">
        <f t="shared" si="32"/>
        <v>-7643.6666666666715</v>
      </c>
      <c r="N75" s="72">
        <f t="shared" si="33"/>
        <v>-6.3697222222222266E-2</v>
      </c>
      <c r="O75" s="17">
        <f t="shared" si="35"/>
        <v>120000</v>
      </c>
      <c r="P75" s="17">
        <f t="shared" si="34"/>
        <v>2400000</v>
      </c>
    </row>
    <row r="76" spans="1:16" ht="25.5" customHeight="1" x14ac:dyDescent="0.25">
      <c r="A76" s="8" t="s">
        <v>32</v>
      </c>
      <c r="B76" s="71" t="str">
        <f>+VLOOKUP(A76,'[1]Consolidado Unitarios DIYT'!$B$11:$E$438,2,FALSE)</f>
        <v>JUNTA ESTRUCTURAL EN CIELO RASO (Se refiere al suminsitro y la instalación de un flanche en lámina galvanizada de ancho de 20 cm calibre 2.6)</v>
      </c>
      <c r="C76" s="6" t="str">
        <f>+VLOOKUP(A76,'[1]Consolidado Unitarios DIYT'!$B$11:$E$438,3,FALSE)</f>
        <v>ML</v>
      </c>
      <c r="D76" s="19">
        <f>+VLOOKUP(A76,'[1]Consolidado Unitarios DIYT'!$B$11:$E$438,4,FALSE)</f>
        <v>34536</v>
      </c>
      <c r="E76" s="189">
        <v>82</v>
      </c>
      <c r="F76" s="19">
        <f t="shared" si="28"/>
        <v>2831952</v>
      </c>
      <c r="G76" s="17">
        <v>34250</v>
      </c>
      <c r="H76" s="17">
        <f t="shared" si="29"/>
        <v>2808500</v>
      </c>
      <c r="I76" s="17">
        <v>33700</v>
      </c>
      <c r="J76" s="17">
        <f t="shared" si="30"/>
        <v>2763400</v>
      </c>
      <c r="K76" s="17">
        <f t="shared" si="31"/>
        <v>34162</v>
      </c>
      <c r="L76" s="17">
        <f>SMALL((D76,G76,I76),1)</f>
        <v>33700</v>
      </c>
      <c r="M76" s="17">
        <f t="shared" si="32"/>
        <v>-836</v>
      </c>
      <c r="N76" s="72">
        <f t="shared" si="33"/>
        <v>-2.4807121661721068E-2</v>
      </c>
      <c r="O76" s="17">
        <f t="shared" si="35"/>
        <v>33700</v>
      </c>
      <c r="P76" s="17">
        <f t="shared" si="34"/>
        <v>2763400</v>
      </c>
    </row>
    <row r="77" spans="1:16" ht="12.75" customHeight="1" x14ac:dyDescent="0.25">
      <c r="A77" s="8" t="s">
        <v>124</v>
      </c>
      <c r="B77" s="71" t="s">
        <v>125</v>
      </c>
      <c r="C77" s="11" t="s">
        <v>106</v>
      </c>
      <c r="D77" s="19">
        <v>47185.75</v>
      </c>
      <c r="E77" s="189">
        <v>50</v>
      </c>
      <c r="F77" s="19">
        <f t="shared" si="28"/>
        <v>2359288</v>
      </c>
      <c r="G77" s="17">
        <v>46900</v>
      </c>
      <c r="H77" s="17">
        <f t="shared" si="29"/>
        <v>2345000</v>
      </c>
      <c r="I77" s="17">
        <v>45800</v>
      </c>
      <c r="J77" s="17">
        <f t="shared" si="30"/>
        <v>2290000</v>
      </c>
      <c r="K77" s="17">
        <f t="shared" si="31"/>
        <v>46628.583333333336</v>
      </c>
      <c r="L77" s="17">
        <f>SMALL((D77,G77,I77),1)</f>
        <v>45800</v>
      </c>
      <c r="M77" s="17">
        <f t="shared" si="32"/>
        <v>-1385.75</v>
      </c>
      <c r="N77" s="72">
        <f t="shared" si="33"/>
        <v>-3.0256550218340613E-2</v>
      </c>
      <c r="O77" s="17">
        <f t="shared" si="35"/>
        <v>45800</v>
      </c>
      <c r="P77" s="17">
        <f t="shared" si="34"/>
        <v>2290000</v>
      </c>
    </row>
    <row r="78" spans="1:16" ht="15" x14ac:dyDescent="0.25">
      <c r="A78" s="8" t="s">
        <v>33</v>
      </c>
      <c r="B78" s="71" t="str">
        <f>+VLOOKUP(A78,'[1]Consolidado Unitarios DIYT'!$B$11:$E$438,2,FALSE)</f>
        <v>PULIDA Y BRILLADA DE PISO EN GRANITO DE MARMOL EXISTENTE</v>
      </c>
      <c r="C78" s="6" t="str">
        <f>+VLOOKUP(A78,'[1]Consolidado Unitarios DIYT'!$B$11:$E$438,3,FALSE)</f>
        <v>M2</v>
      </c>
      <c r="D78" s="19">
        <f>+VLOOKUP(A78,'[1]Consolidado Unitarios DIYT'!$B$11:$E$438,4,FALSE)</f>
        <v>107252</v>
      </c>
      <c r="E78" s="189">
        <v>1233.5012300000001</v>
      </c>
      <c r="F78" s="19">
        <f t="shared" si="28"/>
        <v>132295474</v>
      </c>
      <c r="G78" s="17">
        <v>107000</v>
      </c>
      <c r="H78" s="17">
        <f t="shared" si="29"/>
        <v>131984631.61000001</v>
      </c>
      <c r="I78" s="17">
        <v>106000</v>
      </c>
      <c r="J78" s="17">
        <f t="shared" si="30"/>
        <v>130751130.38000001</v>
      </c>
      <c r="K78" s="17">
        <f t="shared" si="31"/>
        <v>106750.66666666667</v>
      </c>
      <c r="L78" s="17">
        <f>SMALL((D78,G78,I78),1)</f>
        <v>106000</v>
      </c>
      <c r="M78" s="17">
        <f t="shared" si="32"/>
        <v>-1252</v>
      </c>
      <c r="N78" s="72">
        <f t="shared" si="33"/>
        <v>-1.1811320754716982E-2</v>
      </c>
      <c r="O78" s="17">
        <f t="shared" si="35"/>
        <v>106000</v>
      </c>
      <c r="P78" s="17">
        <f t="shared" si="34"/>
        <v>130751130.38000001</v>
      </c>
    </row>
    <row r="79" spans="1:16" ht="51" customHeight="1" x14ac:dyDescent="0.25">
      <c r="A79" s="8" t="s">
        <v>126</v>
      </c>
      <c r="B79" s="71" t="s">
        <v>127</v>
      </c>
      <c r="C79" s="11" t="s">
        <v>103</v>
      </c>
      <c r="D79" s="19">
        <v>137866.33333333334</v>
      </c>
      <c r="E79" s="189">
        <v>10</v>
      </c>
      <c r="F79" s="19">
        <f t="shared" si="28"/>
        <v>1378663</v>
      </c>
      <c r="G79" s="17">
        <v>130400</v>
      </c>
      <c r="H79" s="17">
        <f t="shared" si="29"/>
        <v>1304000</v>
      </c>
      <c r="I79" s="17">
        <v>120000</v>
      </c>
      <c r="J79" s="17">
        <f t="shared" si="30"/>
        <v>1200000</v>
      </c>
      <c r="K79" s="17">
        <f t="shared" si="31"/>
        <v>129422.11111111112</v>
      </c>
      <c r="L79" s="17">
        <f>SMALL((D79,G79,I79),1)</f>
        <v>120000</v>
      </c>
      <c r="M79" s="17">
        <f t="shared" si="32"/>
        <v>-17866.333333333343</v>
      </c>
      <c r="N79" s="72">
        <f t="shared" si="33"/>
        <v>-0.14888611111111119</v>
      </c>
      <c r="O79" s="17">
        <f t="shared" si="35"/>
        <v>120000</v>
      </c>
      <c r="P79" s="17">
        <f t="shared" si="34"/>
        <v>1200000</v>
      </c>
    </row>
    <row r="80" spans="1:16" ht="60.75" customHeight="1" x14ac:dyDescent="0.25">
      <c r="A80" s="8" t="s">
        <v>34</v>
      </c>
      <c r="B80" s="71" t="str">
        <f>+VLOOKUP(A80,'[1]Consolidado Unitarios DIYT'!$B$11:$E$438,2,FALSE)</f>
        <v>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v>
      </c>
      <c r="C80" s="6" t="str">
        <f>+VLOOKUP(A80,'[1]Consolidado Unitarios DIYT'!$B$11:$E$438,3,FALSE)</f>
        <v>M2</v>
      </c>
      <c r="D80" s="19">
        <f>+VLOOKUP(A80,'[1]Consolidado Unitarios DIYT'!$B$11:$E$438,4,FALSE)</f>
        <v>262632</v>
      </c>
      <c r="E80" s="189">
        <v>7.5</v>
      </c>
      <c r="F80" s="19">
        <f t="shared" si="28"/>
        <v>1969740</v>
      </c>
      <c r="G80" s="17">
        <v>262450</v>
      </c>
      <c r="H80" s="17">
        <f t="shared" si="29"/>
        <v>1968375</v>
      </c>
      <c r="I80" s="17">
        <v>261900</v>
      </c>
      <c r="J80" s="17">
        <f t="shared" si="30"/>
        <v>1964250</v>
      </c>
      <c r="K80" s="17">
        <f t="shared" si="31"/>
        <v>262327.33333333331</v>
      </c>
      <c r="L80" s="17">
        <f>SMALL((D80,G80,I80),1)</f>
        <v>261900</v>
      </c>
      <c r="M80" s="17">
        <f t="shared" si="32"/>
        <v>-732</v>
      </c>
      <c r="N80" s="72">
        <f t="shared" si="33"/>
        <v>-2.7949599083619703E-3</v>
      </c>
      <c r="O80" s="17">
        <f t="shared" si="35"/>
        <v>261900</v>
      </c>
      <c r="P80" s="17">
        <f t="shared" si="34"/>
        <v>1964250</v>
      </c>
    </row>
    <row r="81" spans="1:16" ht="25.5" customHeight="1" x14ac:dyDescent="0.25">
      <c r="A81" s="8" t="s">
        <v>128</v>
      </c>
      <c r="B81" s="71" t="s">
        <v>129</v>
      </c>
      <c r="C81" s="11" t="s">
        <v>106</v>
      </c>
      <c r="D81" s="19">
        <v>25343.333333333332</v>
      </c>
      <c r="E81" s="189">
        <v>8</v>
      </c>
      <c r="F81" s="19">
        <f t="shared" si="28"/>
        <v>202747</v>
      </c>
      <c r="G81" s="17">
        <v>25150</v>
      </c>
      <c r="H81" s="17">
        <f t="shared" si="29"/>
        <v>201200</v>
      </c>
      <c r="I81" s="17">
        <v>24800</v>
      </c>
      <c r="J81" s="17">
        <f t="shared" si="30"/>
        <v>198400</v>
      </c>
      <c r="K81" s="17">
        <f t="shared" si="31"/>
        <v>25097.777777777777</v>
      </c>
      <c r="L81" s="17">
        <f>SMALL((D81,G81,I81),1)</f>
        <v>24800</v>
      </c>
      <c r="M81" s="17">
        <f t="shared" si="32"/>
        <v>-543.33333333333212</v>
      </c>
      <c r="N81" s="72">
        <f t="shared" si="33"/>
        <v>-2.1908602150537585E-2</v>
      </c>
      <c r="O81" s="17">
        <f t="shared" si="35"/>
        <v>24800</v>
      </c>
      <c r="P81" s="17">
        <f t="shared" si="34"/>
        <v>198400</v>
      </c>
    </row>
    <row r="82" spans="1:16" ht="15.75" customHeight="1" x14ac:dyDescent="0.25">
      <c r="A82" s="8" t="s">
        <v>130</v>
      </c>
      <c r="B82" s="71" t="s">
        <v>131</v>
      </c>
      <c r="C82" s="11" t="s">
        <v>106</v>
      </c>
      <c r="D82" s="19">
        <v>60000</v>
      </c>
      <c r="E82" s="189">
        <v>1</v>
      </c>
      <c r="F82" s="19">
        <f t="shared" si="28"/>
        <v>60000</v>
      </c>
      <c r="G82" s="17">
        <v>59000</v>
      </c>
      <c r="H82" s="17">
        <f t="shared" si="29"/>
        <v>59000</v>
      </c>
      <c r="I82" s="17">
        <v>58600</v>
      </c>
      <c r="J82" s="17">
        <f t="shared" si="30"/>
        <v>58600</v>
      </c>
      <c r="K82" s="17">
        <f t="shared" si="31"/>
        <v>59200</v>
      </c>
      <c r="L82" s="17">
        <f>SMALL((D82,G82,I82),1)</f>
        <v>58600</v>
      </c>
      <c r="M82" s="17">
        <f t="shared" si="32"/>
        <v>-1400</v>
      </c>
      <c r="N82" s="72">
        <f t="shared" si="33"/>
        <v>-2.3890784982935155E-2</v>
      </c>
      <c r="O82" s="17">
        <v>58600</v>
      </c>
      <c r="P82" s="17">
        <f t="shared" si="34"/>
        <v>58600</v>
      </c>
    </row>
    <row r="83" spans="1:16" ht="15.75" customHeight="1" x14ac:dyDescent="0.25">
      <c r="A83" s="212" t="s">
        <v>223</v>
      </c>
      <c r="B83" s="213"/>
      <c r="C83" s="214"/>
      <c r="D83" s="21">
        <f t="shared" ref="D83:M83" si="36">SUM(D72:D82)</f>
        <v>1299922.8333333333</v>
      </c>
      <c r="E83" s="182">
        <f t="shared" si="36"/>
        <v>1856.0012300000001</v>
      </c>
      <c r="F83" s="21">
        <f t="shared" si="36"/>
        <v>209559542</v>
      </c>
      <c r="G83" s="21">
        <f t="shared" si="36"/>
        <v>1289400</v>
      </c>
      <c r="H83" s="21">
        <f t="shared" si="36"/>
        <v>209073206.61000001</v>
      </c>
      <c r="I83" s="21">
        <f t="shared" si="36"/>
        <v>1264600</v>
      </c>
      <c r="J83" s="21">
        <f t="shared" si="36"/>
        <v>206996980.38</v>
      </c>
      <c r="K83" s="21">
        <f t="shared" si="36"/>
        <v>1284640.9444444443</v>
      </c>
      <c r="L83" s="21">
        <f t="shared" si="36"/>
        <v>1264600</v>
      </c>
      <c r="M83" s="21">
        <f t="shared" si="36"/>
        <v>-35322.833333333343</v>
      </c>
      <c r="N83" s="52">
        <f>AVERAGE(N72:N82)</f>
        <v>-3.1883205830015943E-2</v>
      </c>
      <c r="O83" s="21">
        <f>SUM(O72:O82)</f>
        <v>1264600</v>
      </c>
      <c r="P83" s="21">
        <f>SUM(P72:P82)</f>
        <v>206996980.38</v>
      </c>
    </row>
    <row r="84" spans="1:16" ht="15.75" customHeight="1" x14ac:dyDescent="0.25">
      <c r="A84" s="75"/>
      <c r="B84" s="76"/>
      <c r="C84" s="76"/>
      <c r="D84" s="69"/>
      <c r="E84" s="205"/>
      <c r="F84" s="69"/>
      <c r="G84" s="69"/>
      <c r="H84" s="69"/>
      <c r="I84" s="69"/>
      <c r="J84" s="69"/>
      <c r="K84" s="69"/>
      <c r="L84" s="69"/>
      <c r="M84" s="69"/>
      <c r="N84" s="69"/>
      <c r="O84" s="69"/>
      <c r="P84" s="69"/>
    </row>
    <row r="85" spans="1:16" ht="15.6" x14ac:dyDescent="0.25">
      <c r="A85" s="7">
        <v>7</v>
      </c>
      <c r="B85" s="209" t="s">
        <v>35</v>
      </c>
      <c r="C85" s="210"/>
      <c r="D85" s="210"/>
      <c r="E85" s="210"/>
      <c r="F85" s="210"/>
      <c r="G85" s="210"/>
      <c r="H85" s="210"/>
      <c r="I85" s="210"/>
      <c r="J85" s="210"/>
      <c r="K85" s="210"/>
      <c r="L85" s="210"/>
      <c r="M85" s="210"/>
      <c r="N85" s="210"/>
      <c r="O85" s="210"/>
      <c r="P85" s="210"/>
    </row>
    <row r="86" spans="1:16" ht="15.6" x14ac:dyDescent="0.25">
      <c r="A86" s="215" t="s">
        <v>87</v>
      </c>
      <c r="B86" s="216" t="s">
        <v>88</v>
      </c>
      <c r="C86" s="215" t="s">
        <v>89</v>
      </c>
      <c r="D86" s="217" t="s">
        <v>90</v>
      </c>
      <c r="E86" s="218" t="s">
        <v>156</v>
      </c>
      <c r="F86" s="217" t="s">
        <v>92</v>
      </c>
      <c r="G86" s="219" t="s">
        <v>158</v>
      </c>
      <c r="H86" s="219"/>
      <c r="I86" s="220" t="s">
        <v>214</v>
      </c>
      <c r="J86" s="220"/>
      <c r="K86" s="232" t="s">
        <v>215</v>
      </c>
      <c r="L86" s="215" t="s">
        <v>216</v>
      </c>
      <c r="M86" s="215" t="s">
        <v>217</v>
      </c>
      <c r="N86" s="215" t="s">
        <v>218</v>
      </c>
      <c r="O86" s="215" t="s">
        <v>219</v>
      </c>
      <c r="P86" s="215" t="s">
        <v>157</v>
      </c>
    </row>
    <row r="87" spans="1:16" x14ac:dyDescent="0.25">
      <c r="A87" s="215"/>
      <c r="B87" s="216"/>
      <c r="C87" s="215"/>
      <c r="D87" s="217"/>
      <c r="E87" s="218"/>
      <c r="F87" s="217"/>
      <c r="G87" s="231" t="s">
        <v>0</v>
      </c>
      <c r="H87" s="231" t="s">
        <v>157</v>
      </c>
      <c r="I87" s="231" t="s">
        <v>0</v>
      </c>
      <c r="J87" s="231" t="s">
        <v>157</v>
      </c>
      <c r="K87" s="232"/>
      <c r="L87" s="215"/>
      <c r="M87" s="215"/>
      <c r="N87" s="215"/>
      <c r="O87" s="215"/>
      <c r="P87" s="215"/>
    </row>
    <row r="88" spans="1:16" x14ac:dyDescent="0.25">
      <c r="A88" s="215"/>
      <c r="B88" s="216"/>
      <c r="C88" s="215"/>
      <c r="D88" s="217"/>
      <c r="E88" s="218"/>
      <c r="F88" s="217"/>
      <c r="G88" s="231"/>
      <c r="H88" s="231"/>
      <c r="I88" s="231"/>
      <c r="J88" s="231"/>
      <c r="K88" s="232"/>
      <c r="L88" s="215"/>
      <c r="M88" s="215"/>
      <c r="N88" s="215"/>
      <c r="O88" s="215"/>
      <c r="P88" s="215"/>
    </row>
    <row r="89" spans="1:16" ht="53.25" customHeight="1" x14ac:dyDescent="0.25">
      <c r="A89" s="8" t="s">
        <v>36</v>
      </c>
      <c r="B89" s="71" t="str">
        <f>+VLOOKUP(A89,'[1]Consolidado Unitarios DIYT'!$B$11:$E$438,2,FALSE)</f>
        <v>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v>
      </c>
      <c r="C89" s="6" t="str">
        <f>+VLOOKUP(A89,'[1]Consolidado Unitarios DIYT'!$B$11:$E$438,3,FALSE)</f>
        <v>UN</v>
      </c>
      <c r="D89" s="17">
        <f>+VLOOKUP(A89,'[1]Consolidado Unitarios DIYT'!$B$11:$E$438,4,FALSE)</f>
        <v>1541435</v>
      </c>
      <c r="E89" s="189">
        <v>5</v>
      </c>
      <c r="F89" s="54">
        <f t="shared" ref="F89:F95" si="37">ROUND(D89*E89,0)</f>
        <v>7707175</v>
      </c>
      <c r="G89" s="17">
        <v>1541000</v>
      </c>
      <c r="H89" s="17">
        <f t="shared" ref="H89:H95" si="38">+G89*E89</f>
        <v>7705000</v>
      </c>
      <c r="I89" s="17">
        <v>1530000</v>
      </c>
      <c r="J89" s="17">
        <f t="shared" ref="J89:J95" si="39">+I89*E89</f>
        <v>7650000</v>
      </c>
      <c r="K89" s="17">
        <f t="shared" ref="K89:K95" si="40">AVERAGE(D89,G89,I89)</f>
        <v>1537478.3333333333</v>
      </c>
      <c r="L89" s="17">
        <f>SMALL((D89,G89,I89),1)</f>
        <v>1530000</v>
      </c>
      <c r="M89" s="17">
        <f t="shared" ref="M89:M95" si="41">+L89-D89</f>
        <v>-11435</v>
      </c>
      <c r="N89" s="64">
        <f t="shared" ref="N89:N95" si="42">(L89-D89)/L89</f>
        <v>-7.4738562091503265E-3</v>
      </c>
      <c r="O89" s="17">
        <f>+L89</f>
        <v>1530000</v>
      </c>
      <c r="P89" s="17">
        <f t="shared" ref="P89:P95" si="43">+O89*E89</f>
        <v>7650000</v>
      </c>
    </row>
    <row r="90" spans="1:16" ht="60" customHeight="1" x14ac:dyDescent="0.25">
      <c r="A90" s="8" t="s">
        <v>132</v>
      </c>
      <c r="B90" s="71" t="s">
        <v>133</v>
      </c>
      <c r="C90" s="11" t="s">
        <v>134</v>
      </c>
      <c r="D90" s="17">
        <v>2397460</v>
      </c>
      <c r="E90" s="189">
        <v>2</v>
      </c>
      <c r="F90" s="54">
        <f t="shared" si="37"/>
        <v>4794920</v>
      </c>
      <c r="G90" s="17">
        <v>2397300</v>
      </c>
      <c r="H90" s="17">
        <f t="shared" si="38"/>
        <v>4794600</v>
      </c>
      <c r="I90" s="17">
        <v>2390000</v>
      </c>
      <c r="J90" s="17">
        <f t="shared" si="39"/>
        <v>4780000</v>
      </c>
      <c r="K90" s="17">
        <f t="shared" si="40"/>
        <v>2394920</v>
      </c>
      <c r="L90" s="17">
        <f>SMALL((D90,G90,I90),1)</f>
        <v>2390000</v>
      </c>
      <c r="M90" s="17">
        <f t="shared" si="41"/>
        <v>-7460</v>
      </c>
      <c r="N90" s="64">
        <f t="shared" si="42"/>
        <v>-3.1213389121338914E-3</v>
      </c>
      <c r="O90" s="17">
        <f t="shared" ref="O90:O95" si="44">+L90</f>
        <v>2390000</v>
      </c>
      <c r="P90" s="17">
        <f t="shared" si="43"/>
        <v>4780000</v>
      </c>
    </row>
    <row r="91" spans="1:16" ht="32.25" customHeight="1" x14ac:dyDescent="0.25">
      <c r="A91" s="8" t="s">
        <v>37</v>
      </c>
      <c r="B91" s="71" t="str">
        <f>+VLOOKUP(A91,'[1]Consolidado Unitarios DIYT'!$B$11:$E$438,2,FALSE)</f>
        <v>SUMINISTRO E INSTALACIÓN DE POCETA SENCILLA EN ACERO INOXIDABLE AISI 304 PARA EMPOTRAR  MEDIDAS 55 X 43 CM PROFUNDIDAD 17.5 CM. CANASTILLA PARA LAVAPLATOS 4 PULGADAS CON SIFÓN EN P TIPO GRIVAL REF. 935080001, SIMILAR O DE CALIDAD SUPERIOR.</v>
      </c>
      <c r="C91" s="6" t="str">
        <f>+VLOOKUP(A91,'[1]Consolidado Unitarios DIYT'!$B$11:$E$438,3,FALSE)</f>
        <v>UN</v>
      </c>
      <c r="D91" s="17">
        <f>+VLOOKUP(A91,'[1]Consolidado Unitarios DIYT'!$B$11:$E$438,4,FALSE)</f>
        <v>647900</v>
      </c>
      <c r="E91" s="189">
        <v>1</v>
      </c>
      <c r="F91" s="54">
        <f t="shared" si="37"/>
        <v>647900</v>
      </c>
      <c r="G91" s="17">
        <v>647500</v>
      </c>
      <c r="H91" s="17">
        <f t="shared" si="38"/>
        <v>647500</v>
      </c>
      <c r="I91" s="17">
        <v>645000</v>
      </c>
      <c r="J91" s="17">
        <f t="shared" si="39"/>
        <v>645000</v>
      </c>
      <c r="K91" s="17">
        <f t="shared" si="40"/>
        <v>646800</v>
      </c>
      <c r="L91" s="17">
        <f>SMALL((D91,G91,I91),1)</f>
        <v>645000</v>
      </c>
      <c r="M91" s="17">
        <f t="shared" si="41"/>
        <v>-2900</v>
      </c>
      <c r="N91" s="64">
        <f t="shared" si="42"/>
        <v>-4.4961240310077517E-3</v>
      </c>
      <c r="O91" s="17">
        <f t="shared" si="44"/>
        <v>645000</v>
      </c>
      <c r="P91" s="17">
        <f t="shared" si="43"/>
        <v>645000</v>
      </c>
    </row>
    <row r="92" spans="1:16" ht="25.5" customHeight="1" x14ac:dyDescent="0.25">
      <c r="A92" s="8" t="s">
        <v>38</v>
      </c>
      <c r="B92" s="71" t="str">
        <f>+VLOOKUP(A92,'[1]Consolidado Unitarios DIYT'!$B$11:$E$438,2,FALSE)</f>
        <v>SUMINISTRO E INSTALACIÓN DE GRIFERÍA PARA LAVAMANOS INSTITUCIONAL DE EMPOTRAR PUSH PICO SEGURIDAD DE CORONA O SIMILAR DE CALIDAD SUPERIOR. (HABITACIONES)</v>
      </c>
      <c r="C92" s="6" t="str">
        <f>+VLOOKUP(A92,'[1]Consolidado Unitarios DIYT'!$B$11:$E$438,3,FALSE)</f>
        <v>UN</v>
      </c>
      <c r="D92" s="17">
        <f>+VLOOKUP(A92,'[1]Consolidado Unitarios DIYT'!$B$11:$E$438,4,FALSE)</f>
        <v>719392</v>
      </c>
      <c r="E92" s="189">
        <v>5</v>
      </c>
      <c r="F92" s="54">
        <f t="shared" si="37"/>
        <v>3596960</v>
      </c>
      <c r="G92" s="17">
        <v>719200</v>
      </c>
      <c r="H92" s="17">
        <f t="shared" si="38"/>
        <v>3596000</v>
      </c>
      <c r="I92" s="17">
        <v>717500</v>
      </c>
      <c r="J92" s="17">
        <f t="shared" si="39"/>
        <v>3587500</v>
      </c>
      <c r="K92" s="17">
        <f t="shared" si="40"/>
        <v>718697.33333333337</v>
      </c>
      <c r="L92" s="17">
        <f>SMALL((D92,G92,I92),1)</f>
        <v>717500</v>
      </c>
      <c r="M92" s="17">
        <f t="shared" si="41"/>
        <v>-1892</v>
      </c>
      <c r="N92" s="64">
        <f t="shared" si="42"/>
        <v>-2.6369337979094075E-3</v>
      </c>
      <c r="O92" s="17">
        <f t="shared" si="44"/>
        <v>717500</v>
      </c>
      <c r="P92" s="17">
        <f t="shared" si="43"/>
        <v>3587500</v>
      </c>
    </row>
    <row r="93" spans="1:16" ht="53.25" customHeight="1" x14ac:dyDescent="0.25">
      <c r="A93" s="8" t="s">
        <v>39</v>
      </c>
      <c r="B93" s="71" t="str">
        <f>+VLOOKUP(A93,'[1]Consolidado Unitarios DIYT'!$B$11:$E$438,2,FALSE)</f>
        <v>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v>
      </c>
      <c r="C93" s="6" t="str">
        <f>+VLOOKUP(A93,'[1]Consolidado Unitarios DIYT'!$B$11:$E$438,3,FALSE)</f>
        <v>UN</v>
      </c>
      <c r="D93" s="17">
        <f>+VLOOKUP(A93,'[1]Consolidado Unitarios DIYT'!$B$11:$E$438,4,FALSE)</f>
        <v>225477</v>
      </c>
      <c r="E93" s="189">
        <v>2</v>
      </c>
      <c r="F93" s="54">
        <f t="shared" si="37"/>
        <v>450954</v>
      </c>
      <c r="G93" s="17">
        <v>225100</v>
      </c>
      <c r="H93" s="17">
        <f t="shared" si="38"/>
        <v>450200</v>
      </c>
      <c r="I93" s="17">
        <v>223600</v>
      </c>
      <c r="J93" s="17">
        <f t="shared" si="39"/>
        <v>447200</v>
      </c>
      <c r="K93" s="17">
        <f t="shared" si="40"/>
        <v>224725.66666666666</v>
      </c>
      <c r="L93" s="17">
        <f>SMALL((D93,G93,I93),1)</f>
        <v>223600</v>
      </c>
      <c r="M93" s="17">
        <f t="shared" si="41"/>
        <v>-1877</v>
      </c>
      <c r="N93" s="64">
        <f t="shared" si="42"/>
        <v>-8.3944543828264762E-3</v>
      </c>
      <c r="O93" s="17">
        <f t="shared" si="44"/>
        <v>223600</v>
      </c>
      <c r="P93" s="17">
        <f t="shared" si="43"/>
        <v>447200</v>
      </c>
    </row>
    <row r="94" spans="1:16" x14ac:dyDescent="0.25">
      <c r="A94" s="8" t="s">
        <v>40</v>
      </c>
      <c r="B94" s="71" t="str">
        <f>+VLOOKUP(A94,'[1]Consolidado Unitarios DIYT'!$B$11:$E$438,2,FALSE)</f>
        <v>SUMINISTRO E INSTALACIÓN ESPEJO ANTIVANDÁLICO INCLINADO Dimensiones: 917 alto x 610 ancho x 123 prof. (mm)</v>
      </c>
      <c r="C94" s="6" t="str">
        <f>+VLOOKUP(A94,'[1]Consolidado Unitarios DIYT'!$B$11:$E$438,3,FALSE)</f>
        <v>UN</v>
      </c>
      <c r="D94" s="17">
        <f>+VLOOKUP(A94,'[1]Consolidado Unitarios DIYT'!$B$11:$E$438,4,FALSE)</f>
        <v>565657</v>
      </c>
      <c r="E94" s="189">
        <v>2</v>
      </c>
      <c r="F94" s="54">
        <f t="shared" si="37"/>
        <v>1131314</v>
      </c>
      <c r="G94" s="17">
        <v>565300</v>
      </c>
      <c r="H94" s="17">
        <f t="shared" si="38"/>
        <v>1130600</v>
      </c>
      <c r="I94" s="17">
        <v>560000</v>
      </c>
      <c r="J94" s="17">
        <f t="shared" si="39"/>
        <v>1120000</v>
      </c>
      <c r="K94" s="17">
        <f t="shared" si="40"/>
        <v>563652.33333333337</v>
      </c>
      <c r="L94" s="17">
        <f>SMALL((D94,G94,I94),1)</f>
        <v>560000</v>
      </c>
      <c r="M94" s="17">
        <f t="shared" si="41"/>
        <v>-5657</v>
      </c>
      <c r="N94" s="64">
        <f t="shared" si="42"/>
        <v>-1.0101785714285714E-2</v>
      </c>
      <c r="O94" s="17">
        <f t="shared" si="44"/>
        <v>560000</v>
      </c>
      <c r="P94" s="17">
        <f t="shared" si="43"/>
        <v>1120000</v>
      </c>
    </row>
    <row r="95" spans="1:16" ht="12.75" customHeight="1" x14ac:dyDescent="0.25">
      <c r="A95" s="8" t="s">
        <v>41</v>
      </c>
      <c r="B95" s="71" t="str">
        <f>+VLOOKUP(A95,'[1]Consolidado Unitarios DIYT'!$B$11:$E$438,2,FALSE)</f>
        <v>Suministro, transporte e instalación de grifeira tipo fluxometro de flujo ajustable para sanitarios y/o orinales.</v>
      </c>
      <c r="C95" s="6" t="str">
        <f>+VLOOKUP(A95,'[1]Consolidado Unitarios DIYT'!$B$11:$E$438,3,FALSE)</f>
        <v>UN</v>
      </c>
      <c r="D95" s="17">
        <f>+VLOOKUP(A95,'[1]Consolidado Unitarios DIYT'!$B$11:$E$438,4,FALSE)</f>
        <v>583189</v>
      </c>
      <c r="E95" s="189">
        <v>2</v>
      </c>
      <c r="F95" s="54">
        <f t="shared" si="37"/>
        <v>1166378</v>
      </c>
      <c r="G95" s="17">
        <v>582900</v>
      </c>
      <c r="H95" s="17">
        <f t="shared" si="38"/>
        <v>1165800</v>
      </c>
      <c r="I95" s="17">
        <v>570900</v>
      </c>
      <c r="J95" s="17">
        <f t="shared" si="39"/>
        <v>1141800</v>
      </c>
      <c r="K95" s="17">
        <f t="shared" si="40"/>
        <v>578996.33333333337</v>
      </c>
      <c r="L95" s="17">
        <f>SMALL((D95,G95,I95),1)</f>
        <v>570900</v>
      </c>
      <c r="M95" s="17">
        <f t="shared" si="41"/>
        <v>-12289</v>
      </c>
      <c r="N95" s="64">
        <f t="shared" si="42"/>
        <v>-2.1525661236643897E-2</v>
      </c>
      <c r="O95" s="17">
        <f t="shared" si="44"/>
        <v>570900</v>
      </c>
      <c r="P95" s="17">
        <f t="shared" si="43"/>
        <v>1141800</v>
      </c>
    </row>
    <row r="96" spans="1:16" ht="12.75" customHeight="1" x14ac:dyDescent="0.25">
      <c r="A96" s="212" t="s">
        <v>224</v>
      </c>
      <c r="B96" s="213"/>
      <c r="C96" s="214"/>
      <c r="D96" s="21">
        <f t="shared" ref="D96:M96" si="45">SUM(D89:D95)</f>
        <v>6680510</v>
      </c>
      <c r="E96" s="182">
        <f t="shared" si="45"/>
        <v>19</v>
      </c>
      <c r="F96" s="21">
        <f t="shared" si="45"/>
        <v>19495601</v>
      </c>
      <c r="G96" s="21">
        <f t="shared" si="45"/>
        <v>6678300</v>
      </c>
      <c r="H96" s="21">
        <f t="shared" si="45"/>
        <v>19489700</v>
      </c>
      <c r="I96" s="21">
        <f t="shared" si="45"/>
        <v>6637000</v>
      </c>
      <c r="J96" s="21">
        <f t="shared" si="45"/>
        <v>19371500</v>
      </c>
      <c r="K96" s="21">
        <f t="shared" si="45"/>
        <v>6665269.9999999991</v>
      </c>
      <c r="L96" s="21">
        <f t="shared" si="45"/>
        <v>6637000</v>
      </c>
      <c r="M96" s="21">
        <f t="shared" si="45"/>
        <v>-43510</v>
      </c>
      <c r="N96" s="52">
        <f>AVERAGE(N89:N95)</f>
        <v>-8.2500220405653524E-3</v>
      </c>
      <c r="O96" s="21">
        <f>SUM(O89:O95)</f>
        <v>6637000</v>
      </c>
      <c r="P96" s="21">
        <f>SUM(P89:P95)</f>
        <v>19371500</v>
      </c>
    </row>
    <row r="97" spans="1:16" ht="12.75" customHeight="1" x14ac:dyDescent="0.25">
      <c r="A97" s="67"/>
      <c r="B97" s="78"/>
      <c r="C97" s="79"/>
      <c r="D97" s="62"/>
      <c r="E97" s="204"/>
      <c r="F97" s="62"/>
      <c r="G97" s="62"/>
      <c r="H97" s="62"/>
      <c r="I97" s="62"/>
      <c r="J97" s="62"/>
      <c r="K97" s="62"/>
      <c r="L97" s="62"/>
      <c r="M97" s="62"/>
      <c r="N97" s="80"/>
      <c r="O97" s="62"/>
      <c r="P97" s="62"/>
    </row>
    <row r="98" spans="1:16" ht="15.6" x14ac:dyDescent="0.25">
      <c r="A98" s="7">
        <v>8</v>
      </c>
      <c r="B98" s="211" t="s">
        <v>42</v>
      </c>
      <c r="C98" s="211"/>
      <c r="D98" s="211"/>
      <c r="E98" s="211"/>
      <c r="F98" s="211"/>
      <c r="G98" s="211"/>
      <c r="H98" s="211"/>
      <c r="I98" s="211"/>
      <c r="J98" s="211"/>
      <c r="K98" s="211"/>
      <c r="L98" s="211"/>
      <c r="M98" s="211"/>
      <c r="N98" s="211"/>
      <c r="O98" s="211"/>
      <c r="P98" s="211"/>
    </row>
    <row r="99" spans="1:16" ht="15.6" x14ac:dyDescent="0.25">
      <c r="A99" s="215" t="s">
        <v>87</v>
      </c>
      <c r="B99" s="216" t="s">
        <v>88</v>
      </c>
      <c r="C99" s="215" t="s">
        <v>89</v>
      </c>
      <c r="D99" s="217" t="s">
        <v>90</v>
      </c>
      <c r="E99" s="218" t="s">
        <v>156</v>
      </c>
      <c r="F99" s="217" t="s">
        <v>92</v>
      </c>
      <c r="G99" s="219" t="s">
        <v>158</v>
      </c>
      <c r="H99" s="219"/>
      <c r="I99" s="220" t="s">
        <v>214</v>
      </c>
      <c r="J99" s="220"/>
      <c r="K99" s="232" t="s">
        <v>215</v>
      </c>
      <c r="L99" s="215" t="s">
        <v>216</v>
      </c>
      <c r="M99" s="215" t="s">
        <v>217</v>
      </c>
      <c r="N99" s="215" t="s">
        <v>218</v>
      </c>
      <c r="O99" s="215" t="s">
        <v>219</v>
      </c>
      <c r="P99" s="215" t="s">
        <v>157</v>
      </c>
    </row>
    <row r="100" spans="1:16" x14ac:dyDescent="0.25">
      <c r="A100" s="215"/>
      <c r="B100" s="216"/>
      <c r="C100" s="215"/>
      <c r="D100" s="217"/>
      <c r="E100" s="218"/>
      <c r="F100" s="217"/>
      <c r="G100" s="231" t="s">
        <v>0</v>
      </c>
      <c r="H100" s="231" t="s">
        <v>157</v>
      </c>
      <c r="I100" s="231" t="s">
        <v>0</v>
      </c>
      <c r="J100" s="231" t="s">
        <v>157</v>
      </c>
      <c r="K100" s="232"/>
      <c r="L100" s="215"/>
      <c r="M100" s="215"/>
      <c r="N100" s="215"/>
      <c r="O100" s="215"/>
      <c r="P100" s="215"/>
    </row>
    <row r="101" spans="1:16" x14ac:dyDescent="0.25">
      <c r="A101" s="215"/>
      <c r="B101" s="216"/>
      <c r="C101" s="215"/>
      <c r="D101" s="217"/>
      <c r="E101" s="218"/>
      <c r="F101" s="217"/>
      <c r="G101" s="231"/>
      <c r="H101" s="231"/>
      <c r="I101" s="231"/>
      <c r="J101" s="231"/>
      <c r="K101" s="232"/>
      <c r="L101" s="215"/>
      <c r="M101" s="215"/>
      <c r="N101" s="215"/>
      <c r="O101" s="215"/>
      <c r="P101" s="215"/>
    </row>
    <row r="102" spans="1:16" ht="63.75" customHeight="1" x14ac:dyDescent="0.25">
      <c r="A102" s="8" t="s">
        <v>43</v>
      </c>
      <c r="B102" s="30" t="str">
        <f>+VLOOKUP(A102,'[1]Consolidado Unitarios DIYT'!$B$11:$E$438,2,FALSE)</f>
        <v xml:space="preserve">SUMINISTRO E INSTALACION DE RAMAL ALIMENTADOR EN TIPO LS CU 10F + 10N + 12T AWG POR BANDEJA O TUBERIA EMT </v>
      </c>
      <c r="C102" s="6" t="str">
        <f>+VLOOKUP(A102,'[1]Consolidado Unitarios DIYT'!$B$11:$E$438,3,FALSE)</f>
        <v>ML</v>
      </c>
      <c r="D102" s="19">
        <f>+VLOOKUP(A102,'[1]Consolidado Unitarios DIYT'!$B$11:$E$438,4,FALSE)</f>
        <v>56073</v>
      </c>
      <c r="E102" s="189">
        <v>200</v>
      </c>
      <c r="F102" s="19">
        <f t="shared" ref="F102:F113" si="46">ROUND(D102*E102,0)</f>
        <v>11214600</v>
      </c>
      <c r="G102" s="17">
        <v>55900</v>
      </c>
      <c r="H102" s="17">
        <f t="shared" ref="H102:H113" si="47">+G102*E102</f>
        <v>11180000</v>
      </c>
      <c r="I102" s="17">
        <v>52500</v>
      </c>
      <c r="J102" s="17">
        <f t="shared" ref="J102:J113" si="48">+I102*E102</f>
        <v>10500000</v>
      </c>
      <c r="K102" s="63">
        <f t="shared" ref="K102:K113" si="49">AVERAGE(D102,G102,I102)</f>
        <v>54824.333333333336</v>
      </c>
      <c r="L102" s="63">
        <f>SMALL((D102,G102,I102),1)</f>
        <v>52500</v>
      </c>
      <c r="M102" s="63">
        <f t="shared" ref="M102:M113" si="50">+L102-D102</f>
        <v>-3573</v>
      </c>
      <c r="N102" s="68">
        <f t="shared" ref="N102:N113" si="51">(L102-D102)/L102</f>
        <v>-6.8057142857142858E-2</v>
      </c>
      <c r="O102" s="63">
        <f>+L102</f>
        <v>52500</v>
      </c>
      <c r="P102" s="63">
        <f t="shared" ref="P102:P113" si="52">+O102*E102</f>
        <v>10500000</v>
      </c>
    </row>
    <row r="103" spans="1:16" ht="20.399999999999999" x14ac:dyDescent="0.25">
      <c r="A103" s="8" t="s">
        <v>44</v>
      </c>
      <c r="B103" s="30" t="str">
        <f>+VLOOKUP(A103,'[1]Consolidado Unitarios DIYT'!$B$11:$E$438,2,FALSE)</f>
        <v>SUMINISTRO E INTALACION DE TUBERIA EMT DE 3/4", INCLUYE ELEMENTOS DE SUJECION, ACCESORIOS EMT Y CAJAS DE PASO.</v>
      </c>
      <c r="C103" s="6" t="str">
        <f>+VLOOKUP(A103,'[1]Consolidado Unitarios DIYT'!$B$11:$E$438,3,FALSE)</f>
        <v>ML</v>
      </c>
      <c r="D103" s="19">
        <f>+VLOOKUP(A103,'[1]Consolidado Unitarios DIYT'!$B$11:$E$438,4,FALSE)</f>
        <v>36465</v>
      </c>
      <c r="E103" s="189">
        <v>150</v>
      </c>
      <c r="F103" s="19">
        <f t="shared" si="46"/>
        <v>5469750</v>
      </c>
      <c r="G103" s="17">
        <v>36200</v>
      </c>
      <c r="H103" s="17">
        <f t="shared" si="47"/>
        <v>5430000</v>
      </c>
      <c r="I103" s="17">
        <v>34500</v>
      </c>
      <c r="J103" s="17">
        <f t="shared" si="48"/>
        <v>5175000</v>
      </c>
      <c r="K103" s="63">
        <f t="shared" si="49"/>
        <v>35721.666666666664</v>
      </c>
      <c r="L103" s="63">
        <f>SMALL((D103,G103,I103),1)</f>
        <v>34500</v>
      </c>
      <c r="M103" s="63">
        <f t="shared" si="50"/>
        <v>-1965</v>
      </c>
      <c r="N103" s="68">
        <f t="shared" si="51"/>
        <v>-5.6956521739130433E-2</v>
      </c>
      <c r="O103" s="63">
        <f t="shared" ref="O103:O113" si="53">+L103</f>
        <v>34500</v>
      </c>
      <c r="P103" s="63">
        <f t="shared" si="52"/>
        <v>5175000</v>
      </c>
    </row>
    <row r="104" spans="1:16" ht="30.6" x14ac:dyDescent="0.25">
      <c r="A104" s="8" t="s">
        <v>45</v>
      </c>
      <c r="B104" s="30" t="str">
        <f>+VLOOKUP(A104,'[1]Consolidado Unitarios DIYT'!$B$11:$E$438,2,FALSE)</f>
        <v xml:space="preserve">SUMINISTRO E INSTALACION DE SALIDA DE ALUMBRADO. INCLUYE CAJA GALVANIZADA 2400, SUPLEMENTO, TRES METROS DE ACOMETIDA 3X12 AWG LS, TRES METROS DE TUBERÍA EMT ¾´´, CONEXIÓN DE TOMA ELÉCTRICA SEGÚN NORMATIVIDAD TÉCNICA VIGENTE Y SEGÚN NORMATIVIDAD RETIE Y NTC 2050   </v>
      </c>
      <c r="C104" s="6" t="str">
        <f>+VLOOKUP(A104,'[1]Consolidado Unitarios DIYT'!$B$11:$E$438,3,FALSE)</f>
        <v>UN</v>
      </c>
      <c r="D104" s="19">
        <f>+VLOOKUP(A104,'[1]Consolidado Unitarios DIYT'!$B$11:$E$438,4,FALSE)</f>
        <v>152742</v>
      </c>
      <c r="E104" s="189">
        <v>50</v>
      </c>
      <c r="F104" s="19">
        <f t="shared" si="46"/>
        <v>7637100</v>
      </c>
      <c r="G104" s="17">
        <v>152350</v>
      </c>
      <c r="H104" s="17">
        <f t="shared" si="47"/>
        <v>7617500</v>
      </c>
      <c r="I104" s="17">
        <v>150250</v>
      </c>
      <c r="J104" s="17">
        <f t="shared" si="48"/>
        <v>7512500</v>
      </c>
      <c r="K104" s="63">
        <f t="shared" si="49"/>
        <v>151780.66666666666</v>
      </c>
      <c r="L104" s="63">
        <f>SMALL((D104,G104,I104),1)</f>
        <v>150250</v>
      </c>
      <c r="M104" s="63">
        <f t="shared" si="50"/>
        <v>-2492</v>
      </c>
      <c r="N104" s="68">
        <f t="shared" si="51"/>
        <v>-1.6585690515806988E-2</v>
      </c>
      <c r="O104" s="63">
        <f t="shared" si="53"/>
        <v>150250</v>
      </c>
      <c r="P104" s="63">
        <f t="shared" si="52"/>
        <v>7512500</v>
      </c>
    </row>
    <row r="105" spans="1:16" ht="63.75" customHeight="1" x14ac:dyDescent="0.25">
      <c r="A105" s="8" t="s">
        <v>188</v>
      </c>
      <c r="B105" s="30" t="str">
        <f>+VLOOKUP(A105,'[1]Consolidado Unitarios DIYT'!$B$11:$E$438,2,FALSE)</f>
        <v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v>
      </c>
      <c r="C105" s="6" t="str">
        <f>+VLOOKUP(A105,'[1]Consolidado Unitarios DIYT'!$B$11:$E$438,3,FALSE)</f>
        <v>UN</v>
      </c>
      <c r="D105" s="19">
        <f>+VLOOKUP(A105,'[1]Consolidado Unitarios DIYT'!$B$11:$E$438,4,FALSE)</f>
        <v>211862</v>
      </c>
      <c r="E105" s="189">
        <v>8</v>
      </c>
      <c r="F105" s="19">
        <f t="shared" si="46"/>
        <v>1694896</v>
      </c>
      <c r="G105" s="17">
        <v>208450</v>
      </c>
      <c r="H105" s="17">
        <f t="shared" si="47"/>
        <v>1667600</v>
      </c>
      <c r="I105" s="17">
        <v>205000</v>
      </c>
      <c r="J105" s="17">
        <f t="shared" si="48"/>
        <v>1640000</v>
      </c>
      <c r="K105" s="63">
        <f t="shared" si="49"/>
        <v>208437.33333333334</v>
      </c>
      <c r="L105" s="63">
        <f>SMALL((D105,G105,I105),1)</f>
        <v>205000</v>
      </c>
      <c r="M105" s="63">
        <f t="shared" si="50"/>
        <v>-6862</v>
      </c>
      <c r="N105" s="68">
        <f t="shared" si="51"/>
        <v>-3.3473170731707316E-2</v>
      </c>
      <c r="O105" s="63">
        <f t="shared" si="53"/>
        <v>205000</v>
      </c>
      <c r="P105" s="63">
        <f t="shared" si="52"/>
        <v>1640000</v>
      </c>
    </row>
    <row r="106" spans="1:16" ht="51" customHeight="1" x14ac:dyDescent="0.25">
      <c r="A106" s="8" t="s">
        <v>46</v>
      </c>
      <c r="B106" s="30" t="str">
        <f>+VLOOKUP(A106,'[1]Consolidado Unitarios DIYT'!$B$11:$E$438,2,FALSE)</f>
        <v>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v>
      </c>
      <c r="C106" s="6" t="str">
        <f>+VLOOKUP(A106,'[1]Consolidado Unitarios DIYT'!$B$11:$E$438,3,FALSE)</f>
        <v>UN</v>
      </c>
      <c r="D106" s="19">
        <f>+VLOOKUP(A106,'[1]Consolidado Unitarios DIYT'!$B$11:$E$438,4,FALSE)</f>
        <v>198553</v>
      </c>
      <c r="E106" s="189">
        <v>10</v>
      </c>
      <c r="F106" s="19">
        <f t="shared" si="46"/>
        <v>1985530</v>
      </c>
      <c r="G106" s="17">
        <v>198500</v>
      </c>
      <c r="H106" s="17">
        <f t="shared" si="47"/>
        <v>1985000</v>
      </c>
      <c r="I106" s="17">
        <v>195900</v>
      </c>
      <c r="J106" s="17">
        <f t="shared" si="48"/>
        <v>1959000</v>
      </c>
      <c r="K106" s="63">
        <f t="shared" si="49"/>
        <v>197651</v>
      </c>
      <c r="L106" s="63">
        <f>SMALL((D106,G106,I106),1)</f>
        <v>195900</v>
      </c>
      <c r="M106" s="63">
        <f t="shared" si="50"/>
        <v>-2653</v>
      </c>
      <c r="N106" s="68">
        <f t="shared" si="51"/>
        <v>-1.3542623787646759E-2</v>
      </c>
      <c r="O106" s="63">
        <f t="shared" si="53"/>
        <v>195900</v>
      </c>
      <c r="P106" s="63">
        <f t="shared" si="52"/>
        <v>1959000</v>
      </c>
    </row>
    <row r="107" spans="1:16" ht="63.75" customHeight="1" x14ac:dyDescent="0.25">
      <c r="A107" s="8" t="s">
        <v>47</v>
      </c>
      <c r="B107" s="30" t="str">
        <f>+VLOOKUP(A107,'[1]Consolidado Unitarios DIYT'!$B$11:$E$438,2,FALSE)</f>
        <v>SUMINISTRO E INSTALACION DE SALIDA DE  INTERRUPTOR SENCILLO (INCLUYE APARATO)</v>
      </c>
      <c r="C107" s="6" t="str">
        <f>+VLOOKUP(A107,'[1]Consolidado Unitarios DIYT'!$B$11:$E$438,3,FALSE)</f>
        <v>UN</v>
      </c>
      <c r="D107" s="19">
        <f>+VLOOKUP(A107,'[1]Consolidado Unitarios DIYT'!$B$11:$E$438,4,FALSE)</f>
        <v>157471</v>
      </c>
      <c r="E107" s="189">
        <v>4</v>
      </c>
      <c r="F107" s="19">
        <f t="shared" si="46"/>
        <v>629884</v>
      </c>
      <c r="G107" s="17">
        <v>157350</v>
      </c>
      <c r="H107" s="17">
        <f t="shared" si="47"/>
        <v>629400</v>
      </c>
      <c r="I107" s="17">
        <v>156000</v>
      </c>
      <c r="J107" s="17">
        <f t="shared" si="48"/>
        <v>624000</v>
      </c>
      <c r="K107" s="63">
        <f t="shared" si="49"/>
        <v>156940.33333333334</v>
      </c>
      <c r="L107" s="63">
        <f>SMALL((D107,G107,I107),1)</f>
        <v>156000</v>
      </c>
      <c r="M107" s="63">
        <f t="shared" si="50"/>
        <v>-1471</v>
      </c>
      <c r="N107" s="68">
        <f t="shared" si="51"/>
        <v>-9.4294871794871789E-3</v>
      </c>
      <c r="O107" s="63">
        <f t="shared" si="53"/>
        <v>156000</v>
      </c>
      <c r="P107" s="63">
        <f t="shared" si="52"/>
        <v>624000</v>
      </c>
    </row>
    <row r="108" spans="1:16" ht="30" customHeight="1" x14ac:dyDescent="0.25">
      <c r="A108" s="8" t="s">
        <v>48</v>
      </c>
      <c r="B108" s="30" t="str">
        <f>+VLOOKUP(A108,'[1]Consolidado Unitarios DIYT'!$B$11:$E$438,2,FALSE)</f>
        <v>SUMINISTRO E INSTALACION DE SALIDA DE  INTERRUPTOR DOBLE   (INCLUYE APARATO)</v>
      </c>
      <c r="C108" s="6" t="str">
        <f>+VLOOKUP(A108,'[1]Consolidado Unitarios DIYT'!$B$11:$E$438,3,FALSE)</f>
        <v>UN</v>
      </c>
      <c r="D108" s="19">
        <f>+VLOOKUP(A108,'[1]Consolidado Unitarios DIYT'!$B$11:$E$438,4,FALSE)</f>
        <v>178958</v>
      </c>
      <c r="E108" s="189">
        <v>4</v>
      </c>
      <c r="F108" s="19">
        <f t="shared" si="46"/>
        <v>715832</v>
      </c>
      <c r="G108" s="17">
        <v>178600</v>
      </c>
      <c r="H108" s="17">
        <f t="shared" si="47"/>
        <v>714400</v>
      </c>
      <c r="I108" s="17">
        <v>177500</v>
      </c>
      <c r="J108" s="17">
        <f t="shared" si="48"/>
        <v>710000</v>
      </c>
      <c r="K108" s="63">
        <f t="shared" si="49"/>
        <v>178352.66666666666</v>
      </c>
      <c r="L108" s="63">
        <f>SMALL((D108,G108,I108),1)</f>
        <v>177500</v>
      </c>
      <c r="M108" s="63">
        <f t="shared" si="50"/>
        <v>-1458</v>
      </c>
      <c r="N108" s="68">
        <f t="shared" si="51"/>
        <v>-8.2140845070422536E-3</v>
      </c>
      <c r="O108" s="63">
        <f t="shared" si="53"/>
        <v>177500</v>
      </c>
      <c r="P108" s="63">
        <f t="shared" si="52"/>
        <v>710000</v>
      </c>
    </row>
    <row r="109" spans="1:16" x14ac:dyDescent="0.25">
      <c r="A109" s="8" t="s">
        <v>49</v>
      </c>
      <c r="B109" s="30" t="str">
        <f>+VLOOKUP(A109,'[1]Consolidado Unitarios DIYT'!$B$11:$E$438,2,FALSE)</f>
        <v>SUMINISTRO E INSTALACIÓN DE  ENLACE EN FIBRA OPTICA MULTIMODO, 12 HILOS OM5</v>
      </c>
      <c r="C109" s="6" t="str">
        <f>+VLOOKUP(A109,'[1]Consolidado Unitarios DIYT'!$B$11:$E$438,3,FALSE)</f>
        <v>UN</v>
      </c>
      <c r="D109" s="19">
        <f>+VLOOKUP(A109,'[1]Consolidado Unitarios DIYT'!$B$11:$E$438,4,FALSE)</f>
        <v>31458</v>
      </c>
      <c r="E109" s="189">
        <v>8</v>
      </c>
      <c r="F109" s="19">
        <f t="shared" si="46"/>
        <v>251664</v>
      </c>
      <c r="G109" s="17">
        <v>31000</v>
      </c>
      <c r="H109" s="17">
        <f t="shared" si="47"/>
        <v>248000</v>
      </c>
      <c r="I109" s="17">
        <v>28900</v>
      </c>
      <c r="J109" s="17">
        <f t="shared" si="48"/>
        <v>231200</v>
      </c>
      <c r="K109" s="63">
        <f t="shared" si="49"/>
        <v>30452.666666666668</v>
      </c>
      <c r="L109" s="63">
        <f>SMALL((D109,G109,I109),1)</f>
        <v>28900</v>
      </c>
      <c r="M109" s="63">
        <f t="shared" si="50"/>
        <v>-2558</v>
      </c>
      <c r="N109" s="68">
        <f t="shared" si="51"/>
        <v>-8.8512110726643597E-2</v>
      </c>
      <c r="O109" s="63">
        <f t="shared" si="53"/>
        <v>28900</v>
      </c>
      <c r="P109" s="63">
        <f t="shared" si="52"/>
        <v>231200</v>
      </c>
    </row>
    <row r="110" spans="1:16" x14ac:dyDescent="0.25">
      <c r="A110" s="8" t="s">
        <v>50</v>
      </c>
      <c r="B110" s="30" t="str">
        <f>+VLOOKUP(A110,'[1]Consolidado Unitarios DIYT'!$B$11:$E$438,2,FALSE)</f>
        <v>CERTIFICACIÓN DE PUNTOS VOZ Y DATOS</v>
      </c>
      <c r="C110" s="6" t="str">
        <f>+VLOOKUP(A110,'[1]Consolidado Unitarios DIYT'!$B$11:$E$438,3,FALSE)</f>
        <v>UN</v>
      </c>
      <c r="D110" s="19">
        <f>+VLOOKUP(A110,'[1]Consolidado Unitarios DIYT'!$B$11:$E$438,4,FALSE)</f>
        <v>53664</v>
      </c>
      <c r="E110" s="189">
        <v>8</v>
      </c>
      <c r="F110" s="19">
        <f t="shared" si="46"/>
        <v>429312</v>
      </c>
      <c r="G110" s="17">
        <v>53250</v>
      </c>
      <c r="H110" s="17">
        <f t="shared" si="47"/>
        <v>426000</v>
      </c>
      <c r="I110" s="17">
        <v>52500</v>
      </c>
      <c r="J110" s="17">
        <f t="shared" si="48"/>
        <v>420000</v>
      </c>
      <c r="K110" s="63">
        <f t="shared" si="49"/>
        <v>53138</v>
      </c>
      <c r="L110" s="63">
        <f>SMALL((D110,G110,I110),1)</f>
        <v>52500</v>
      </c>
      <c r="M110" s="63">
        <f t="shared" si="50"/>
        <v>-1164</v>
      </c>
      <c r="N110" s="68">
        <f t="shared" si="51"/>
        <v>-2.2171428571428571E-2</v>
      </c>
      <c r="O110" s="63">
        <f t="shared" si="53"/>
        <v>52500</v>
      </c>
      <c r="P110" s="63">
        <f t="shared" si="52"/>
        <v>420000</v>
      </c>
    </row>
    <row r="111" spans="1:16" ht="20.399999999999999" x14ac:dyDescent="0.25">
      <c r="A111" s="8" t="s">
        <v>51</v>
      </c>
      <c r="B111" s="30" t="str">
        <f>+VLOOKUP(A111,'[1]Consolidado Unitarios DIYT'!$B$11:$E$438,2,FALSE)</f>
        <v>DESMONTE APARATOS (TOMACORRIENTES, LUMINARIAS, FACEPLATE, DETECTORES DE INCENDIO, ESTACION MANUAL, LUZ ESTROBOSCOPICA, CAMARA DE SEGURIDAD, ETC)</v>
      </c>
      <c r="C111" s="6" t="str">
        <f>+VLOOKUP(A111,'[1]Consolidado Unitarios DIYT'!$B$11:$E$438,3,FALSE)</f>
        <v>M2</v>
      </c>
      <c r="D111" s="19">
        <f>+VLOOKUP(A111,'[1]Consolidado Unitarios DIYT'!$B$11:$E$438,4,FALSE)</f>
        <v>13069</v>
      </c>
      <c r="E111" s="189">
        <v>4</v>
      </c>
      <c r="F111" s="19">
        <f t="shared" si="46"/>
        <v>52276</v>
      </c>
      <c r="G111" s="17">
        <v>12800</v>
      </c>
      <c r="H111" s="17">
        <f t="shared" si="47"/>
        <v>51200</v>
      </c>
      <c r="I111" s="17">
        <v>11500</v>
      </c>
      <c r="J111" s="17">
        <f t="shared" si="48"/>
        <v>46000</v>
      </c>
      <c r="K111" s="63">
        <f t="shared" si="49"/>
        <v>12456.333333333334</v>
      </c>
      <c r="L111" s="63">
        <f>SMALL((D111,G111,I111),1)</f>
        <v>11500</v>
      </c>
      <c r="M111" s="63">
        <f t="shared" si="50"/>
        <v>-1569</v>
      </c>
      <c r="N111" s="68">
        <f t="shared" si="51"/>
        <v>-0.13643478260869565</v>
      </c>
      <c r="O111" s="63">
        <f t="shared" si="53"/>
        <v>11500</v>
      </c>
      <c r="P111" s="63">
        <f t="shared" si="52"/>
        <v>46000</v>
      </c>
    </row>
    <row r="112" spans="1:16" x14ac:dyDescent="0.25">
      <c r="A112" s="8" t="s">
        <v>135</v>
      </c>
      <c r="B112" s="31" t="s">
        <v>136</v>
      </c>
      <c r="C112" s="12" t="s">
        <v>137</v>
      </c>
      <c r="D112" s="19">
        <v>7772.333333333333</v>
      </c>
      <c r="E112" s="189">
        <v>16</v>
      </c>
      <c r="F112" s="19">
        <f t="shared" si="46"/>
        <v>124357</v>
      </c>
      <c r="G112" s="17">
        <v>7300</v>
      </c>
      <c r="H112" s="17">
        <f t="shared" si="47"/>
        <v>116800</v>
      </c>
      <c r="I112" s="17">
        <v>7300</v>
      </c>
      <c r="J112" s="17">
        <f t="shared" si="48"/>
        <v>116800</v>
      </c>
      <c r="K112" s="63">
        <f t="shared" si="49"/>
        <v>7457.4444444444443</v>
      </c>
      <c r="L112" s="63">
        <f>SMALL((D112,G112,I112),1)</f>
        <v>7300</v>
      </c>
      <c r="M112" s="63">
        <f t="shared" si="50"/>
        <v>-472.33333333333303</v>
      </c>
      <c r="N112" s="68">
        <f t="shared" si="51"/>
        <v>-6.4703196347031922E-2</v>
      </c>
      <c r="O112" s="63">
        <f t="shared" si="53"/>
        <v>7300</v>
      </c>
      <c r="P112" s="63">
        <f t="shared" si="52"/>
        <v>116800</v>
      </c>
    </row>
    <row r="113" spans="1:16" ht="20.399999999999999" x14ac:dyDescent="0.25">
      <c r="A113" s="8" t="s">
        <v>138</v>
      </c>
      <c r="B113" s="31" t="s">
        <v>139</v>
      </c>
      <c r="C113" s="12" t="s">
        <v>134</v>
      </c>
      <c r="D113" s="19">
        <v>146383.33333333334</v>
      </c>
      <c r="E113" s="189">
        <v>4</v>
      </c>
      <c r="F113" s="19">
        <f t="shared" si="46"/>
        <v>585533</v>
      </c>
      <c r="G113" s="17">
        <v>146000</v>
      </c>
      <c r="H113" s="17">
        <f t="shared" si="47"/>
        <v>584000</v>
      </c>
      <c r="I113" s="17">
        <v>144000</v>
      </c>
      <c r="J113" s="17">
        <f t="shared" si="48"/>
        <v>576000</v>
      </c>
      <c r="K113" s="63">
        <f t="shared" si="49"/>
        <v>145461.11111111112</v>
      </c>
      <c r="L113" s="63">
        <f>SMALL((D113,G113,I113),1)</f>
        <v>144000</v>
      </c>
      <c r="M113" s="63">
        <f t="shared" si="50"/>
        <v>-2383.333333333343</v>
      </c>
      <c r="N113" s="68">
        <f t="shared" si="51"/>
        <v>-1.6550925925925993E-2</v>
      </c>
      <c r="O113" s="63">
        <f t="shared" si="53"/>
        <v>144000</v>
      </c>
      <c r="P113" s="63">
        <f t="shared" si="52"/>
        <v>576000</v>
      </c>
    </row>
    <row r="114" spans="1:16" ht="15.6" x14ac:dyDescent="0.25">
      <c r="A114" s="221" t="s">
        <v>225</v>
      </c>
      <c r="B114" s="221"/>
      <c r="C114" s="221"/>
      <c r="D114" s="21">
        <f>SUM(D102:D113)</f>
        <v>1244470.6666666665</v>
      </c>
      <c r="E114" s="182">
        <f t="shared" ref="E114" si="54">SUM(E102:E113)</f>
        <v>466</v>
      </c>
      <c r="F114" s="21">
        <f t="shared" ref="F114:P114" si="55">SUM(F102:F113)</f>
        <v>30790734</v>
      </c>
      <c r="G114" s="21">
        <f t="shared" si="55"/>
        <v>1237700</v>
      </c>
      <c r="H114" s="21">
        <f t="shared" si="55"/>
        <v>30649900</v>
      </c>
      <c r="I114" s="21">
        <f t="shared" si="55"/>
        <v>1215850</v>
      </c>
      <c r="J114" s="21">
        <f t="shared" si="55"/>
        <v>29510500</v>
      </c>
      <c r="K114" s="21">
        <f t="shared" si="55"/>
        <v>1232673.5555555555</v>
      </c>
      <c r="L114" s="21">
        <f t="shared" si="55"/>
        <v>1215850</v>
      </c>
      <c r="M114" s="21">
        <f t="shared" si="55"/>
        <v>-28620.666666666675</v>
      </c>
      <c r="N114" s="52">
        <f>AVERAGE(N102:N113)</f>
        <v>-4.4552597124807462E-2</v>
      </c>
      <c r="O114" s="21">
        <f t="shared" si="55"/>
        <v>1215850</v>
      </c>
      <c r="P114" s="21">
        <f t="shared" si="55"/>
        <v>29510500</v>
      </c>
    </row>
    <row r="115" spans="1:16" ht="15.6" x14ac:dyDescent="0.25">
      <c r="A115" s="8"/>
      <c r="B115" s="32"/>
      <c r="C115" s="22"/>
      <c r="D115" s="69"/>
      <c r="E115" s="205"/>
      <c r="F115" s="69"/>
      <c r="G115" s="69"/>
      <c r="H115" s="69"/>
      <c r="I115" s="69"/>
      <c r="J115" s="69"/>
      <c r="K115" s="69"/>
      <c r="L115" s="69"/>
      <c r="M115" s="69"/>
      <c r="N115" s="77"/>
      <c r="O115" s="69"/>
      <c r="P115" s="69"/>
    </row>
    <row r="116" spans="1:16" ht="15.6" x14ac:dyDescent="0.25">
      <c r="A116" s="7">
        <v>9</v>
      </c>
      <c r="B116" s="209" t="s">
        <v>52</v>
      </c>
      <c r="C116" s="210"/>
      <c r="D116" s="210"/>
      <c r="E116" s="210"/>
      <c r="F116" s="210"/>
      <c r="G116" s="210"/>
      <c r="H116" s="210"/>
      <c r="I116" s="210"/>
      <c r="J116" s="210"/>
      <c r="K116" s="210"/>
      <c r="L116" s="210"/>
      <c r="M116" s="210"/>
      <c r="N116" s="210"/>
      <c r="O116" s="210"/>
      <c r="P116" s="210"/>
    </row>
    <row r="117" spans="1:16" ht="15.6" x14ac:dyDescent="0.25">
      <c r="A117" s="215" t="s">
        <v>87</v>
      </c>
      <c r="B117" s="216" t="s">
        <v>88</v>
      </c>
      <c r="C117" s="215" t="s">
        <v>89</v>
      </c>
      <c r="D117" s="217" t="s">
        <v>90</v>
      </c>
      <c r="E117" s="218" t="s">
        <v>156</v>
      </c>
      <c r="F117" s="217" t="s">
        <v>92</v>
      </c>
      <c r="G117" s="219" t="s">
        <v>158</v>
      </c>
      <c r="H117" s="219"/>
      <c r="I117" s="220" t="s">
        <v>214</v>
      </c>
      <c r="J117" s="220"/>
      <c r="K117" s="232" t="s">
        <v>215</v>
      </c>
      <c r="L117" s="215" t="s">
        <v>216</v>
      </c>
      <c r="M117" s="215" t="s">
        <v>217</v>
      </c>
      <c r="N117" s="215" t="s">
        <v>218</v>
      </c>
      <c r="O117" s="215" t="s">
        <v>219</v>
      </c>
      <c r="P117" s="215" t="s">
        <v>157</v>
      </c>
    </row>
    <row r="118" spans="1:16" x14ac:dyDescent="0.25">
      <c r="A118" s="215"/>
      <c r="B118" s="216"/>
      <c r="C118" s="215"/>
      <c r="D118" s="217"/>
      <c r="E118" s="218"/>
      <c r="F118" s="217"/>
      <c r="G118" s="231" t="s">
        <v>0</v>
      </c>
      <c r="H118" s="231" t="s">
        <v>157</v>
      </c>
      <c r="I118" s="231" t="s">
        <v>0</v>
      </c>
      <c r="J118" s="231" t="s">
        <v>157</v>
      </c>
      <c r="K118" s="232"/>
      <c r="L118" s="215"/>
      <c r="M118" s="215"/>
      <c r="N118" s="215"/>
      <c r="O118" s="215"/>
      <c r="P118" s="215"/>
    </row>
    <row r="119" spans="1:16" x14ac:dyDescent="0.25">
      <c r="A119" s="215"/>
      <c r="B119" s="216"/>
      <c r="C119" s="215"/>
      <c r="D119" s="217"/>
      <c r="E119" s="218"/>
      <c r="F119" s="217"/>
      <c r="G119" s="231"/>
      <c r="H119" s="231"/>
      <c r="I119" s="231"/>
      <c r="J119" s="231"/>
      <c r="K119" s="232"/>
      <c r="L119" s="215"/>
      <c r="M119" s="215"/>
      <c r="N119" s="215"/>
      <c r="O119" s="215"/>
      <c r="P119" s="215"/>
    </row>
    <row r="120" spans="1:16" ht="15" x14ac:dyDescent="0.25">
      <c r="A120" s="8" t="s">
        <v>53</v>
      </c>
      <c r="B120" s="30" t="str">
        <f>+VLOOKUP(A120,'[1]Consolidado Unitarios DIYT'!$B$11:$E$438,2,FALSE)</f>
        <v>VALVULA P.D. ROSCAR 125 PSI VAPOR 200 PSI AGUA 2.1/2"</v>
      </c>
      <c r="C120" s="6" t="str">
        <f>+VLOOKUP(A120,'[1]Consolidado Unitarios DIYT'!$B$11:$E$438,3,FALSE)</f>
        <v>UN</v>
      </c>
      <c r="D120" s="19">
        <f>+VLOOKUP(A120,'[1]Consolidado Unitarios DIYT'!$B$11:$E$438,4,FALSE)</f>
        <v>405672</v>
      </c>
      <c r="E120" s="189">
        <v>5</v>
      </c>
      <c r="F120" s="19">
        <f t="shared" ref="F120:F130" si="56">ROUND(D120*E120,0)</f>
        <v>2028360</v>
      </c>
      <c r="G120" s="17">
        <v>405300</v>
      </c>
      <c r="H120" s="17">
        <f t="shared" ref="H120:H130" si="57">+G120*E120</f>
        <v>2026500</v>
      </c>
      <c r="I120" s="17">
        <v>403000</v>
      </c>
      <c r="J120" s="17">
        <f t="shared" ref="J120:J130" si="58">+I120*E120</f>
        <v>2015000</v>
      </c>
      <c r="K120" s="19">
        <f t="shared" ref="K120:K130" si="59">AVERAGE(D120,G120,I120)</f>
        <v>404657.33333333331</v>
      </c>
      <c r="L120" s="19">
        <f>SMALL((D120,G120,I120),1)</f>
        <v>403000</v>
      </c>
      <c r="M120" s="19">
        <f t="shared" ref="M120:M130" si="60">+L120-D120</f>
        <v>-2672</v>
      </c>
      <c r="N120" s="72">
        <f t="shared" ref="N120:N130" si="61">(L120-D120)/L120</f>
        <v>-6.6302729528535977E-3</v>
      </c>
      <c r="O120" s="19">
        <f>+L120</f>
        <v>403000</v>
      </c>
      <c r="P120" s="19">
        <f t="shared" ref="P120:P130" si="62">+O120*E120</f>
        <v>2015000</v>
      </c>
    </row>
    <row r="121" spans="1:16" ht="15" x14ac:dyDescent="0.25">
      <c r="A121" s="8" t="s">
        <v>54</v>
      </c>
      <c r="B121" s="30" t="str">
        <f>+VLOOKUP(A121,'[1]Consolidado Unitarios DIYT'!$B$11:$E$438,2,FALSE)</f>
        <v>PUNTO A.F. LAVAMANOS  1/2"</v>
      </c>
      <c r="C121" s="6" t="str">
        <f>+VLOOKUP(A121,'[1]Consolidado Unitarios DIYT'!$B$11:$E$438,3,FALSE)</f>
        <v>UN</v>
      </c>
      <c r="D121" s="19">
        <f>+VLOOKUP(A121,'[1]Consolidado Unitarios DIYT'!$B$11:$E$438,4,FALSE)</f>
        <v>83557</v>
      </c>
      <c r="E121" s="189">
        <v>5</v>
      </c>
      <c r="F121" s="19">
        <f t="shared" si="56"/>
        <v>417785</v>
      </c>
      <c r="G121" s="17">
        <v>83400</v>
      </c>
      <c r="H121" s="17">
        <f t="shared" si="57"/>
        <v>417000</v>
      </c>
      <c r="I121" s="17">
        <v>81500</v>
      </c>
      <c r="J121" s="17">
        <f t="shared" si="58"/>
        <v>407500</v>
      </c>
      <c r="K121" s="19">
        <f t="shared" si="59"/>
        <v>82819</v>
      </c>
      <c r="L121" s="19">
        <f>SMALL((D121,G121,I121),1)</f>
        <v>81500</v>
      </c>
      <c r="M121" s="19">
        <f t="shared" si="60"/>
        <v>-2057</v>
      </c>
      <c r="N121" s="72">
        <f t="shared" si="61"/>
        <v>-2.5239263803680981E-2</v>
      </c>
      <c r="O121" s="19">
        <f t="shared" ref="O121:O130" si="63">+L121</f>
        <v>81500</v>
      </c>
      <c r="P121" s="19">
        <f t="shared" si="62"/>
        <v>407500</v>
      </c>
    </row>
    <row r="122" spans="1:16" ht="15" x14ac:dyDescent="0.25">
      <c r="A122" s="8" t="s">
        <v>55</v>
      </c>
      <c r="B122" s="30" t="str">
        <f>+VLOOKUP(A122,'[1]Consolidado Unitarios DIYT'!$B$11:$E$438,2,FALSE)</f>
        <v xml:space="preserve">TUBERIA PVC-P RDE-9    1/2"         </v>
      </c>
      <c r="C122" s="6" t="str">
        <f>+VLOOKUP(A122,'[1]Consolidado Unitarios DIYT'!$B$11:$E$438,3,FALSE)</f>
        <v>M</v>
      </c>
      <c r="D122" s="19">
        <f>+VLOOKUP(A122,'[1]Consolidado Unitarios DIYT'!$B$11:$E$438,4,FALSE)</f>
        <v>22861</v>
      </c>
      <c r="E122" s="189">
        <v>25</v>
      </c>
      <c r="F122" s="19">
        <f t="shared" si="56"/>
        <v>571525</v>
      </c>
      <c r="G122" s="17">
        <v>22600</v>
      </c>
      <c r="H122" s="17">
        <f t="shared" si="57"/>
        <v>565000</v>
      </c>
      <c r="I122" s="17">
        <v>20900</v>
      </c>
      <c r="J122" s="17">
        <f t="shared" si="58"/>
        <v>522500</v>
      </c>
      <c r="K122" s="19">
        <f t="shared" si="59"/>
        <v>22120.333333333332</v>
      </c>
      <c r="L122" s="19">
        <f>SMALL((D122,G122,I122),1)</f>
        <v>20900</v>
      </c>
      <c r="M122" s="19">
        <f t="shared" si="60"/>
        <v>-1961</v>
      </c>
      <c r="N122" s="72">
        <f t="shared" si="61"/>
        <v>-9.3827751196172246E-2</v>
      </c>
      <c r="O122" s="19">
        <f t="shared" si="63"/>
        <v>20900</v>
      </c>
      <c r="P122" s="19">
        <f t="shared" si="62"/>
        <v>522500</v>
      </c>
    </row>
    <row r="123" spans="1:16" ht="20.25" customHeight="1" x14ac:dyDescent="0.25">
      <c r="A123" s="8" t="s">
        <v>56</v>
      </c>
      <c r="B123" s="30" t="str">
        <f>+VLOOKUP(A123,'[1]Consolidado Unitarios DIYT'!$B$11:$E$438,2,FALSE)</f>
        <v xml:space="preserve">ACCESORIO PVC-P     1/2"             </v>
      </c>
      <c r="C123" s="6" t="str">
        <f>+VLOOKUP(A123,'[1]Consolidado Unitarios DIYT'!$B$11:$E$438,3,FALSE)</f>
        <v>UN</v>
      </c>
      <c r="D123" s="19">
        <f>+VLOOKUP(A123,'[1]Consolidado Unitarios DIYT'!$B$11:$E$438,4,FALSE)</f>
        <v>3371</v>
      </c>
      <c r="E123" s="189">
        <v>48</v>
      </c>
      <c r="F123" s="19">
        <f t="shared" si="56"/>
        <v>161808</v>
      </c>
      <c r="G123" s="17">
        <v>3250</v>
      </c>
      <c r="H123" s="17">
        <f t="shared" si="57"/>
        <v>156000</v>
      </c>
      <c r="I123" s="17">
        <v>3000</v>
      </c>
      <c r="J123" s="17">
        <f t="shared" si="58"/>
        <v>144000</v>
      </c>
      <c r="K123" s="19">
        <f t="shared" si="59"/>
        <v>3207</v>
      </c>
      <c r="L123" s="19">
        <f>SMALL((D123,G123,I123),1)</f>
        <v>3000</v>
      </c>
      <c r="M123" s="19">
        <f t="shared" si="60"/>
        <v>-371</v>
      </c>
      <c r="N123" s="72">
        <f t="shared" si="61"/>
        <v>-0.12366666666666666</v>
      </c>
      <c r="O123" s="19">
        <f t="shared" si="63"/>
        <v>3000</v>
      </c>
      <c r="P123" s="19">
        <f t="shared" si="62"/>
        <v>144000</v>
      </c>
    </row>
    <row r="124" spans="1:16" ht="15" customHeight="1" x14ac:dyDescent="0.25">
      <c r="A124" s="8" t="s">
        <v>140</v>
      </c>
      <c r="B124" s="31" t="s">
        <v>141</v>
      </c>
      <c r="C124" s="12" t="s">
        <v>142</v>
      </c>
      <c r="D124" s="19">
        <v>30502.75</v>
      </c>
      <c r="E124" s="189">
        <v>30</v>
      </c>
      <c r="F124" s="19">
        <f t="shared" si="56"/>
        <v>915083</v>
      </c>
      <c r="G124" s="17">
        <v>30250</v>
      </c>
      <c r="H124" s="17">
        <f t="shared" si="57"/>
        <v>907500</v>
      </c>
      <c r="I124" s="17">
        <v>28900</v>
      </c>
      <c r="J124" s="17">
        <f t="shared" si="58"/>
        <v>867000</v>
      </c>
      <c r="K124" s="19">
        <f t="shared" si="59"/>
        <v>29884.25</v>
      </c>
      <c r="L124" s="19">
        <f>SMALL((D124,G124,I124),1)</f>
        <v>28900</v>
      </c>
      <c r="M124" s="19">
        <f t="shared" si="60"/>
        <v>-1602.75</v>
      </c>
      <c r="N124" s="72">
        <f t="shared" si="61"/>
        <v>-5.5458477508650517E-2</v>
      </c>
      <c r="O124" s="19">
        <f t="shared" si="63"/>
        <v>28900</v>
      </c>
      <c r="P124" s="19">
        <f t="shared" si="62"/>
        <v>867000</v>
      </c>
    </row>
    <row r="125" spans="1:16" ht="15" x14ac:dyDescent="0.25">
      <c r="A125" s="8" t="s">
        <v>143</v>
      </c>
      <c r="B125" s="31" t="s">
        <v>144</v>
      </c>
      <c r="C125" s="12" t="s">
        <v>134</v>
      </c>
      <c r="D125" s="19">
        <v>8630</v>
      </c>
      <c r="E125" s="189">
        <v>22</v>
      </c>
      <c r="F125" s="19">
        <f t="shared" si="56"/>
        <v>189860</v>
      </c>
      <c r="G125" s="17">
        <v>8400</v>
      </c>
      <c r="H125" s="17">
        <f t="shared" si="57"/>
        <v>184800</v>
      </c>
      <c r="I125" s="17">
        <v>7600</v>
      </c>
      <c r="J125" s="17">
        <f t="shared" si="58"/>
        <v>167200</v>
      </c>
      <c r="K125" s="19">
        <f t="shared" si="59"/>
        <v>8210</v>
      </c>
      <c r="L125" s="19">
        <f>SMALL((D125,G125,I125),1)</f>
        <v>7600</v>
      </c>
      <c r="M125" s="19">
        <f t="shared" si="60"/>
        <v>-1030</v>
      </c>
      <c r="N125" s="72">
        <f t="shared" si="61"/>
        <v>-0.13552631578947369</v>
      </c>
      <c r="O125" s="19">
        <f t="shared" si="63"/>
        <v>7600</v>
      </c>
      <c r="P125" s="19">
        <f t="shared" si="62"/>
        <v>167200</v>
      </c>
    </row>
    <row r="126" spans="1:16" ht="15" x14ac:dyDescent="0.25">
      <c r="A126" s="8" t="s">
        <v>57</v>
      </c>
      <c r="B126" s="30" t="str">
        <f>+VLOOKUP(A126,'[1]Consolidado Unitarios DIYT'!$B$11:$E$438,2,FALSE)</f>
        <v>SIFON DE PISO 2"</v>
      </c>
      <c r="C126" s="6" t="str">
        <f>+VLOOKUP(A126,'[1]Consolidado Unitarios DIYT'!$B$11:$E$438,3,FALSE)</f>
        <v>UN</v>
      </c>
      <c r="D126" s="19">
        <f>+VLOOKUP(A126,'[1]Consolidado Unitarios DIYT'!$B$11:$E$438,4,FALSE)</f>
        <v>33726</v>
      </c>
      <c r="E126" s="189">
        <v>5</v>
      </c>
      <c r="F126" s="19">
        <f t="shared" si="56"/>
        <v>168630</v>
      </c>
      <c r="G126" s="17">
        <v>33500</v>
      </c>
      <c r="H126" s="17">
        <f t="shared" si="57"/>
        <v>167500</v>
      </c>
      <c r="I126" s="17">
        <v>31400</v>
      </c>
      <c r="J126" s="17">
        <f t="shared" si="58"/>
        <v>157000</v>
      </c>
      <c r="K126" s="19">
        <f t="shared" si="59"/>
        <v>32875.333333333336</v>
      </c>
      <c r="L126" s="19">
        <f>SMALL((D126,G126,I126),1)</f>
        <v>31400</v>
      </c>
      <c r="M126" s="19">
        <f t="shared" si="60"/>
        <v>-2326</v>
      </c>
      <c r="N126" s="72">
        <f t="shared" si="61"/>
        <v>-7.4076433121019108E-2</v>
      </c>
      <c r="O126" s="19">
        <f t="shared" si="63"/>
        <v>31400</v>
      </c>
      <c r="P126" s="19">
        <f t="shared" si="62"/>
        <v>157000</v>
      </c>
    </row>
    <row r="127" spans="1:16" ht="15" x14ac:dyDescent="0.25">
      <c r="A127" s="8" t="s">
        <v>58</v>
      </c>
      <c r="B127" s="30" t="str">
        <f>+VLOOKUP(A127,'[1]Consolidado Unitarios DIYT'!$B$11:$E$438,2,FALSE)</f>
        <v>ACCESORIO PVC-S  2"</v>
      </c>
      <c r="C127" s="6" t="str">
        <f>+VLOOKUP(A127,'[1]Consolidado Unitarios DIYT'!$B$11:$E$438,3,FALSE)</f>
        <v>UN</v>
      </c>
      <c r="D127" s="19">
        <f>+VLOOKUP(A127,'[1]Consolidado Unitarios DIYT'!$B$11:$E$438,4,FALSE)</f>
        <v>8832</v>
      </c>
      <c r="E127" s="189">
        <v>48</v>
      </c>
      <c r="F127" s="19">
        <f t="shared" si="56"/>
        <v>423936</v>
      </c>
      <c r="G127" s="17">
        <v>8600</v>
      </c>
      <c r="H127" s="17">
        <f t="shared" si="57"/>
        <v>412800</v>
      </c>
      <c r="I127" s="17">
        <v>7900</v>
      </c>
      <c r="J127" s="17">
        <f t="shared" si="58"/>
        <v>379200</v>
      </c>
      <c r="K127" s="19">
        <f t="shared" si="59"/>
        <v>8444</v>
      </c>
      <c r="L127" s="19">
        <f>SMALL((D127,G127,I127),1)</f>
        <v>7900</v>
      </c>
      <c r="M127" s="19">
        <f t="shared" si="60"/>
        <v>-932</v>
      </c>
      <c r="N127" s="72">
        <f t="shared" si="61"/>
        <v>-0.11797468354430379</v>
      </c>
      <c r="O127" s="19">
        <f t="shared" si="63"/>
        <v>7900</v>
      </c>
      <c r="P127" s="19">
        <f t="shared" si="62"/>
        <v>379200</v>
      </c>
    </row>
    <row r="128" spans="1:16" ht="20.25" customHeight="1" x14ac:dyDescent="0.25">
      <c r="A128" s="8" t="s">
        <v>59</v>
      </c>
      <c r="B128" s="30" t="str">
        <f>+VLOOKUP(A128,'[1]Consolidado Unitarios DIYT'!$B$11:$E$438,2,FALSE)</f>
        <v>TUBERIA PVC-L  2"</v>
      </c>
      <c r="C128" s="6" t="str">
        <f>+VLOOKUP(A128,'[1]Consolidado Unitarios DIYT'!$B$11:$E$438,3,FALSE)</f>
        <v>M</v>
      </c>
      <c r="D128" s="19">
        <f>+VLOOKUP(A128,'[1]Consolidado Unitarios DIYT'!$B$11:$E$438,4,FALSE)</f>
        <v>45375</v>
      </c>
      <c r="E128" s="189">
        <v>10</v>
      </c>
      <c r="F128" s="19">
        <f t="shared" si="56"/>
        <v>453750</v>
      </c>
      <c r="G128" s="17">
        <v>45250</v>
      </c>
      <c r="H128" s="17">
        <f t="shared" si="57"/>
        <v>452500</v>
      </c>
      <c r="I128" s="17">
        <v>43250</v>
      </c>
      <c r="J128" s="17">
        <f t="shared" si="58"/>
        <v>432500</v>
      </c>
      <c r="K128" s="19">
        <f t="shared" si="59"/>
        <v>44625</v>
      </c>
      <c r="L128" s="19">
        <f>SMALL((D128,G128,I128),1)</f>
        <v>43250</v>
      </c>
      <c r="M128" s="19">
        <f t="shared" si="60"/>
        <v>-2125</v>
      </c>
      <c r="N128" s="72">
        <f t="shared" si="61"/>
        <v>-4.9132947976878616E-2</v>
      </c>
      <c r="O128" s="19">
        <f t="shared" si="63"/>
        <v>43250</v>
      </c>
      <c r="P128" s="19">
        <f t="shared" si="62"/>
        <v>432500</v>
      </c>
    </row>
    <row r="129" spans="1:16" ht="20.25" customHeight="1" x14ac:dyDescent="0.25">
      <c r="A129" s="8" t="s">
        <v>60</v>
      </c>
      <c r="B129" s="30" t="str">
        <f>+VLOOKUP(A129,'[1]Consolidado Unitarios DIYT'!$B$11:$E$438,2,FALSE)</f>
        <v>VALVULA ADMISORA DE AIRE MINIVENT 2"</v>
      </c>
      <c r="C129" s="6" t="str">
        <f>+VLOOKUP(A129,'[1]Consolidado Unitarios DIYT'!$B$11:$E$438,3,FALSE)</f>
        <v>UN</v>
      </c>
      <c r="D129" s="19">
        <f>+VLOOKUP(A129,'[1]Consolidado Unitarios DIYT'!$B$11:$E$438,4,FALSE)</f>
        <v>92461</v>
      </c>
      <c r="E129" s="189">
        <v>5</v>
      </c>
      <c r="F129" s="19">
        <f t="shared" si="56"/>
        <v>462305</v>
      </c>
      <c r="G129" s="17">
        <v>92300</v>
      </c>
      <c r="H129" s="17">
        <f t="shared" si="57"/>
        <v>461500</v>
      </c>
      <c r="I129" s="17">
        <v>90000</v>
      </c>
      <c r="J129" s="17">
        <f t="shared" si="58"/>
        <v>450000</v>
      </c>
      <c r="K129" s="19">
        <f t="shared" si="59"/>
        <v>91587</v>
      </c>
      <c r="L129" s="19">
        <f>SMALL((D129,G129,I129),1)</f>
        <v>90000</v>
      </c>
      <c r="M129" s="19">
        <f t="shared" si="60"/>
        <v>-2461</v>
      </c>
      <c r="N129" s="72">
        <f t="shared" si="61"/>
        <v>-2.7344444444444446E-2</v>
      </c>
      <c r="O129" s="19">
        <f t="shared" si="63"/>
        <v>90000</v>
      </c>
      <c r="P129" s="19">
        <f t="shared" si="62"/>
        <v>450000</v>
      </c>
    </row>
    <row r="130" spans="1:16" ht="15" x14ac:dyDescent="0.25">
      <c r="A130" s="8" t="s">
        <v>61</v>
      </c>
      <c r="B130" s="30" t="str">
        <f>+VLOOKUP(A130,'[1]Consolidado Unitarios DIYT'!$B$11:$E$438,2,FALSE)</f>
        <v>ABRAZADERA  TIPO PERA 2"</v>
      </c>
      <c r="C130" s="6" t="str">
        <f>+VLOOKUP(A130,'[1]Consolidado Unitarios DIYT'!$B$11:$E$438,3,FALSE)</f>
        <v>UN</v>
      </c>
      <c r="D130" s="19">
        <f>+VLOOKUP(A130,'[1]Consolidado Unitarios DIYT'!$B$11:$E$438,4,FALSE)</f>
        <v>10239</v>
      </c>
      <c r="E130" s="189">
        <v>5</v>
      </c>
      <c r="F130" s="19">
        <f t="shared" si="56"/>
        <v>51195</v>
      </c>
      <c r="G130" s="17">
        <v>10000</v>
      </c>
      <c r="H130" s="17">
        <f t="shared" si="57"/>
        <v>50000</v>
      </c>
      <c r="I130" s="17">
        <v>9800</v>
      </c>
      <c r="J130" s="17">
        <f t="shared" si="58"/>
        <v>49000</v>
      </c>
      <c r="K130" s="19">
        <f t="shared" si="59"/>
        <v>10013</v>
      </c>
      <c r="L130" s="19">
        <f>SMALL((D130,G130,I130),1)</f>
        <v>9800</v>
      </c>
      <c r="M130" s="19">
        <f t="shared" si="60"/>
        <v>-439</v>
      </c>
      <c r="N130" s="72">
        <f t="shared" si="61"/>
        <v>-4.4795918367346942E-2</v>
      </c>
      <c r="O130" s="19">
        <f t="shared" si="63"/>
        <v>9800</v>
      </c>
      <c r="P130" s="19">
        <f t="shared" si="62"/>
        <v>49000</v>
      </c>
    </row>
    <row r="131" spans="1:16" ht="15.6" x14ac:dyDescent="0.25">
      <c r="A131" s="8"/>
      <c r="B131" s="30"/>
      <c r="C131" s="6"/>
      <c r="D131" s="21">
        <f>SUM(D120:D130)</f>
        <v>745226.75</v>
      </c>
      <c r="E131" s="182">
        <f t="shared" ref="E131:P131" si="64">SUM(E120:E130)</f>
        <v>208</v>
      </c>
      <c r="F131" s="21">
        <f t="shared" si="64"/>
        <v>5844237</v>
      </c>
      <c r="G131" s="21">
        <f t="shared" si="64"/>
        <v>742850</v>
      </c>
      <c r="H131" s="21">
        <f t="shared" si="64"/>
        <v>5801100</v>
      </c>
      <c r="I131" s="21">
        <f t="shared" si="64"/>
        <v>727250</v>
      </c>
      <c r="J131" s="21">
        <f t="shared" si="64"/>
        <v>5590900</v>
      </c>
      <c r="K131" s="21">
        <f t="shared" si="64"/>
        <v>738442.25</v>
      </c>
      <c r="L131" s="21">
        <f t="shared" si="64"/>
        <v>727250</v>
      </c>
      <c r="M131" s="21">
        <f t="shared" si="64"/>
        <v>-17976.75</v>
      </c>
      <c r="N131" s="52">
        <f>AVERAGE(N120:N130)</f>
        <v>-6.851574321559005E-2</v>
      </c>
      <c r="O131" s="21">
        <f t="shared" si="64"/>
        <v>727250</v>
      </c>
      <c r="P131" s="21">
        <f t="shared" si="64"/>
        <v>5590900</v>
      </c>
    </row>
    <row r="132" spans="1:16" ht="15.6" x14ac:dyDescent="0.25">
      <c r="A132" s="67"/>
      <c r="B132" s="78"/>
      <c r="C132" s="79"/>
      <c r="D132" s="62"/>
      <c r="E132" s="204"/>
      <c r="F132" s="62"/>
      <c r="G132" s="62"/>
      <c r="H132" s="62"/>
      <c r="I132" s="62"/>
      <c r="J132" s="62"/>
      <c r="K132" s="62"/>
      <c r="L132" s="62"/>
      <c r="M132" s="62"/>
      <c r="N132" s="80"/>
      <c r="O132" s="62"/>
      <c r="P132" s="62"/>
    </row>
    <row r="133" spans="1:16" ht="15.75" customHeight="1" x14ac:dyDescent="0.25">
      <c r="A133" s="7">
        <v>11</v>
      </c>
      <c r="B133" s="211" t="s">
        <v>62</v>
      </c>
      <c r="C133" s="211"/>
      <c r="D133" s="211"/>
      <c r="E133" s="211"/>
      <c r="F133" s="211"/>
      <c r="G133" s="211"/>
      <c r="H133" s="211"/>
      <c r="I133" s="211"/>
      <c r="J133" s="211"/>
      <c r="K133" s="211"/>
      <c r="L133" s="211"/>
      <c r="M133" s="211"/>
      <c r="N133" s="211"/>
      <c r="O133" s="211"/>
      <c r="P133" s="211"/>
    </row>
    <row r="134" spans="1:16" ht="15.75" customHeight="1" x14ac:dyDescent="0.25">
      <c r="A134" s="215" t="s">
        <v>87</v>
      </c>
      <c r="B134" s="216" t="s">
        <v>88</v>
      </c>
      <c r="C134" s="215" t="s">
        <v>89</v>
      </c>
      <c r="D134" s="217" t="s">
        <v>90</v>
      </c>
      <c r="E134" s="218" t="s">
        <v>156</v>
      </c>
      <c r="F134" s="217" t="s">
        <v>92</v>
      </c>
      <c r="G134" s="219" t="s">
        <v>158</v>
      </c>
      <c r="H134" s="219"/>
      <c r="I134" s="220" t="s">
        <v>214</v>
      </c>
      <c r="J134" s="220"/>
      <c r="K134" s="232" t="s">
        <v>215</v>
      </c>
      <c r="L134" s="215" t="s">
        <v>216</v>
      </c>
      <c r="M134" s="215" t="s">
        <v>217</v>
      </c>
      <c r="N134" s="215" t="s">
        <v>218</v>
      </c>
      <c r="O134" s="240" t="s">
        <v>219</v>
      </c>
      <c r="P134" s="240" t="s">
        <v>157</v>
      </c>
    </row>
    <row r="135" spans="1:16" ht="15.75" customHeight="1" x14ac:dyDescent="0.25">
      <c r="A135" s="215"/>
      <c r="B135" s="216"/>
      <c r="C135" s="215"/>
      <c r="D135" s="217"/>
      <c r="E135" s="218"/>
      <c r="F135" s="217"/>
      <c r="G135" s="231" t="s">
        <v>0</v>
      </c>
      <c r="H135" s="231" t="s">
        <v>157</v>
      </c>
      <c r="I135" s="231" t="s">
        <v>0</v>
      </c>
      <c r="J135" s="231" t="s">
        <v>157</v>
      </c>
      <c r="K135" s="232"/>
      <c r="L135" s="215"/>
      <c r="M135" s="215"/>
      <c r="N135" s="215"/>
      <c r="O135" s="241"/>
      <c r="P135" s="241"/>
    </row>
    <row r="136" spans="1:16" ht="15.75" customHeight="1" x14ac:dyDescent="0.25">
      <c r="A136" s="215"/>
      <c r="B136" s="216"/>
      <c r="C136" s="215"/>
      <c r="D136" s="217"/>
      <c r="E136" s="218"/>
      <c r="F136" s="217"/>
      <c r="G136" s="231"/>
      <c r="H136" s="231"/>
      <c r="I136" s="231"/>
      <c r="J136" s="231"/>
      <c r="K136" s="232"/>
      <c r="L136" s="215"/>
      <c r="M136" s="215"/>
      <c r="N136" s="215"/>
      <c r="O136" s="242"/>
      <c r="P136" s="242"/>
    </row>
    <row r="137" spans="1:16" ht="12.75" customHeight="1" x14ac:dyDescent="0.25">
      <c r="A137" s="8" t="s">
        <v>145</v>
      </c>
      <c r="B137" s="31" t="s">
        <v>146</v>
      </c>
      <c r="C137" s="12" t="s">
        <v>103</v>
      </c>
      <c r="D137" s="19">
        <v>96148.233333333337</v>
      </c>
      <c r="E137" s="189">
        <v>6</v>
      </c>
      <c r="F137" s="19">
        <f>ROUND(D137*E137,0)</f>
        <v>576889</v>
      </c>
      <c r="G137" s="17">
        <v>96000</v>
      </c>
      <c r="H137" s="17">
        <f>+G137*E137</f>
        <v>576000</v>
      </c>
      <c r="I137" s="17">
        <v>93600</v>
      </c>
      <c r="J137" s="17">
        <f>+I137*E137</f>
        <v>561600</v>
      </c>
      <c r="K137" s="65">
        <f>AVERAGE(D137,G137,I137)</f>
        <v>95249.411111111112</v>
      </c>
      <c r="L137" s="65">
        <f>SMALL((D137,G137,I137),1)</f>
        <v>93600</v>
      </c>
      <c r="M137" s="65">
        <f>+L137-D137</f>
        <v>-2548.2333333333372</v>
      </c>
      <c r="N137" s="64">
        <f>(L137-D137)/L137</f>
        <v>-2.7224715099715142E-2</v>
      </c>
      <c r="O137" s="17">
        <f>+L137</f>
        <v>93600</v>
      </c>
      <c r="P137" s="17">
        <f>+O137*E137</f>
        <v>561600</v>
      </c>
    </row>
    <row r="138" spans="1:16" ht="12.75" customHeight="1" x14ac:dyDescent="0.25">
      <c r="A138" s="8" t="s">
        <v>63</v>
      </c>
      <c r="B138" s="30" t="str">
        <f>+VLOOKUP(A138,'[1]Consolidado Unitarios DIYT'!$B$11:$E$438,2,FALSE)</f>
        <v>SUMINISTRO E INSTALACIÓN SANDBLASTING COLOR OPAL SÓLIDO O TIPO PERSIANA(AMBASCARAS)</v>
      </c>
      <c r="C138" s="6" t="str">
        <f>+VLOOKUP(A138,'[1]Consolidado Unitarios DIYT'!$B$11:$E$438,3,FALSE)</f>
        <v>M2</v>
      </c>
      <c r="D138" s="19">
        <f>+VLOOKUP(A138,'[1]Consolidado Unitarios DIYT'!$B$11:$E$438,4,FALSE)</f>
        <v>79682</v>
      </c>
      <c r="E138" s="189">
        <v>10</v>
      </c>
      <c r="F138" s="19">
        <f>ROUND(D138*E138,0)</f>
        <v>796820</v>
      </c>
      <c r="G138" s="17">
        <v>79500</v>
      </c>
      <c r="H138" s="17">
        <f>+G138*E138</f>
        <v>795000</v>
      </c>
      <c r="I138" s="17">
        <v>75000</v>
      </c>
      <c r="J138" s="17">
        <f>+I138*E138</f>
        <v>750000</v>
      </c>
      <c r="K138" s="65">
        <f>AVERAGE(D138,G138,I138)</f>
        <v>78060.666666666672</v>
      </c>
      <c r="L138" s="65">
        <f>SMALL((D138,G138,I138),1)</f>
        <v>75000</v>
      </c>
      <c r="M138" s="65">
        <f>+L138-D138</f>
        <v>-4682</v>
      </c>
      <c r="N138" s="64">
        <f>(L138-D138)/L138</f>
        <v>-6.2426666666666665E-2</v>
      </c>
      <c r="O138" s="17">
        <f t="shared" ref="O138:O139" si="65">+L138</f>
        <v>75000</v>
      </c>
      <c r="P138" s="17">
        <f>+O138*E138</f>
        <v>750000</v>
      </c>
    </row>
    <row r="139" spans="1:16" ht="38.25" customHeight="1" x14ac:dyDescent="0.25">
      <c r="A139" s="8" t="s">
        <v>64</v>
      </c>
      <c r="B139" s="30" t="str">
        <f>+VLOOKUP(A139,'[1]Consolidado Unitarios DIYT'!$B$11:$E$438,2,FALSE)</f>
        <v>SUMINISTRO E NSTALACION DE DIVISION FIJA O MOVIL EN VIDRIO TEMPLADO DE 10MM CON HERRAJES EN ACERO INOXIDABLE. INC PELICULA DE SEGURIDAD DE 4MICRAS POR UNA CARA,ELEMENTOS DE FIJACION Y ACCESORIOS COMPLEMENTARIOS COMO BARRAS DE GIRO,MANIJAS, CHAPAS</v>
      </c>
      <c r="C139" s="26" t="str">
        <f>+VLOOKUP(A139,'[1]Consolidado Unitarios DIYT'!$B$11:$E$438,3,FALSE)</f>
        <v>M2</v>
      </c>
      <c r="D139" s="19">
        <f>+VLOOKUP(A139,'[1]Consolidado Unitarios DIYT'!$B$11:$E$438,4,FALSE)</f>
        <v>1084396</v>
      </c>
      <c r="E139" s="189">
        <v>31</v>
      </c>
      <c r="F139" s="19">
        <f>ROUND(D139*E139,0)</f>
        <v>33616276</v>
      </c>
      <c r="G139" s="17">
        <v>1084150</v>
      </c>
      <c r="H139" s="17">
        <f>+G139*E139</f>
        <v>33608650</v>
      </c>
      <c r="I139" s="17">
        <v>1070000</v>
      </c>
      <c r="J139" s="17">
        <f>+I139*E139</f>
        <v>33170000</v>
      </c>
      <c r="K139" s="65">
        <f>AVERAGE(D139,G139,I139)</f>
        <v>1079515.3333333333</v>
      </c>
      <c r="L139" s="65">
        <f>SMALL((D139,G139,I139),1)</f>
        <v>1070000</v>
      </c>
      <c r="M139" s="65">
        <f>+L139-D139</f>
        <v>-14396</v>
      </c>
      <c r="N139" s="64">
        <f>(L139-D139)/L139</f>
        <v>-1.3454205607476635E-2</v>
      </c>
      <c r="O139" s="17">
        <f t="shared" si="65"/>
        <v>1070000</v>
      </c>
      <c r="P139" s="17">
        <f>+O139*E139</f>
        <v>33170000</v>
      </c>
    </row>
    <row r="140" spans="1:16" ht="26.25" customHeight="1" x14ac:dyDescent="0.25">
      <c r="A140" s="212" t="s">
        <v>226</v>
      </c>
      <c r="B140" s="213"/>
      <c r="C140" s="214"/>
      <c r="D140" s="27">
        <f>SUM(D137:D139)</f>
        <v>1260226.2333333334</v>
      </c>
      <c r="E140" s="206">
        <f t="shared" ref="E140:P140" si="66">SUM(E137:E139)</f>
        <v>47</v>
      </c>
      <c r="F140" s="27">
        <f t="shared" si="66"/>
        <v>34989985</v>
      </c>
      <c r="G140" s="27">
        <f t="shared" si="66"/>
        <v>1259650</v>
      </c>
      <c r="H140" s="27">
        <f t="shared" si="66"/>
        <v>34979650</v>
      </c>
      <c r="I140" s="27">
        <f t="shared" si="66"/>
        <v>1238600</v>
      </c>
      <c r="J140" s="27">
        <f t="shared" si="66"/>
        <v>34481600</v>
      </c>
      <c r="K140" s="27">
        <f t="shared" si="66"/>
        <v>1252825.4111111111</v>
      </c>
      <c r="L140" s="27">
        <f t="shared" si="66"/>
        <v>1238600</v>
      </c>
      <c r="M140" s="27">
        <f t="shared" si="66"/>
        <v>-21626.233333333337</v>
      </c>
      <c r="N140" s="85">
        <f>AVERAGE(N137:N139)</f>
        <v>-3.4368529124619483E-2</v>
      </c>
      <c r="O140" s="27">
        <f t="shared" si="66"/>
        <v>1238600</v>
      </c>
      <c r="P140" s="27">
        <f t="shared" si="66"/>
        <v>34481600</v>
      </c>
    </row>
    <row r="141" spans="1:16" ht="18.75" customHeight="1" x14ac:dyDescent="0.25">
      <c r="A141" s="8"/>
      <c r="B141" s="33"/>
      <c r="C141" s="24"/>
      <c r="D141" s="82"/>
      <c r="E141" s="207"/>
      <c r="F141" s="82"/>
      <c r="G141" s="82"/>
      <c r="H141" s="82"/>
      <c r="I141" s="82"/>
      <c r="J141" s="82"/>
      <c r="K141" s="82"/>
      <c r="L141" s="82"/>
      <c r="M141" s="82"/>
      <c r="N141" s="82"/>
      <c r="O141" s="82"/>
      <c r="P141" s="82"/>
    </row>
    <row r="142" spans="1:16" ht="15.75" customHeight="1" x14ac:dyDescent="0.25">
      <c r="A142" s="7">
        <v>12</v>
      </c>
      <c r="B142" s="209" t="s">
        <v>65</v>
      </c>
      <c r="C142" s="210"/>
      <c r="D142" s="210"/>
      <c r="E142" s="210"/>
      <c r="F142" s="210"/>
      <c r="G142" s="210"/>
      <c r="H142" s="210"/>
      <c r="I142" s="210"/>
      <c r="J142" s="210"/>
      <c r="K142" s="210"/>
      <c r="L142" s="210"/>
      <c r="M142" s="210"/>
      <c r="N142" s="210"/>
      <c r="O142" s="210"/>
      <c r="P142" s="210"/>
    </row>
    <row r="143" spans="1:16" ht="15.75" customHeight="1" x14ac:dyDescent="0.25">
      <c r="A143" s="215" t="s">
        <v>87</v>
      </c>
      <c r="B143" s="216" t="s">
        <v>88</v>
      </c>
      <c r="C143" s="215" t="s">
        <v>89</v>
      </c>
      <c r="D143" s="217" t="s">
        <v>90</v>
      </c>
      <c r="E143" s="218" t="s">
        <v>156</v>
      </c>
      <c r="F143" s="217" t="s">
        <v>92</v>
      </c>
      <c r="G143" s="219" t="s">
        <v>158</v>
      </c>
      <c r="H143" s="219"/>
      <c r="I143" s="220" t="s">
        <v>214</v>
      </c>
      <c r="J143" s="220"/>
      <c r="K143" s="232" t="s">
        <v>215</v>
      </c>
      <c r="L143" s="215" t="s">
        <v>216</v>
      </c>
      <c r="M143" s="215" t="s">
        <v>217</v>
      </c>
      <c r="N143" s="215" t="s">
        <v>218</v>
      </c>
      <c r="O143" s="240" t="s">
        <v>219</v>
      </c>
      <c r="P143" s="240" t="s">
        <v>157</v>
      </c>
    </row>
    <row r="144" spans="1:16" ht="15.75" customHeight="1" x14ac:dyDescent="0.25">
      <c r="A144" s="215"/>
      <c r="B144" s="216"/>
      <c r="C144" s="215"/>
      <c r="D144" s="217"/>
      <c r="E144" s="218"/>
      <c r="F144" s="217"/>
      <c r="G144" s="231" t="s">
        <v>0</v>
      </c>
      <c r="H144" s="231" t="s">
        <v>157</v>
      </c>
      <c r="I144" s="231" t="s">
        <v>0</v>
      </c>
      <c r="J144" s="243" t="s">
        <v>157</v>
      </c>
      <c r="K144" s="232"/>
      <c r="L144" s="215"/>
      <c r="M144" s="215"/>
      <c r="N144" s="215"/>
      <c r="O144" s="241"/>
      <c r="P144" s="241"/>
    </row>
    <row r="145" spans="1:16" ht="15.75" customHeight="1" x14ac:dyDescent="0.25">
      <c r="A145" s="215"/>
      <c r="B145" s="216"/>
      <c r="C145" s="215"/>
      <c r="D145" s="217"/>
      <c r="E145" s="218"/>
      <c r="F145" s="217"/>
      <c r="G145" s="231"/>
      <c r="H145" s="231"/>
      <c r="I145" s="231"/>
      <c r="J145" s="244"/>
      <c r="K145" s="232"/>
      <c r="L145" s="215"/>
      <c r="M145" s="215"/>
      <c r="N145" s="215"/>
      <c r="O145" s="242"/>
      <c r="P145" s="242"/>
    </row>
    <row r="146" spans="1:16" ht="12.75" customHeight="1" x14ac:dyDescent="0.25">
      <c r="A146" s="8" t="s">
        <v>66</v>
      </c>
      <c r="B146" s="30" t="str">
        <f>+VLOOKUP(A146,'[1]Consolidado Unitarios DIYT'!$B$11:$E$438,2,FALSE)</f>
        <v>SUMINISTRO E INSTALACIÓN CERRADURA CILÍNDRICA</v>
      </c>
      <c r="C146" s="6" t="str">
        <f>+VLOOKUP(A146,'[1]Consolidado Unitarios DIYT'!$B$11:$E$438,3,FALSE)</f>
        <v>UN</v>
      </c>
      <c r="D146" s="19">
        <f>+VLOOKUP(A146,'[1]Consolidado Unitarios DIYT'!$B$11:$E$438,4,FALSE)</f>
        <v>107637</v>
      </c>
      <c r="E146" s="189">
        <v>43</v>
      </c>
      <c r="F146" s="19">
        <f>ROUND(D146*E146,0)</f>
        <v>4628391</v>
      </c>
      <c r="G146" s="17">
        <v>107000</v>
      </c>
      <c r="H146" s="17">
        <f>+G146*E146</f>
        <v>4601000</v>
      </c>
      <c r="I146" s="17">
        <v>104500</v>
      </c>
      <c r="J146" s="17">
        <f>+I146*E146</f>
        <v>4493500</v>
      </c>
      <c r="K146" s="17">
        <f>AVERAGE(D146,G146,I146)</f>
        <v>106379</v>
      </c>
      <c r="L146" s="17">
        <f>SMALL((D146,G146,I146),1)</f>
        <v>104500</v>
      </c>
      <c r="M146" s="65">
        <f>+L146-D146</f>
        <v>-3137</v>
      </c>
      <c r="N146" s="64">
        <f>(L146-D146)/L146</f>
        <v>-3.0019138755980862E-2</v>
      </c>
      <c r="O146" s="17">
        <f>+L146</f>
        <v>104500</v>
      </c>
      <c r="P146" s="17">
        <f>+O146*E146</f>
        <v>4493500</v>
      </c>
    </row>
    <row r="147" spans="1:16" ht="20.399999999999999" x14ac:dyDescent="0.25">
      <c r="A147" s="8" t="s">
        <v>147</v>
      </c>
      <c r="B147" s="31" t="s">
        <v>148</v>
      </c>
      <c r="C147" s="12" t="s">
        <v>134</v>
      </c>
      <c r="D147" s="19">
        <v>180635.63333333333</v>
      </c>
      <c r="E147" s="189">
        <v>1</v>
      </c>
      <c r="F147" s="19">
        <f>ROUND(D147*E147,0)</f>
        <v>180636</v>
      </c>
      <c r="G147" s="17">
        <v>180000</v>
      </c>
      <c r="H147" s="17">
        <f>+G147*E147</f>
        <v>180000</v>
      </c>
      <c r="I147" s="17">
        <v>160000</v>
      </c>
      <c r="J147" s="17">
        <f>+I147*E147</f>
        <v>160000</v>
      </c>
      <c r="K147" s="17">
        <f>AVERAGE(D147,G147,I147)</f>
        <v>173545.2111111111</v>
      </c>
      <c r="L147" s="17">
        <f>SMALL((D147,G147,I147),1)</f>
        <v>160000</v>
      </c>
      <c r="M147" s="65">
        <f>+L147-D147</f>
        <v>-20635.633333333331</v>
      </c>
      <c r="N147" s="64">
        <f>(L147-D147)/L147</f>
        <v>-0.12897270833333332</v>
      </c>
      <c r="O147" s="17">
        <f t="shared" ref="O147:O148" si="67">+L147</f>
        <v>160000</v>
      </c>
      <c r="P147" s="17">
        <f>+O147*E147</f>
        <v>160000</v>
      </c>
    </row>
    <row r="148" spans="1:16" x14ac:dyDescent="0.25">
      <c r="A148" s="8" t="s">
        <v>149</v>
      </c>
      <c r="B148" s="31" t="s">
        <v>150</v>
      </c>
      <c r="C148" s="12" t="s">
        <v>134</v>
      </c>
      <c r="D148" s="19">
        <v>198615.5</v>
      </c>
      <c r="E148" s="189">
        <v>1</v>
      </c>
      <c r="F148" s="19">
        <f>ROUND(D148*E148,0)</f>
        <v>198616</v>
      </c>
      <c r="G148" s="17">
        <v>190000</v>
      </c>
      <c r="H148" s="17">
        <f>+G148*E148</f>
        <v>190000</v>
      </c>
      <c r="I148" s="17">
        <v>185000</v>
      </c>
      <c r="J148" s="17">
        <f>+I148*E148</f>
        <v>185000</v>
      </c>
      <c r="K148" s="17">
        <f>AVERAGE(D148,G148,I148)</f>
        <v>191205.16666666666</v>
      </c>
      <c r="L148" s="17">
        <f>SMALL((D148,G148,I148),1)</f>
        <v>185000</v>
      </c>
      <c r="M148" s="65">
        <f>+L148-D148</f>
        <v>-13615.5</v>
      </c>
      <c r="N148" s="64">
        <f>(L148-D148)/L148</f>
        <v>-7.3597297297297304E-2</v>
      </c>
      <c r="O148" s="17">
        <f t="shared" si="67"/>
        <v>185000</v>
      </c>
      <c r="P148" s="17">
        <f>+O148*E148</f>
        <v>185000</v>
      </c>
    </row>
    <row r="149" spans="1:16" x14ac:dyDescent="0.25">
      <c r="A149" s="221" t="s">
        <v>227</v>
      </c>
      <c r="B149" s="221"/>
      <c r="C149" s="221"/>
      <c r="D149" s="27">
        <f>SUM(D146:D148)</f>
        <v>486888.1333333333</v>
      </c>
      <c r="E149" s="206">
        <f t="shared" ref="E149:P149" si="68">SUM(E146:E148)</f>
        <v>45</v>
      </c>
      <c r="F149" s="27">
        <f t="shared" si="68"/>
        <v>5007643</v>
      </c>
      <c r="G149" s="27">
        <f t="shared" si="68"/>
        <v>477000</v>
      </c>
      <c r="H149" s="27">
        <f t="shared" si="68"/>
        <v>4971000</v>
      </c>
      <c r="I149" s="27">
        <f t="shared" si="68"/>
        <v>449500</v>
      </c>
      <c r="J149" s="27">
        <f t="shared" si="68"/>
        <v>4838500</v>
      </c>
      <c r="K149" s="27">
        <f t="shared" si="68"/>
        <v>471129.37777777773</v>
      </c>
      <c r="L149" s="27">
        <f t="shared" si="68"/>
        <v>449500</v>
      </c>
      <c r="M149" s="27">
        <f t="shared" si="68"/>
        <v>-37388.133333333331</v>
      </c>
      <c r="N149" s="85">
        <f>AVERAGE(N146:N148)</f>
        <v>-7.7529714795537163E-2</v>
      </c>
      <c r="O149" s="27">
        <f t="shared" si="68"/>
        <v>449500</v>
      </c>
      <c r="P149" s="27">
        <f t="shared" si="68"/>
        <v>4838500</v>
      </c>
    </row>
    <row r="150" spans="1:16" x14ac:dyDescent="0.25">
      <c r="A150" s="8"/>
      <c r="B150" s="83"/>
      <c r="C150" s="84"/>
      <c r="D150" s="82"/>
      <c r="E150" s="207"/>
      <c r="F150" s="82"/>
      <c r="G150" s="82"/>
      <c r="H150" s="82"/>
      <c r="I150" s="23"/>
      <c r="J150" s="23"/>
      <c r="K150" s="23"/>
      <c r="L150" s="23"/>
      <c r="M150" s="23"/>
      <c r="N150" s="23"/>
      <c r="O150" s="23"/>
      <c r="P150" s="23"/>
    </row>
    <row r="151" spans="1:16" ht="15.6" x14ac:dyDescent="0.25">
      <c r="A151" s="7">
        <v>14</v>
      </c>
      <c r="B151" s="209" t="s">
        <v>151</v>
      </c>
      <c r="C151" s="210"/>
      <c r="D151" s="210"/>
      <c r="E151" s="210"/>
      <c r="F151" s="210"/>
      <c r="G151" s="210"/>
      <c r="H151" s="210"/>
      <c r="I151" s="210"/>
      <c r="J151" s="210"/>
      <c r="K151" s="210"/>
      <c r="L151" s="210"/>
      <c r="M151" s="210"/>
      <c r="N151" s="210"/>
      <c r="O151" s="210"/>
      <c r="P151" s="210"/>
    </row>
    <row r="152" spans="1:16" ht="15.6" x14ac:dyDescent="0.25">
      <c r="A152" s="215" t="s">
        <v>87</v>
      </c>
      <c r="B152" s="216" t="s">
        <v>88</v>
      </c>
      <c r="C152" s="215" t="s">
        <v>89</v>
      </c>
      <c r="D152" s="217" t="s">
        <v>90</v>
      </c>
      <c r="E152" s="218" t="s">
        <v>156</v>
      </c>
      <c r="F152" s="217" t="s">
        <v>92</v>
      </c>
      <c r="G152" s="219" t="s">
        <v>158</v>
      </c>
      <c r="H152" s="219"/>
      <c r="I152" s="220" t="s">
        <v>214</v>
      </c>
      <c r="J152" s="220"/>
      <c r="K152" s="232" t="s">
        <v>215</v>
      </c>
      <c r="L152" s="215" t="s">
        <v>216</v>
      </c>
      <c r="M152" s="215" t="s">
        <v>217</v>
      </c>
      <c r="N152" s="215" t="s">
        <v>218</v>
      </c>
      <c r="O152" s="240" t="s">
        <v>219</v>
      </c>
      <c r="P152" s="240" t="s">
        <v>157</v>
      </c>
    </row>
    <row r="153" spans="1:16" x14ac:dyDescent="0.25">
      <c r="A153" s="215"/>
      <c r="B153" s="216"/>
      <c r="C153" s="215"/>
      <c r="D153" s="217"/>
      <c r="E153" s="218"/>
      <c r="F153" s="217"/>
      <c r="G153" s="231" t="s">
        <v>0</v>
      </c>
      <c r="H153" s="231" t="s">
        <v>157</v>
      </c>
      <c r="I153" s="231" t="s">
        <v>0</v>
      </c>
      <c r="J153" s="231" t="s">
        <v>157</v>
      </c>
      <c r="K153" s="232"/>
      <c r="L153" s="215"/>
      <c r="M153" s="215"/>
      <c r="N153" s="215"/>
      <c r="O153" s="241"/>
      <c r="P153" s="241"/>
    </row>
    <row r="154" spans="1:16" x14ac:dyDescent="0.25">
      <c r="A154" s="215"/>
      <c r="B154" s="216"/>
      <c r="C154" s="215"/>
      <c r="D154" s="217"/>
      <c r="E154" s="218"/>
      <c r="F154" s="217"/>
      <c r="G154" s="231"/>
      <c r="H154" s="231"/>
      <c r="I154" s="231"/>
      <c r="J154" s="231"/>
      <c r="K154" s="232"/>
      <c r="L154" s="215"/>
      <c r="M154" s="215"/>
      <c r="N154" s="215"/>
      <c r="O154" s="242"/>
      <c r="P154" s="242"/>
    </row>
    <row r="155" spans="1:16" x14ac:dyDescent="0.25">
      <c r="A155" s="8" t="s">
        <v>152</v>
      </c>
      <c r="B155" s="31" t="s">
        <v>153</v>
      </c>
      <c r="C155" s="11" t="s">
        <v>134</v>
      </c>
      <c r="D155" s="19">
        <v>729793.66666666663</v>
      </c>
      <c r="E155" s="189">
        <v>1</v>
      </c>
      <c r="F155" s="19">
        <f>ROUND(D155*E155,0)</f>
        <v>729794</v>
      </c>
      <c r="G155" s="17">
        <v>729300</v>
      </c>
      <c r="H155" s="25">
        <f>+G155*E155</f>
        <v>729300</v>
      </c>
      <c r="I155" s="17">
        <v>724000</v>
      </c>
      <c r="J155" s="28">
        <f>+I155*E155</f>
        <v>724000</v>
      </c>
      <c r="K155" s="63">
        <f>AVERAGE(D155,G155,I155)</f>
        <v>727697.88888888888</v>
      </c>
      <c r="L155" s="63">
        <f>SMALL((D155,G155,I155),1)</f>
        <v>724000</v>
      </c>
      <c r="M155" s="63">
        <f>+L155-D155</f>
        <v>-5793.6666666666279</v>
      </c>
      <c r="N155" s="64">
        <f>(L155-D155)/L155</f>
        <v>-8.0023020257826358E-3</v>
      </c>
      <c r="O155" s="63">
        <f>+L155</f>
        <v>724000</v>
      </c>
      <c r="P155" s="28">
        <f>+O155*E155</f>
        <v>724000</v>
      </c>
    </row>
    <row r="156" spans="1:16" x14ac:dyDescent="0.25">
      <c r="A156" s="212" t="s">
        <v>228</v>
      </c>
      <c r="B156" s="213"/>
      <c r="C156" s="214"/>
      <c r="D156" s="27">
        <f>+D155</f>
        <v>729793.66666666663</v>
      </c>
      <c r="E156" s="206">
        <f t="shared" ref="E156:P156" si="69">+E155</f>
        <v>1</v>
      </c>
      <c r="F156" s="27">
        <f t="shared" si="69"/>
        <v>729794</v>
      </c>
      <c r="G156" s="27">
        <f t="shared" si="69"/>
        <v>729300</v>
      </c>
      <c r="H156" s="27">
        <f t="shared" si="69"/>
        <v>729300</v>
      </c>
      <c r="I156" s="27">
        <f t="shared" si="69"/>
        <v>724000</v>
      </c>
      <c r="J156" s="27">
        <f t="shared" si="69"/>
        <v>724000</v>
      </c>
      <c r="K156" s="27">
        <f t="shared" si="69"/>
        <v>727697.88888888888</v>
      </c>
      <c r="L156" s="27">
        <f t="shared" si="69"/>
        <v>724000</v>
      </c>
      <c r="M156" s="27">
        <f t="shared" si="69"/>
        <v>-5793.6666666666279</v>
      </c>
      <c r="N156" s="85">
        <f>+AVERAGE(N155)</f>
        <v>-8.0023020257826358E-3</v>
      </c>
      <c r="O156" s="27">
        <f t="shared" si="69"/>
        <v>724000</v>
      </c>
      <c r="P156" s="27">
        <f t="shared" si="69"/>
        <v>724000</v>
      </c>
    </row>
    <row r="157" spans="1:16" x14ac:dyDescent="0.25">
      <c r="A157" s="8"/>
      <c r="B157" s="32"/>
      <c r="C157" s="22"/>
      <c r="D157" s="82"/>
      <c r="E157" s="207"/>
      <c r="F157" s="82"/>
      <c r="G157" s="82"/>
      <c r="H157" s="82"/>
      <c r="I157" s="23"/>
      <c r="J157" s="23"/>
      <c r="K157" s="23"/>
      <c r="L157" s="23"/>
      <c r="M157" s="23"/>
      <c r="N157" s="23"/>
      <c r="O157" s="23"/>
      <c r="P157" s="23"/>
    </row>
    <row r="158" spans="1:16" ht="15.75" customHeight="1" x14ac:dyDescent="0.25">
      <c r="A158" s="7">
        <v>16</v>
      </c>
      <c r="B158" s="209" t="s">
        <v>67</v>
      </c>
      <c r="C158" s="210"/>
      <c r="D158" s="210"/>
      <c r="E158" s="210"/>
      <c r="F158" s="210"/>
      <c r="G158" s="210"/>
      <c r="H158" s="210"/>
      <c r="I158" s="210"/>
      <c r="J158" s="210"/>
      <c r="K158" s="210"/>
      <c r="L158" s="210"/>
      <c r="M158" s="210"/>
      <c r="N158" s="210"/>
      <c r="O158" s="210"/>
      <c r="P158" s="210"/>
    </row>
    <row r="159" spans="1:16" ht="15.75" customHeight="1" x14ac:dyDescent="0.25">
      <c r="A159" s="215" t="s">
        <v>87</v>
      </c>
      <c r="B159" s="216" t="s">
        <v>88</v>
      </c>
      <c r="C159" s="215" t="s">
        <v>89</v>
      </c>
      <c r="D159" s="217" t="s">
        <v>90</v>
      </c>
      <c r="E159" s="218" t="s">
        <v>156</v>
      </c>
      <c r="F159" s="217" t="s">
        <v>92</v>
      </c>
      <c r="G159" s="219" t="s">
        <v>158</v>
      </c>
      <c r="H159" s="219"/>
      <c r="I159" s="220" t="s">
        <v>214</v>
      </c>
      <c r="J159" s="220"/>
      <c r="K159" s="232" t="s">
        <v>215</v>
      </c>
      <c r="L159" s="215" t="s">
        <v>216</v>
      </c>
      <c r="M159" s="215" t="s">
        <v>217</v>
      </c>
      <c r="N159" s="215" t="s">
        <v>218</v>
      </c>
      <c r="O159" s="240" t="s">
        <v>219</v>
      </c>
      <c r="P159" s="240" t="s">
        <v>157</v>
      </c>
    </row>
    <row r="160" spans="1:16" ht="15.75" customHeight="1" x14ac:dyDescent="0.25">
      <c r="A160" s="215"/>
      <c r="B160" s="216"/>
      <c r="C160" s="215"/>
      <c r="D160" s="217"/>
      <c r="E160" s="218"/>
      <c r="F160" s="217"/>
      <c r="G160" s="231" t="s">
        <v>0</v>
      </c>
      <c r="H160" s="231" t="s">
        <v>157</v>
      </c>
      <c r="I160" s="231" t="s">
        <v>0</v>
      </c>
      <c r="J160" s="231" t="s">
        <v>157</v>
      </c>
      <c r="K160" s="232"/>
      <c r="L160" s="215"/>
      <c r="M160" s="215"/>
      <c r="N160" s="215"/>
      <c r="O160" s="241"/>
      <c r="P160" s="241"/>
    </row>
    <row r="161" spans="1:16" ht="15.75" customHeight="1" x14ac:dyDescent="0.25">
      <c r="A161" s="215"/>
      <c r="B161" s="216"/>
      <c r="C161" s="215"/>
      <c r="D161" s="217"/>
      <c r="E161" s="218"/>
      <c r="F161" s="217"/>
      <c r="G161" s="231"/>
      <c r="H161" s="231"/>
      <c r="I161" s="231"/>
      <c r="J161" s="231"/>
      <c r="K161" s="232"/>
      <c r="L161" s="215"/>
      <c r="M161" s="215"/>
      <c r="N161" s="215"/>
      <c r="O161" s="242"/>
      <c r="P161" s="242"/>
    </row>
    <row r="162" spans="1:16" ht="51" x14ac:dyDescent="0.25">
      <c r="A162" s="8" t="s">
        <v>68</v>
      </c>
      <c r="B162" s="30" t="str">
        <f>+VLOOKUP(A162,'[1]Consolidado Unitarios DIYT'!$B$11:$E$438,2,FALSE)</f>
        <v>SUMINISTRO E INSTALACIÓN DE PUERTA  METÁLICA CON MARCO EN LÁMINA COLDROLLED LISA CALIBRE18,ENTAMBORADA CON REFUERZO INTERNO,BISAGRAS,INCLUYE CERRADURA DE SEGURIDAD TIPO CERROJO DOBLE,MANIJA INTERIOR-EXTERIOR Y CON DOS PERSIANAS (SUPERIOR E INFERIOR)DEH=0,30X0,60M,TERMINADA CON ANTICORROSIVO,PINTADA E INSTALADA (Puertas con ancho variable entre 0,85m a 1,00 m de ancho y de altura variable entre 2,30m a 2,70m)</v>
      </c>
      <c r="C162" s="6" t="str">
        <f>+VLOOKUP(A162,'[1]Consolidado Unitarios DIYT'!$B$11:$E$438,3,FALSE)</f>
        <v>M2</v>
      </c>
      <c r="D162" s="19">
        <f>+VLOOKUP(A162,'[1]Consolidado Unitarios DIYT'!$B$11:$E$438,4,FALSE)</f>
        <v>592626</v>
      </c>
      <c r="E162" s="189">
        <v>1</v>
      </c>
      <c r="F162" s="19">
        <f>ROUND(D162*E162,0)</f>
        <v>592626</v>
      </c>
      <c r="G162" s="17">
        <v>592450</v>
      </c>
      <c r="H162" s="19">
        <f>+G162*E162</f>
        <v>592450</v>
      </c>
      <c r="I162" s="19">
        <v>579900</v>
      </c>
      <c r="J162" s="19">
        <f>+I162*E162</f>
        <v>579900</v>
      </c>
      <c r="K162" s="63">
        <f>AVERAGE(D162,G162,I162)</f>
        <v>588325.33333333337</v>
      </c>
      <c r="L162" s="63">
        <f>SMALL((D162,G162,I162),1)</f>
        <v>579900</v>
      </c>
      <c r="M162" s="63">
        <f>+L162-D162</f>
        <v>-12726</v>
      </c>
      <c r="N162" s="64">
        <f>(L162-D162)/L162</f>
        <v>-2.1945162959130883E-2</v>
      </c>
      <c r="O162" s="63">
        <f>+L162</f>
        <v>579900</v>
      </c>
      <c r="P162" s="63">
        <f>+O162*E162</f>
        <v>579900</v>
      </c>
    </row>
    <row r="163" spans="1:16" ht="23.25" customHeight="1" x14ac:dyDescent="0.25">
      <c r="A163" s="212" t="s">
        <v>229</v>
      </c>
      <c r="B163" s="213"/>
      <c r="C163" s="214"/>
      <c r="D163" s="27">
        <f>+D162</f>
        <v>592626</v>
      </c>
      <c r="E163" s="206">
        <f t="shared" ref="E163:P163" si="70">+E162</f>
        <v>1</v>
      </c>
      <c r="F163" s="27">
        <f t="shared" si="70"/>
        <v>592626</v>
      </c>
      <c r="G163" s="27">
        <f t="shared" si="70"/>
        <v>592450</v>
      </c>
      <c r="H163" s="27">
        <f t="shared" si="70"/>
        <v>592450</v>
      </c>
      <c r="I163" s="27">
        <f t="shared" si="70"/>
        <v>579900</v>
      </c>
      <c r="J163" s="27">
        <f t="shared" si="70"/>
        <v>579900</v>
      </c>
      <c r="K163" s="27">
        <f t="shared" si="70"/>
        <v>588325.33333333337</v>
      </c>
      <c r="L163" s="27">
        <f t="shared" si="70"/>
        <v>579900</v>
      </c>
      <c r="M163" s="27">
        <f t="shared" si="70"/>
        <v>-12726</v>
      </c>
      <c r="N163" s="85">
        <f>AVERAGE(N162)</f>
        <v>-2.1945162959130883E-2</v>
      </c>
      <c r="O163" s="27">
        <f t="shared" si="70"/>
        <v>579900</v>
      </c>
      <c r="P163" s="27">
        <f t="shared" si="70"/>
        <v>579900</v>
      </c>
    </row>
    <row r="164" spans="1:16" x14ac:dyDescent="0.25">
      <c r="A164" s="8"/>
      <c r="B164" s="33"/>
      <c r="C164" s="24"/>
      <c r="D164" s="82"/>
      <c r="E164" s="207"/>
      <c r="F164" s="82"/>
      <c r="G164" s="82"/>
      <c r="H164" s="82"/>
      <c r="I164" s="23"/>
      <c r="J164" s="23"/>
      <c r="K164" s="23"/>
      <c r="L164" s="23"/>
      <c r="M164" s="23"/>
      <c r="N164" s="23"/>
      <c r="O164" s="23"/>
      <c r="P164" s="23"/>
    </row>
    <row r="165" spans="1:16" ht="15.75" customHeight="1" x14ac:dyDescent="0.25">
      <c r="A165" s="7">
        <v>18</v>
      </c>
      <c r="B165" s="209" t="s">
        <v>69</v>
      </c>
      <c r="C165" s="210"/>
      <c r="D165" s="210"/>
      <c r="E165" s="210"/>
      <c r="F165" s="210"/>
      <c r="G165" s="210"/>
      <c r="H165" s="210"/>
      <c r="I165" s="210"/>
      <c r="J165" s="210"/>
      <c r="K165" s="210"/>
      <c r="L165" s="210"/>
      <c r="M165" s="210"/>
      <c r="N165" s="210"/>
      <c r="O165" s="210"/>
      <c r="P165" s="210"/>
    </row>
    <row r="166" spans="1:16" ht="15.75" customHeight="1" x14ac:dyDescent="0.25">
      <c r="A166" s="215" t="s">
        <v>87</v>
      </c>
      <c r="B166" s="216" t="s">
        <v>88</v>
      </c>
      <c r="C166" s="215" t="s">
        <v>89</v>
      </c>
      <c r="D166" s="217" t="s">
        <v>90</v>
      </c>
      <c r="E166" s="218" t="s">
        <v>156</v>
      </c>
      <c r="F166" s="217" t="s">
        <v>92</v>
      </c>
      <c r="G166" s="219" t="s">
        <v>158</v>
      </c>
      <c r="H166" s="219"/>
      <c r="I166" s="220" t="s">
        <v>214</v>
      </c>
      <c r="J166" s="220"/>
      <c r="K166" s="232" t="s">
        <v>215</v>
      </c>
      <c r="L166" s="215" t="s">
        <v>216</v>
      </c>
      <c r="M166" s="215" t="s">
        <v>217</v>
      </c>
      <c r="N166" s="215" t="s">
        <v>218</v>
      </c>
      <c r="O166" s="240" t="s">
        <v>219</v>
      </c>
      <c r="P166" s="240" t="s">
        <v>157</v>
      </c>
    </row>
    <row r="167" spans="1:16" ht="15.75" customHeight="1" x14ac:dyDescent="0.25">
      <c r="A167" s="215"/>
      <c r="B167" s="216"/>
      <c r="C167" s="215"/>
      <c r="D167" s="217"/>
      <c r="E167" s="218"/>
      <c r="F167" s="217"/>
      <c r="G167" s="231" t="s">
        <v>0</v>
      </c>
      <c r="H167" s="231" t="s">
        <v>157</v>
      </c>
      <c r="I167" s="231" t="s">
        <v>0</v>
      </c>
      <c r="J167" s="231" t="s">
        <v>157</v>
      </c>
      <c r="K167" s="232"/>
      <c r="L167" s="215"/>
      <c r="M167" s="215"/>
      <c r="N167" s="215"/>
      <c r="O167" s="241"/>
      <c r="P167" s="241"/>
    </row>
    <row r="168" spans="1:16" ht="15.75" customHeight="1" x14ac:dyDescent="0.25">
      <c r="A168" s="215"/>
      <c r="B168" s="216"/>
      <c r="C168" s="215"/>
      <c r="D168" s="217"/>
      <c r="E168" s="218"/>
      <c r="F168" s="217"/>
      <c r="G168" s="231"/>
      <c r="H168" s="231"/>
      <c r="I168" s="231"/>
      <c r="J168" s="231"/>
      <c r="K168" s="232"/>
      <c r="L168" s="215"/>
      <c r="M168" s="215"/>
      <c r="N168" s="215"/>
      <c r="O168" s="242"/>
      <c r="P168" s="242"/>
    </row>
    <row r="169" spans="1:16" ht="63.75" customHeight="1" x14ac:dyDescent="0.25">
      <c r="A169" s="8" t="s">
        <v>70</v>
      </c>
      <c r="B169" s="30" t="str">
        <f>+VLOOKUP(A169,'[1]Consolidado Unitarios DIYT'!$B$11:$E$438,2,FALSE)</f>
        <v>SUMINISTRO E INSTALACIÓN DE PUERTA EN MADERA CON MARCO EN LÁMINA COLDROLLED CALIBRE18 CON HOJA DE TRIPLEX ENTAMBORADA Y REFUERZO INTERNO,INCLUYE HERRAJES,CERRADURA TIPO MANIJA METÁLICA,TERMINADA,PINTADA E INSTALADA.</v>
      </c>
      <c r="C169" s="6" t="str">
        <f>+VLOOKUP(A169,'[1]Consolidado Unitarios DIYT'!$B$11:$E$438,3,FALSE)</f>
        <v>M2</v>
      </c>
      <c r="D169" s="19">
        <f>+VLOOKUP(A169,'[1]Consolidado Unitarios DIYT'!$B$11:$E$438,4,FALSE)</f>
        <v>611396</v>
      </c>
      <c r="E169" s="189">
        <v>150</v>
      </c>
      <c r="F169" s="19">
        <f>ROUND(D169*E169,0)</f>
        <v>91709400</v>
      </c>
      <c r="G169" s="17">
        <v>611000</v>
      </c>
      <c r="H169" s="17">
        <f>+G169*E169</f>
        <v>91650000</v>
      </c>
      <c r="I169" s="17">
        <v>601000</v>
      </c>
      <c r="J169" s="17">
        <f>+I169*E169</f>
        <v>90150000</v>
      </c>
      <c r="K169" s="17">
        <f>AVERAGE(D169,G169,I169)</f>
        <v>607798.66666666663</v>
      </c>
      <c r="L169" s="17">
        <f>SMALL((D169,G169,I169),1)</f>
        <v>601000</v>
      </c>
      <c r="M169" s="63">
        <f>+L169-D169</f>
        <v>-10396</v>
      </c>
      <c r="N169" s="64">
        <f>(L169-D169)/L169</f>
        <v>-1.7297836938435941E-2</v>
      </c>
      <c r="O169" s="17">
        <f>+L169</f>
        <v>601000</v>
      </c>
      <c r="P169" s="17">
        <f>+O169*E169</f>
        <v>90150000</v>
      </c>
    </row>
    <row r="170" spans="1:16" ht="30.6" x14ac:dyDescent="0.25">
      <c r="A170" s="8" t="s">
        <v>71</v>
      </c>
      <c r="B170" s="30" t="str">
        <f>+VLOOKUP(A170,'[1]Consolidado Unitarios DIYT'!$B$11:$E$438,2,FALSE)</f>
        <v>Suministro, transporte e instalación de mueble bajo o alto en madera de Melamina, incluye diseño previamente aprobado por la supervision, de
acuerdo a la modulación de espacios.</v>
      </c>
      <c r="C170" s="6" t="str">
        <f>+VLOOKUP(A170,'[1]Consolidado Unitarios DIYT'!$B$11:$E$438,3,FALSE)</f>
        <v>ML</v>
      </c>
      <c r="D170" s="19">
        <f>+VLOOKUP(A170,'[1]Consolidado Unitarios DIYT'!$B$11:$E$438,4,FALSE)</f>
        <v>1463686</v>
      </c>
      <c r="E170" s="189">
        <v>6</v>
      </c>
      <c r="F170" s="19">
        <f>ROUND(D170*E170,0)</f>
        <v>8782116</v>
      </c>
      <c r="G170" s="17">
        <v>1463000</v>
      </c>
      <c r="H170" s="17">
        <f>+G170*E170</f>
        <v>8778000</v>
      </c>
      <c r="I170" s="17">
        <v>1470000</v>
      </c>
      <c r="J170" s="17">
        <f>+I170*E170</f>
        <v>8820000</v>
      </c>
      <c r="K170" s="17">
        <f>AVERAGE(D170,G170,I170)</f>
        <v>1465562</v>
      </c>
      <c r="L170" s="17">
        <f>SMALL((D170,G170,I170),1)</f>
        <v>1463000</v>
      </c>
      <c r="M170" s="63">
        <f>+L170-D170</f>
        <v>-686</v>
      </c>
      <c r="N170" s="64">
        <f>(L170-D170)/L170</f>
        <v>-4.6889952153110048E-4</v>
      </c>
      <c r="O170" s="17">
        <f t="shared" ref="O170:O171" si="71">+L170</f>
        <v>1463000</v>
      </c>
      <c r="P170" s="17">
        <f>+O170*E170</f>
        <v>8778000</v>
      </c>
    </row>
    <row r="171" spans="1:16" ht="51" x14ac:dyDescent="0.25">
      <c r="A171" s="8" t="s">
        <v>72</v>
      </c>
      <c r="B171" s="30" t="str">
        <f>+VLOOKUP(A171,'[1]Consolidado Unitarios DIYT'!$B$11:$E$438,2,FALSE)</f>
        <v>Suministro transporte e instalación de puertas 1.20x2.10, ala en Celosia, marco en lamina doblada calibre 18. (Incluye, cerradura de manija tipo
palanca. Acabado cromo mate de zocalo a plomo con puerta de lámina en acero inoxidable de 2mm, h=0.10m pegado al ala en todo su
perimetro, incluido el canto del ala, bisagras, tope y todo lo necesario para su correcta instalación.)</v>
      </c>
      <c r="C171" s="6" t="str">
        <f>+VLOOKUP(A171,'[1]Consolidado Unitarios DIYT'!$B$11:$E$438,3,FALSE)</f>
        <v>UN</v>
      </c>
      <c r="D171" s="19">
        <f>+VLOOKUP(A171,'[1]Consolidado Unitarios DIYT'!$B$11:$E$438,4,FALSE)</f>
        <v>2470297</v>
      </c>
      <c r="E171" s="189">
        <v>6</v>
      </c>
      <c r="F171" s="19">
        <f>ROUND(D171*E171,0)</f>
        <v>14821782</v>
      </c>
      <c r="G171" s="17">
        <v>2470100</v>
      </c>
      <c r="H171" s="17">
        <f>+G171*E171</f>
        <v>14820600</v>
      </c>
      <c r="I171" s="17">
        <v>2480000</v>
      </c>
      <c r="J171" s="17">
        <f>+I171*E171</f>
        <v>14880000</v>
      </c>
      <c r="K171" s="17">
        <f>AVERAGE(D171,G171,I171)</f>
        <v>2473465.6666666665</v>
      </c>
      <c r="L171" s="17">
        <f>SMALL((D171,G171,I171),1)</f>
        <v>2470100</v>
      </c>
      <c r="M171" s="63">
        <f>+L171-D171</f>
        <v>-197</v>
      </c>
      <c r="N171" s="64">
        <f>(L171-D171)/L171</f>
        <v>-7.9753856119185452E-5</v>
      </c>
      <c r="O171" s="17">
        <f t="shared" si="71"/>
        <v>2470100</v>
      </c>
      <c r="P171" s="17">
        <f>+O171*E171</f>
        <v>14820600</v>
      </c>
    </row>
    <row r="172" spans="1:16" x14ac:dyDescent="0.25">
      <c r="A172" s="212" t="s">
        <v>230</v>
      </c>
      <c r="B172" s="213"/>
      <c r="C172" s="214"/>
      <c r="D172" s="27">
        <f>SUM(D169:D171)</f>
        <v>4545379</v>
      </c>
      <c r="E172" s="206">
        <f t="shared" ref="E172:P172" si="72">SUM(E169:E171)</f>
        <v>162</v>
      </c>
      <c r="F172" s="27">
        <f t="shared" si="72"/>
        <v>115313298</v>
      </c>
      <c r="G172" s="27">
        <f t="shared" si="72"/>
        <v>4544100</v>
      </c>
      <c r="H172" s="27">
        <f t="shared" si="72"/>
        <v>115248600</v>
      </c>
      <c r="I172" s="27">
        <f t="shared" si="72"/>
        <v>4551000</v>
      </c>
      <c r="J172" s="27">
        <f t="shared" si="72"/>
        <v>113850000</v>
      </c>
      <c r="K172" s="27">
        <f t="shared" si="72"/>
        <v>4546826.333333333</v>
      </c>
      <c r="L172" s="27">
        <f t="shared" si="72"/>
        <v>4534100</v>
      </c>
      <c r="M172" s="27">
        <f t="shared" si="72"/>
        <v>-11279</v>
      </c>
      <c r="N172" s="85">
        <f>AVERAGE(N169:N171)</f>
        <v>-5.9488301053620754E-3</v>
      </c>
      <c r="O172" s="27">
        <f t="shared" si="72"/>
        <v>4534100</v>
      </c>
      <c r="P172" s="27">
        <f t="shared" si="72"/>
        <v>113748600</v>
      </c>
    </row>
    <row r="173" spans="1:16" x14ac:dyDescent="0.25">
      <c r="A173" s="8"/>
      <c r="B173" s="33"/>
      <c r="C173" s="24"/>
      <c r="D173" s="82"/>
      <c r="E173" s="207"/>
      <c r="F173" s="82"/>
      <c r="G173" s="82"/>
      <c r="H173" s="82"/>
      <c r="I173" s="23"/>
      <c r="J173" s="23"/>
      <c r="K173" s="23"/>
      <c r="L173" s="23"/>
      <c r="M173" s="23"/>
      <c r="N173" s="23"/>
      <c r="O173" s="23"/>
      <c r="P173" s="23"/>
    </row>
    <row r="174" spans="1:16" ht="15.75" customHeight="1" x14ac:dyDescent="0.25">
      <c r="A174" s="7">
        <v>19</v>
      </c>
      <c r="B174" s="209" t="s">
        <v>73</v>
      </c>
      <c r="C174" s="210"/>
      <c r="D174" s="210"/>
      <c r="E174" s="210"/>
      <c r="F174" s="210"/>
      <c r="G174" s="210"/>
      <c r="H174" s="210"/>
      <c r="I174" s="210"/>
      <c r="J174" s="210"/>
      <c r="K174" s="210"/>
      <c r="L174" s="210"/>
      <c r="M174" s="210"/>
      <c r="N174" s="210"/>
      <c r="O174" s="210"/>
      <c r="P174" s="210"/>
    </row>
    <row r="175" spans="1:16" ht="15.75" customHeight="1" x14ac:dyDescent="0.25">
      <c r="A175" s="215" t="s">
        <v>87</v>
      </c>
      <c r="B175" s="216" t="s">
        <v>88</v>
      </c>
      <c r="C175" s="215" t="s">
        <v>89</v>
      </c>
      <c r="D175" s="217" t="s">
        <v>90</v>
      </c>
      <c r="E175" s="218" t="s">
        <v>156</v>
      </c>
      <c r="F175" s="217" t="s">
        <v>92</v>
      </c>
      <c r="G175" s="219" t="s">
        <v>158</v>
      </c>
      <c r="H175" s="219"/>
      <c r="I175" s="220" t="s">
        <v>214</v>
      </c>
      <c r="J175" s="220"/>
      <c r="K175" s="232" t="s">
        <v>215</v>
      </c>
      <c r="L175" s="215" t="s">
        <v>216</v>
      </c>
      <c r="M175" s="215" t="s">
        <v>217</v>
      </c>
      <c r="N175" s="215" t="s">
        <v>218</v>
      </c>
      <c r="O175" s="240" t="s">
        <v>219</v>
      </c>
      <c r="P175" s="240" t="s">
        <v>157</v>
      </c>
    </row>
    <row r="176" spans="1:16" ht="15.75" customHeight="1" x14ac:dyDescent="0.25">
      <c r="A176" s="215"/>
      <c r="B176" s="216"/>
      <c r="C176" s="215"/>
      <c r="D176" s="217"/>
      <c r="E176" s="218"/>
      <c r="F176" s="217"/>
      <c r="G176" s="231" t="s">
        <v>0</v>
      </c>
      <c r="H176" s="231" t="s">
        <v>157</v>
      </c>
      <c r="I176" s="231" t="s">
        <v>0</v>
      </c>
      <c r="J176" s="231" t="s">
        <v>157</v>
      </c>
      <c r="K176" s="232"/>
      <c r="L176" s="215"/>
      <c r="M176" s="215"/>
      <c r="N176" s="215"/>
      <c r="O176" s="241"/>
      <c r="P176" s="241"/>
    </row>
    <row r="177" spans="1:16" ht="15.75" customHeight="1" x14ac:dyDescent="0.25">
      <c r="A177" s="215"/>
      <c r="B177" s="216"/>
      <c r="C177" s="215"/>
      <c r="D177" s="217"/>
      <c r="E177" s="218"/>
      <c r="F177" s="217"/>
      <c r="G177" s="231"/>
      <c r="H177" s="231"/>
      <c r="I177" s="231"/>
      <c r="J177" s="231"/>
      <c r="K177" s="232"/>
      <c r="L177" s="215"/>
      <c r="M177" s="215"/>
      <c r="N177" s="215"/>
      <c r="O177" s="242"/>
      <c r="P177" s="242"/>
    </row>
    <row r="178" spans="1:16" x14ac:dyDescent="0.25">
      <c r="A178" s="8" t="s">
        <v>74</v>
      </c>
      <c r="B178" s="30" t="str">
        <f>+VLOOKUP(A178,'[1]Consolidado Unitarios DIYT'!$B$11:$E$438,2,FALSE)</f>
        <v>SUMINISTRO E INSTALACION BARRA DISCAPACITADOS FIJA A MURO L= 60CMS</v>
      </c>
      <c r="C178" s="6" t="str">
        <f>+VLOOKUP(A178,'[1]Consolidado Unitarios DIYT'!$B$11:$E$438,3,FALSE)</f>
        <v>UN</v>
      </c>
      <c r="D178" s="19">
        <f>+VLOOKUP(A178,'[1]Consolidado Unitarios DIYT'!$B$11:$E$438,4,FALSE)</f>
        <v>146559</v>
      </c>
      <c r="E178" s="189">
        <v>2</v>
      </c>
      <c r="F178" s="19">
        <f>ROUND(D178*E178,0)</f>
        <v>293118</v>
      </c>
      <c r="G178" s="17">
        <v>146250</v>
      </c>
      <c r="H178" s="17">
        <f>+G178*E178</f>
        <v>292500</v>
      </c>
      <c r="I178" s="17">
        <v>144000</v>
      </c>
      <c r="J178" s="17">
        <f>+I178*E178</f>
        <v>288000</v>
      </c>
      <c r="K178" s="63">
        <f>AVERAGE(D178,G178,I178)</f>
        <v>145603</v>
      </c>
      <c r="L178" s="63">
        <f>SMALL((D178,G178,I178),1)</f>
        <v>144000</v>
      </c>
      <c r="M178" s="65">
        <f>+L178-D178</f>
        <v>-2559</v>
      </c>
      <c r="N178" s="64">
        <f>(L178-D178)/L178</f>
        <v>-1.7770833333333333E-2</v>
      </c>
      <c r="O178" s="63">
        <f>+L178</f>
        <v>144000</v>
      </c>
      <c r="P178" s="63">
        <f>+O178*E178</f>
        <v>288000</v>
      </c>
    </row>
    <row r="179" spans="1:16" ht="12.75" customHeight="1" x14ac:dyDescent="0.25">
      <c r="A179" s="8" t="s">
        <v>75</v>
      </c>
      <c r="B179" s="30" t="str">
        <f>+VLOOKUP(A179,'[1]Consolidado Unitarios DIYT'!$B$11:$E$438,2,FALSE)</f>
        <v>SUMINISTRO E INSTALACIÓN BARRA ABATIBLE AMURO EN ACERO INOXIDABLE-DISCAPACITADOS</v>
      </c>
      <c r="C179" s="6" t="str">
        <f>+VLOOKUP(A179,'[1]Consolidado Unitarios DIYT'!$B$11:$E$438,3,FALSE)</f>
        <v xml:space="preserve">UN </v>
      </c>
      <c r="D179" s="19">
        <f>+VLOOKUP(A179,'[1]Consolidado Unitarios DIYT'!$B$11:$E$438,4,FALSE)</f>
        <v>578639</v>
      </c>
      <c r="E179" s="189">
        <v>2</v>
      </c>
      <c r="F179" s="19">
        <f>ROUND(D179*E179,0)</f>
        <v>1157278</v>
      </c>
      <c r="G179" s="17">
        <v>578000</v>
      </c>
      <c r="H179" s="17">
        <f>+G179*E179</f>
        <v>1156000</v>
      </c>
      <c r="I179" s="17">
        <v>575000</v>
      </c>
      <c r="J179" s="17">
        <f>+I179*E179</f>
        <v>1150000</v>
      </c>
      <c r="K179" s="63">
        <f>AVERAGE(D179,G179,I179)</f>
        <v>577213</v>
      </c>
      <c r="L179" s="63">
        <f>SMALL((D179,G179,I179),1)</f>
        <v>575000</v>
      </c>
      <c r="M179" s="65">
        <f>+L179-D179</f>
        <v>-3639</v>
      </c>
      <c r="N179" s="64">
        <f>(L179-D179)/L179</f>
        <v>-6.3286956521739135E-3</v>
      </c>
      <c r="O179" s="63">
        <f t="shared" ref="O179:O180" si="73">+L179</f>
        <v>575000</v>
      </c>
      <c r="P179" s="63">
        <f>+O179*E179</f>
        <v>1150000</v>
      </c>
    </row>
    <row r="180" spans="1:16" ht="20.399999999999999" x14ac:dyDescent="0.25">
      <c r="A180" s="8" t="s">
        <v>154</v>
      </c>
      <c r="B180" s="31" t="s">
        <v>155</v>
      </c>
      <c r="C180" s="11" t="s">
        <v>106</v>
      </c>
      <c r="D180" s="19">
        <v>77280.833333333328</v>
      </c>
      <c r="E180" s="189">
        <v>7</v>
      </c>
      <c r="F180" s="19">
        <f>ROUND(D180*E180,0)</f>
        <v>540966</v>
      </c>
      <c r="G180" s="17">
        <v>77150</v>
      </c>
      <c r="H180" s="17">
        <f>+G180*E180</f>
        <v>540050</v>
      </c>
      <c r="I180" s="17">
        <v>72500</v>
      </c>
      <c r="J180" s="17">
        <f>+I180*E180</f>
        <v>507500</v>
      </c>
      <c r="K180" s="63">
        <f>AVERAGE(D180,G180,I180)</f>
        <v>75643.611111111109</v>
      </c>
      <c r="L180" s="63">
        <f>SMALL((D180,G180,I180),1)</f>
        <v>72500</v>
      </c>
      <c r="M180" s="65">
        <f>+L180-D180</f>
        <v>-4780.8333333333285</v>
      </c>
      <c r="N180" s="64">
        <f>(L180-D180)/L180</f>
        <v>-6.5942528735632111E-2</v>
      </c>
      <c r="O180" s="63">
        <f t="shared" si="73"/>
        <v>72500</v>
      </c>
      <c r="P180" s="63">
        <f>+O180*E180</f>
        <v>507500</v>
      </c>
    </row>
    <row r="181" spans="1:16" x14ac:dyDescent="0.25">
      <c r="A181" s="212" t="s">
        <v>231</v>
      </c>
      <c r="B181" s="213"/>
      <c r="C181" s="214"/>
      <c r="D181" s="27">
        <f>SUM(D178:D180)</f>
        <v>802478.83333333337</v>
      </c>
      <c r="E181" s="206">
        <f t="shared" ref="E181:P181" si="74">SUM(E178:E180)</f>
        <v>11</v>
      </c>
      <c r="F181" s="27">
        <f t="shared" si="74"/>
        <v>1991362</v>
      </c>
      <c r="G181" s="27">
        <f t="shared" si="74"/>
        <v>801400</v>
      </c>
      <c r="H181" s="27">
        <f t="shared" si="74"/>
        <v>1988550</v>
      </c>
      <c r="I181" s="27">
        <f t="shared" si="74"/>
        <v>791500</v>
      </c>
      <c r="J181" s="27">
        <f t="shared" si="74"/>
        <v>1945500</v>
      </c>
      <c r="K181" s="27">
        <f t="shared" si="74"/>
        <v>798459.61111111112</v>
      </c>
      <c r="L181" s="27">
        <f t="shared" si="74"/>
        <v>791500</v>
      </c>
      <c r="M181" s="27">
        <f t="shared" si="74"/>
        <v>-10978.833333333328</v>
      </c>
      <c r="N181" s="85">
        <f>AVERAGE(N178:N180)</f>
        <v>-3.0014019240379785E-2</v>
      </c>
      <c r="O181" s="27">
        <f t="shared" si="74"/>
        <v>791500</v>
      </c>
      <c r="P181" s="27">
        <f t="shared" si="74"/>
        <v>1945500</v>
      </c>
    </row>
    <row r="182" spans="1:16" x14ac:dyDescent="0.25">
      <c r="A182" s="8"/>
      <c r="B182" s="32"/>
      <c r="C182" s="22"/>
      <c r="D182" s="82"/>
      <c r="E182" s="207"/>
      <c r="F182" s="82"/>
      <c r="G182" s="82"/>
      <c r="H182" s="82"/>
      <c r="I182" s="23"/>
      <c r="J182" s="23"/>
      <c r="K182" s="23"/>
      <c r="L182" s="23"/>
      <c r="M182" s="23"/>
      <c r="N182" s="23"/>
      <c r="O182" s="23"/>
      <c r="P182" s="23"/>
    </row>
    <row r="183" spans="1:16" ht="15.6" x14ac:dyDescent="0.25">
      <c r="A183" s="7">
        <v>20</v>
      </c>
      <c r="B183" s="209" t="s">
        <v>76</v>
      </c>
      <c r="C183" s="210"/>
      <c r="D183" s="210"/>
      <c r="E183" s="210"/>
      <c r="F183" s="210"/>
      <c r="G183" s="210"/>
      <c r="H183" s="210"/>
      <c r="I183" s="210"/>
      <c r="J183" s="210"/>
      <c r="K183" s="210"/>
      <c r="L183" s="210"/>
      <c r="M183" s="210"/>
      <c r="N183" s="210"/>
      <c r="O183" s="210"/>
      <c r="P183" s="210"/>
    </row>
    <row r="184" spans="1:16" ht="15.6" x14ac:dyDescent="0.25">
      <c r="A184" s="215" t="s">
        <v>87</v>
      </c>
      <c r="B184" s="216" t="s">
        <v>88</v>
      </c>
      <c r="C184" s="215" t="s">
        <v>89</v>
      </c>
      <c r="D184" s="217" t="s">
        <v>90</v>
      </c>
      <c r="E184" s="218" t="s">
        <v>156</v>
      </c>
      <c r="F184" s="217" t="s">
        <v>92</v>
      </c>
      <c r="G184" s="219" t="s">
        <v>158</v>
      </c>
      <c r="H184" s="219"/>
      <c r="I184" s="220" t="s">
        <v>214</v>
      </c>
      <c r="J184" s="220"/>
      <c r="K184" s="232" t="s">
        <v>215</v>
      </c>
      <c r="L184" s="215" t="s">
        <v>216</v>
      </c>
      <c r="M184" s="215" t="s">
        <v>217</v>
      </c>
      <c r="N184" s="215" t="s">
        <v>218</v>
      </c>
      <c r="O184" s="240" t="s">
        <v>219</v>
      </c>
      <c r="P184" s="240" t="s">
        <v>157</v>
      </c>
    </row>
    <row r="185" spans="1:16" x14ac:dyDescent="0.25">
      <c r="A185" s="215"/>
      <c r="B185" s="216"/>
      <c r="C185" s="215"/>
      <c r="D185" s="217"/>
      <c r="E185" s="218"/>
      <c r="F185" s="217"/>
      <c r="G185" s="231" t="s">
        <v>0</v>
      </c>
      <c r="H185" s="231" t="s">
        <v>157</v>
      </c>
      <c r="I185" s="231" t="s">
        <v>0</v>
      </c>
      <c r="J185" s="231" t="s">
        <v>157</v>
      </c>
      <c r="K185" s="232"/>
      <c r="L185" s="215"/>
      <c r="M185" s="215"/>
      <c r="N185" s="215"/>
      <c r="O185" s="241"/>
      <c r="P185" s="241"/>
    </row>
    <row r="186" spans="1:16" x14ac:dyDescent="0.25">
      <c r="A186" s="215"/>
      <c r="B186" s="216"/>
      <c r="C186" s="215"/>
      <c r="D186" s="217"/>
      <c r="E186" s="218"/>
      <c r="F186" s="217"/>
      <c r="G186" s="231"/>
      <c r="H186" s="231"/>
      <c r="I186" s="231"/>
      <c r="J186" s="231"/>
      <c r="K186" s="232"/>
      <c r="L186" s="215"/>
      <c r="M186" s="215"/>
      <c r="N186" s="215"/>
      <c r="O186" s="242"/>
      <c r="P186" s="242"/>
    </row>
    <row r="187" spans="1:16" x14ac:dyDescent="0.25">
      <c r="A187" s="8" t="s">
        <v>77</v>
      </c>
      <c r="B187" s="30" t="str">
        <f>+VLOOKUP(A187,'[1]Consolidado Unitarios DIYT'!$B$11:$E$438,2,FALSE)</f>
        <v>ASEO GENERAL FINAL Y LIMPIEZA</v>
      </c>
      <c r="C187" s="6" t="str">
        <f>+VLOOKUP(A187,'[1]Consolidado Unitarios DIYT'!$B$11:$E$438,3,FALSE)</f>
        <v>M2</v>
      </c>
      <c r="D187" s="19">
        <f>+VLOOKUP(A187,'[1]Consolidado Unitarios DIYT'!$B$11:$E$438,4,FALSE)</f>
        <v>8134</v>
      </c>
      <c r="E187" s="189">
        <v>1030</v>
      </c>
      <c r="F187" s="19">
        <f>ROUND(D187*E187,0)</f>
        <v>8378020</v>
      </c>
      <c r="G187" s="17">
        <v>8000</v>
      </c>
      <c r="H187" s="17">
        <f>+G187*E187</f>
        <v>8240000</v>
      </c>
      <c r="I187" s="17">
        <v>7800</v>
      </c>
      <c r="J187" s="17">
        <f>+I187*E187</f>
        <v>8034000</v>
      </c>
      <c r="K187" s="87">
        <f>AVERAGE(D187,G187,I187)</f>
        <v>7978</v>
      </c>
      <c r="L187" s="87">
        <f>SMALL((D187,G187,I187),1)</f>
        <v>7800</v>
      </c>
      <c r="M187" s="87">
        <f>+L187-D187</f>
        <v>-334</v>
      </c>
      <c r="N187" s="88">
        <f>(L187-D187)/L187</f>
        <v>-4.2820512820512822E-2</v>
      </c>
      <c r="O187" s="86">
        <f>+L187</f>
        <v>7800</v>
      </c>
      <c r="P187" s="87">
        <f>+O187*E187</f>
        <v>8034000</v>
      </c>
    </row>
    <row r="188" spans="1:16" ht="25.5" customHeight="1" x14ac:dyDescent="0.25">
      <c r="A188" s="8" t="s">
        <v>78</v>
      </c>
      <c r="B188" s="30" t="str">
        <f>+VLOOKUP(A188,'[1]Consolidado Unitarios DIYT'!$B$11:$E$438,2,FALSE)</f>
        <v>RETIRO DE MATERIAL SOBRANTE DE OBRA CON CARACTERISTICAS PELIGROSAS CONTAMINANTES Y/O NO BIODGRADABLES(TEJAS ASBESTO CEMENTO,TUBERÍAS,VIDRIOS,ESPEJOS, PVC, ETC)</v>
      </c>
      <c r="C188" s="6" t="str">
        <f>+VLOOKUP(A188,'[1]Consolidado Unitarios DIYT'!$B$11:$E$438,3,FALSE)</f>
        <v>KG</v>
      </c>
      <c r="D188" s="19">
        <f>+VLOOKUP(A188,'[1]Consolidado Unitarios DIYT'!$B$11:$E$438,4,FALSE)</f>
        <v>885</v>
      </c>
      <c r="E188" s="189">
        <v>20000</v>
      </c>
      <c r="F188" s="19">
        <f>ROUND(D188*E188,0)</f>
        <v>17700000</v>
      </c>
      <c r="G188" s="17">
        <v>880</v>
      </c>
      <c r="H188" s="17">
        <f>+G188*E188</f>
        <v>17600000</v>
      </c>
      <c r="I188" s="17">
        <v>789</v>
      </c>
      <c r="J188" s="17">
        <f>+I188*E188</f>
        <v>15780000</v>
      </c>
      <c r="K188" s="87">
        <f>AVERAGE(D188,G188,I188)</f>
        <v>851.33333333333337</v>
      </c>
      <c r="L188" s="87">
        <f>SMALL((D188,G188,I188),1)</f>
        <v>789</v>
      </c>
      <c r="M188" s="87">
        <f>+L188-D188</f>
        <v>-96</v>
      </c>
      <c r="N188" s="88">
        <f>(L188-D188)/L188</f>
        <v>-0.12167300380228137</v>
      </c>
      <c r="O188" s="86">
        <f>+L188</f>
        <v>789</v>
      </c>
      <c r="P188" s="87">
        <f>+O188*E188</f>
        <v>15780000</v>
      </c>
    </row>
    <row r="189" spans="1:16" ht="25.5" customHeight="1" x14ac:dyDescent="0.25">
      <c r="A189" s="212" t="s">
        <v>316</v>
      </c>
      <c r="B189" s="213"/>
      <c r="C189" s="214"/>
      <c r="D189" s="27">
        <f>+D187+D188</f>
        <v>9019</v>
      </c>
      <c r="E189" s="206">
        <f t="shared" ref="E189:P189" si="75">+E187+E188</f>
        <v>21030</v>
      </c>
      <c r="F189" s="27">
        <f t="shared" si="75"/>
        <v>26078020</v>
      </c>
      <c r="G189" s="27">
        <f t="shared" si="75"/>
        <v>8880</v>
      </c>
      <c r="H189" s="27">
        <f t="shared" si="75"/>
        <v>25840000</v>
      </c>
      <c r="I189" s="27">
        <f t="shared" si="75"/>
        <v>8589</v>
      </c>
      <c r="J189" s="27">
        <f t="shared" si="75"/>
        <v>23814000</v>
      </c>
      <c r="K189" s="27">
        <f t="shared" si="75"/>
        <v>8829.3333333333339</v>
      </c>
      <c r="L189" s="27">
        <f t="shared" si="75"/>
        <v>8589</v>
      </c>
      <c r="M189" s="27">
        <f t="shared" si="75"/>
        <v>-430</v>
      </c>
      <c r="N189" s="85">
        <f>+AVERAGE(N187:N188)</f>
        <v>-8.2246758311397092E-2</v>
      </c>
      <c r="O189" s="27">
        <f t="shared" si="75"/>
        <v>8589</v>
      </c>
      <c r="P189" s="27">
        <f t="shared" si="75"/>
        <v>23814000</v>
      </c>
    </row>
    <row r="190" spans="1:16" ht="42.75" customHeight="1" x14ac:dyDescent="0.25">
      <c r="A190" s="236"/>
      <c r="B190" s="237"/>
      <c r="C190" s="237"/>
      <c r="D190" s="237"/>
      <c r="E190" s="237"/>
      <c r="F190" s="237"/>
      <c r="G190" s="237"/>
      <c r="H190" s="237"/>
      <c r="I190" s="237"/>
      <c r="J190" s="237"/>
      <c r="K190" s="237"/>
      <c r="L190" s="237"/>
      <c r="M190" s="237"/>
      <c r="N190" s="237"/>
      <c r="O190" s="237"/>
      <c r="P190" s="238"/>
    </row>
    <row r="191" spans="1:16" ht="21" x14ac:dyDescent="0.25">
      <c r="A191" s="235" t="s">
        <v>79</v>
      </c>
      <c r="B191" s="235"/>
      <c r="C191" s="235"/>
      <c r="D191" s="55"/>
      <c r="E191" s="192"/>
      <c r="F191" s="89">
        <f>+F26+F34+F50+F83+F96+F114+F131+F140+F149+F156+F163+F172+F181+F189+F66</f>
        <v>809037815</v>
      </c>
      <c r="G191" s="89"/>
      <c r="H191" s="89">
        <f>+H26+H34+H50+H83+H96+H114+H131+H140+H149+H156+H163+H172+H181+H189+H66</f>
        <v>807242214.61000001</v>
      </c>
      <c r="I191" s="89"/>
      <c r="J191" s="89">
        <f>+J26+J34+J50+J83+J96+J114+J131+J140+J149+J156+J163+J172+J181+J189+J66</f>
        <v>803503385.38</v>
      </c>
      <c r="K191" s="89">
        <f>+K26+K34+K50+K83+K96+K114+K131+K140+K149+K156+K163+K172+K181+K189+K66</f>
        <v>21548626.398888886</v>
      </c>
      <c r="L191" s="89">
        <f>+L26+L34+L50+L83+L96+L114+L131+L140+L149+L156+L163+L172+L181+L189+L66</f>
        <v>21288779</v>
      </c>
      <c r="M191" s="89">
        <f>+M26+M34+M50+M83+M96+M114+M131+M140+M149+M156+M163+M172+M181+M189+M66</f>
        <v>-312251.1966666666</v>
      </c>
      <c r="N191" s="81">
        <f>AVERAGE(N189,N181,N172,N163,N156,N149,N140,N131,N114,N96,N83,N66,N50,N34,N26)</f>
        <v>-3.6726916448092041E-2</v>
      </c>
      <c r="O191" s="89">
        <f>+O26+O34+O50+O83+O96+O114+O131+O140+O149+O156+O163+O172+O181+O189+O66</f>
        <v>21288629</v>
      </c>
      <c r="P191" s="89">
        <f>+P26+P34+P50+P83+P96+P114+P131+P140+P149+P156+P163+P172+P181+P189+P66</f>
        <v>793528135.38</v>
      </c>
    </row>
    <row r="192" spans="1:16" ht="13.8" x14ac:dyDescent="0.25">
      <c r="A192" s="234" t="s">
        <v>80</v>
      </c>
      <c r="B192" s="234"/>
      <c r="C192" s="234"/>
      <c r="D192" s="45">
        <v>0.16</v>
      </c>
      <c r="E192" s="193"/>
      <c r="F192" s="174">
        <f>F191*D192</f>
        <v>129446050.40000001</v>
      </c>
      <c r="G192" s="10"/>
      <c r="H192" s="17">
        <f>+H191*D192</f>
        <v>129158754.33760001</v>
      </c>
      <c r="I192" s="14"/>
      <c r="J192" s="17">
        <f>+J191*D192</f>
        <v>128560541.6608</v>
      </c>
      <c r="K192" s="14"/>
      <c r="L192" s="14"/>
      <c r="M192" s="14"/>
      <c r="N192" s="14"/>
      <c r="O192" s="14"/>
      <c r="P192" s="17">
        <f>+P191*D192</f>
        <v>126964501.6608</v>
      </c>
    </row>
    <row r="193" spans="1:16" ht="13.8" x14ac:dyDescent="0.25">
      <c r="A193" s="234" t="s">
        <v>81</v>
      </c>
      <c r="B193" s="234"/>
      <c r="C193" s="234"/>
      <c r="D193" s="45">
        <v>0.05</v>
      </c>
      <c r="E193" s="193"/>
      <c r="F193" s="174">
        <f>F191*D193</f>
        <v>40451890.75</v>
      </c>
      <c r="G193" s="10"/>
      <c r="H193" s="17">
        <f>+H191*D193</f>
        <v>40362110.730500005</v>
      </c>
      <c r="I193" s="14"/>
      <c r="J193" s="17">
        <f>+J191*D193</f>
        <v>40175169.269000001</v>
      </c>
      <c r="K193" s="14"/>
      <c r="L193" s="14"/>
      <c r="M193" s="14"/>
      <c r="N193" s="14"/>
      <c r="O193" s="14"/>
      <c r="P193" s="17">
        <f>+P191*D193</f>
        <v>39676406.769000001</v>
      </c>
    </row>
    <row r="194" spans="1:16" ht="13.8" x14ac:dyDescent="0.25">
      <c r="A194" s="234" t="s">
        <v>82</v>
      </c>
      <c r="B194" s="234"/>
      <c r="C194" s="234"/>
      <c r="D194" s="45">
        <v>0.03</v>
      </c>
      <c r="E194" s="193"/>
      <c r="F194" s="174">
        <f>F191*D194</f>
        <v>24271134.449999999</v>
      </c>
      <c r="G194" s="10"/>
      <c r="H194" s="17">
        <f>+H191*D194</f>
        <v>24217266.438299999</v>
      </c>
      <c r="I194" s="14"/>
      <c r="J194" s="17">
        <f>+J191*D194</f>
        <v>24105101.5614</v>
      </c>
      <c r="K194" s="14"/>
      <c r="L194" s="14"/>
      <c r="M194" s="14"/>
      <c r="N194" s="14"/>
      <c r="O194" s="14"/>
      <c r="P194" s="17">
        <f>+P191*D194</f>
        <v>23805844.0614</v>
      </c>
    </row>
    <row r="195" spans="1:16" ht="13.8" x14ac:dyDescent="0.25">
      <c r="A195" s="234" t="s">
        <v>83</v>
      </c>
      <c r="B195" s="234"/>
      <c r="C195" s="234"/>
      <c r="D195" s="45">
        <v>0.19</v>
      </c>
      <c r="E195" s="193"/>
      <c r="F195" s="174">
        <f>F193*D195</f>
        <v>7685859.2424999997</v>
      </c>
      <c r="G195" s="10"/>
      <c r="H195" s="17">
        <f>+H193*D195</f>
        <v>7668801.0387950009</v>
      </c>
      <c r="I195" s="14"/>
      <c r="J195" s="17">
        <f>J193*D195</f>
        <v>7633282.1611100007</v>
      </c>
      <c r="K195" s="14"/>
      <c r="L195" s="14"/>
      <c r="M195" s="14"/>
      <c r="N195" s="14"/>
      <c r="O195" s="14"/>
      <c r="P195" s="17">
        <f>+P193*D195</f>
        <v>7538517.2861100007</v>
      </c>
    </row>
    <row r="196" spans="1:16" ht="21" x14ac:dyDescent="0.25">
      <c r="A196" s="233" t="s">
        <v>84</v>
      </c>
      <c r="B196" s="233"/>
      <c r="C196" s="233"/>
      <c r="D196" s="25"/>
      <c r="E196" s="208"/>
      <c r="F196" s="34">
        <f>F191+F192+F193+F194+F195</f>
        <v>1010892749.8425</v>
      </c>
      <c r="G196" s="10"/>
      <c r="H196" s="34">
        <f>+H191+H192+H193+H194+H195</f>
        <v>1008649147.155195</v>
      </c>
      <c r="I196" s="34"/>
      <c r="J196" s="34">
        <f t="shared" ref="J196" si="76">+J191+J192+J193+J194+J195</f>
        <v>1003977480.0323101</v>
      </c>
      <c r="K196" s="34"/>
      <c r="L196" s="34"/>
      <c r="M196" s="34"/>
      <c r="N196" s="34"/>
      <c r="O196" s="34"/>
      <c r="P196" s="268">
        <f>+P191+P192+P193+P194+P195</f>
        <v>991513405.15731013</v>
      </c>
    </row>
    <row r="197" spans="1:16" ht="21" x14ac:dyDescent="0.25">
      <c r="A197" s="233" t="s">
        <v>85</v>
      </c>
      <c r="B197" s="233"/>
      <c r="C197" s="233"/>
      <c r="D197" s="25"/>
      <c r="E197" s="208"/>
      <c r="F197" s="34">
        <f>F196*0.1</f>
        <v>101089274.98425001</v>
      </c>
      <c r="G197" s="10"/>
      <c r="H197" s="34">
        <f>+H196*0.1</f>
        <v>100864914.7155195</v>
      </c>
      <c r="I197" s="14"/>
      <c r="J197" s="34">
        <f>+J196*0.1</f>
        <v>100397748.00323102</v>
      </c>
      <c r="K197" s="14"/>
      <c r="L197" s="14"/>
      <c r="M197" s="14"/>
      <c r="N197" s="14"/>
      <c r="O197" s="14"/>
      <c r="P197" s="268">
        <f>+P196*0.1</f>
        <v>99151340.515731022</v>
      </c>
    </row>
    <row r="198" spans="1:16" ht="21" x14ac:dyDescent="0.25">
      <c r="A198" s="233" t="s">
        <v>86</v>
      </c>
      <c r="B198" s="233"/>
      <c r="C198" s="233"/>
      <c r="D198" s="25"/>
      <c r="E198" s="208"/>
      <c r="F198" s="34">
        <f>F196+F197</f>
        <v>1111982024.82675</v>
      </c>
      <c r="G198" s="10"/>
      <c r="H198" s="34">
        <f>+H196+H197</f>
        <v>1109514061.8707144</v>
      </c>
      <c r="I198" s="15"/>
      <c r="J198" s="34">
        <f>+J196+J197</f>
        <v>1104375228.0355411</v>
      </c>
      <c r="K198" s="15"/>
      <c r="L198" s="15"/>
      <c r="M198" s="15"/>
      <c r="N198" s="15"/>
      <c r="O198" s="15"/>
      <c r="P198" s="268">
        <f>+P196+P197</f>
        <v>1090664745.6730411</v>
      </c>
    </row>
  </sheetData>
  <autoFilter ref="A13:P16" xr:uid="{00000000-0009-0000-0000-000001000000}"/>
  <mergeCells count="318">
    <mergeCell ref="A156:C156"/>
    <mergeCell ref="A163:C163"/>
    <mergeCell ref="A172:C172"/>
    <mergeCell ref="A181:C181"/>
    <mergeCell ref="L184:L186"/>
    <mergeCell ref="M184:M186"/>
    <mergeCell ref="N184:N186"/>
    <mergeCell ref="O184:O186"/>
    <mergeCell ref="P184:P186"/>
    <mergeCell ref="G185:G186"/>
    <mergeCell ref="H185:H186"/>
    <mergeCell ref="I185:I186"/>
    <mergeCell ref="J185:J186"/>
    <mergeCell ref="A184:A186"/>
    <mergeCell ref="B184:B186"/>
    <mergeCell ref="C184:C186"/>
    <mergeCell ref="D184:D186"/>
    <mergeCell ref="E184:E186"/>
    <mergeCell ref="F184:F186"/>
    <mergeCell ref="G184:H184"/>
    <mergeCell ref="I184:J184"/>
    <mergeCell ref="K184:K186"/>
    <mergeCell ref="L175:L177"/>
    <mergeCell ref="M175:M177"/>
    <mergeCell ref="N175:N177"/>
    <mergeCell ref="O175:O177"/>
    <mergeCell ref="P175:P177"/>
    <mergeCell ref="G176:G177"/>
    <mergeCell ref="H176:H177"/>
    <mergeCell ref="I176:I177"/>
    <mergeCell ref="J176:J177"/>
    <mergeCell ref="A175:A177"/>
    <mergeCell ref="B175:B177"/>
    <mergeCell ref="C175:C177"/>
    <mergeCell ref="D175:D177"/>
    <mergeCell ref="E175:E177"/>
    <mergeCell ref="F175:F177"/>
    <mergeCell ref="G175:H175"/>
    <mergeCell ref="I175:J175"/>
    <mergeCell ref="K175:K177"/>
    <mergeCell ref="L166:L168"/>
    <mergeCell ref="M166:M168"/>
    <mergeCell ref="N166:N168"/>
    <mergeCell ref="O166:O168"/>
    <mergeCell ref="P166:P168"/>
    <mergeCell ref="G167:G168"/>
    <mergeCell ref="H167:H168"/>
    <mergeCell ref="I167:I168"/>
    <mergeCell ref="J167:J168"/>
    <mergeCell ref="A166:A168"/>
    <mergeCell ref="B166:B168"/>
    <mergeCell ref="C166:C168"/>
    <mergeCell ref="D166:D168"/>
    <mergeCell ref="E166:E168"/>
    <mergeCell ref="F166:F168"/>
    <mergeCell ref="G166:H166"/>
    <mergeCell ref="I166:J166"/>
    <mergeCell ref="K166:K168"/>
    <mergeCell ref="L159:L161"/>
    <mergeCell ref="M159:M161"/>
    <mergeCell ref="N159:N161"/>
    <mergeCell ref="O159:O161"/>
    <mergeCell ref="P159:P161"/>
    <mergeCell ref="G160:G161"/>
    <mergeCell ref="H160:H161"/>
    <mergeCell ref="I160:I161"/>
    <mergeCell ref="J160:J161"/>
    <mergeCell ref="A159:A161"/>
    <mergeCell ref="B159:B161"/>
    <mergeCell ref="C159:C161"/>
    <mergeCell ref="D159:D161"/>
    <mergeCell ref="E159:E161"/>
    <mergeCell ref="F159:F161"/>
    <mergeCell ref="G159:H159"/>
    <mergeCell ref="I159:J159"/>
    <mergeCell ref="K159:K161"/>
    <mergeCell ref="L152:L154"/>
    <mergeCell ref="M152:M154"/>
    <mergeCell ref="N152:N154"/>
    <mergeCell ref="O152:O154"/>
    <mergeCell ref="P152:P154"/>
    <mergeCell ref="G153:G154"/>
    <mergeCell ref="H153:H154"/>
    <mergeCell ref="I153:I154"/>
    <mergeCell ref="J153:J154"/>
    <mergeCell ref="A152:A154"/>
    <mergeCell ref="B152:B154"/>
    <mergeCell ref="C152:C154"/>
    <mergeCell ref="D152:D154"/>
    <mergeCell ref="E152:E154"/>
    <mergeCell ref="F152:F154"/>
    <mergeCell ref="G152:H152"/>
    <mergeCell ref="I152:J152"/>
    <mergeCell ref="K152:K154"/>
    <mergeCell ref="K143:K145"/>
    <mergeCell ref="L143:L145"/>
    <mergeCell ref="M143:M145"/>
    <mergeCell ref="N143:N145"/>
    <mergeCell ref="O143:O145"/>
    <mergeCell ref="P143:P145"/>
    <mergeCell ref="G144:G145"/>
    <mergeCell ref="H144:H145"/>
    <mergeCell ref="I144:I145"/>
    <mergeCell ref="J144:J145"/>
    <mergeCell ref="A140:C140"/>
    <mergeCell ref="A143:A145"/>
    <mergeCell ref="B143:B145"/>
    <mergeCell ref="C143:C145"/>
    <mergeCell ref="D143:D145"/>
    <mergeCell ref="E143:E145"/>
    <mergeCell ref="F143:F145"/>
    <mergeCell ref="G143:H143"/>
    <mergeCell ref="I143:J143"/>
    <mergeCell ref="L134:L136"/>
    <mergeCell ref="M134:M136"/>
    <mergeCell ref="N134:N136"/>
    <mergeCell ref="O134:O136"/>
    <mergeCell ref="P134:P136"/>
    <mergeCell ref="G135:G136"/>
    <mergeCell ref="H135:H136"/>
    <mergeCell ref="I135:I136"/>
    <mergeCell ref="J135:J136"/>
    <mergeCell ref="A134:A136"/>
    <mergeCell ref="B134:B136"/>
    <mergeCell ref="C134:C136"/>
    <mergeCell ref="D134:D136"/>
    <mergeCell ref="E134:E136"/>
    <mergeCell ref="F134:F136"/>
    <mergeCell ref="G134:H134"/>
    <mergeCell ref="I134:J134"/>
    <mergeCell ref="K134:K136"/>
    <mergeCell ref="L117:L119"/>
    <mergeCell ref="M117:M119"/>
    <mergeCell ref="N117:N119"/>
    <mergeCell ref="O117:O119"/>
    <mergeCell ref="P117:P119"/>
    <mergeCell ref="G118:G119"/>
    <mergeCell ref="H118:H119"/>
    <mergeCell ref="I118:I119"/>
    <mergeCell ref="J118:J119"/>
    <mergeCell ref="A117:A119"/>
    <mergeCell ref="B117:B119"/>
    <mergeCell ref="C117:C119"/>
    <mergeCell ref="D117:D119"/>
    <mergeCell ref="E117:E119"/>
    <mergeCell ref="F117:F119"/>
    <mergeCell ref="G117:H117"/>
    <mergeCell ref="I117:J117"/>
    <mergeCell ref="K117:K119"/>
    <mergeCell ref="M99:M101"/>
    <mergeCell ref="N99:N101"/>
    <mergeCell ref="O99:O101"/>
    <mergeCell ref="P99:P101"/>
    <mergeCell ref="G100:G101"/>
    <mergeCell ref="H100:H101"/>
    <mergeCell ref="I100:I101"/>
    <mergeCell ref="J100:J101"/>
    <mergeCell ref="A114:C114"/>
    <mergeCell ref="J87:J88"/>
    <mergeCell ref="C99:C101"/>
    <mergeCell ref="D99:D101"/>
    <mergeCell ref="E99:E101"/>
    <mergeCell ref="F99:F101"/>
    <mergeCell ref="G99:H99"/>
    <mergeCell ref="I99:J99"/>
    <mergeCell ref="K99:K101"/>
    <mergeCell ref="L99:L101"/>
    <mergeCell ref="A34:C34"/>
    <mergeCell ref="A50:C50"/>
    <mergeCell ref="J12:J13"/>
    <mergeCell ref="I11:J11"/>
    <mergeCell ref="E11:E13"/>
    <mergeCell ref="D11:D13"/>
    <mergeCell ref="C11:C13"/>
    <mergeCell ref="B11:B13"/>
    <mergeCell ref="A11:A13"/>
    <mergeCell ref="B28:P28"/>
    <mergeCell ref="A29:A31"/>
    <mergeCell ref="B29:B31"/>
    <mergeCell ref="C29:C31"/>
    <mergeCell ref="D29:D31"/>
    <mergeCell ref="K11:K13"/>
    <mergeCell ref="L11:L13"/>
    <mergeCell ref="M11:M13"/>
    <mergeCell ref="N11:N13"/>
    <mergeCell ref="O11:O13"/>
    <mergeCell ref="P11:P13"/>
    <mergeCell ref="F29:F31"/>
    <mergeCell ref="G11:H11"/>
    <mergeCell ref="A26:C26"/>
    <mergeCell ref="E29:E31"/>
    <mergeCell ref="B36:P36"/>
    <mergeCell ref="A53:A55"/>
    <mergeCell ref="B53:B55"/>
    <mergeCell ref="C53:C55"/>
    <mergeCell ref="D53:D55"/>
    <mergeCell ref="E53:E55"/>
    <mergeCell ref="A196:C196"/>
    <mergeCell ref="A197:C197"/>
    <mergeCell ref="A198:C198"/>
    <mergeCell ref="A193:C193"/>
    <mergeCell ref="A194:C194"/>
    <mergeCell ref="A195:C195"/>
    <mergeCell ref="B133:P133"/>
    <mergeCell ref="A191:C191"/>
    <mergeCell ref="A192:C192"/>
    <mergeCell ref="B165:P165"/>
    <mergeCell ref="B174:P174"/>
    <mergeCell ref="B183:P183"/>
    <mergeCell ref="A149:C149"/>
    <mergeCell ref="B142:P142"/>
    <mergeCell ref="B151:P151"/>
    <mergeCell ref="B158:P158"/>
    <mergeCell ref="A190:P190"/>
    <mergeCell ref="A189:C189"/>
    <mergeCell ref="N29:N31"/>
    <mergeCell ref="O29:O31"/>
    <mergeCell ref="P29:P31"/>
    <mergeCell ref="G30:G31"/>
    <mergeCell ref="H30:H31"/>
    <mergeCell ref="I30:I31"/>
    <mergeCell ref="J30:J31"/>
    <mergeCell ref="G29:H29"/>
    <mergeCell ref="I29:J29"/>
    <mergeCell ref="K29:K31"/>
    <mergeCell ref="L29:L31"/>
    <mergeCell ref="M29:M31"/>
    <mergeCell ref="K37:K39"/>
    <mergeCell ref="L37:L39"/>
    <mergeCell ref="B52:P52"/>
    <mergeCell ref="I54:I55"/>
    <mergeCell ref="J54:J55"/>
    <mergeCell ref="I38:I39"/>
    <mergeCell ref="J38:J39"/>
    <mergeCell ref="A37:A39"/>
    <mergeCell ref="B37:B39"/>
    <mergeCell ref="C37:C39"/>
    <mergeCell ref="D37:D39"/>
    <mergeCell ref="E37:E39"/>
    <mergeCell ref="F53:F55"/>
    <mergeCell ref="G53:H53"/>
    <mergeCell ref="I53:J53"/>
    <mergeCell ref="K53:K55"/>
    <mergeCell ref="L53:L55"/>
    <mergeCell ref="M53:M55"/>
    <mergeCell ref="N53:N55"/>
    <mergeCell ref="O53:O55"/>
    <mergeCell ref="P53:P55"/>
    <mergeCell ref="G37:H37"/>
    <mergeCell ref="I37:J37"/>
    <mergeCell ref="M37:M39"/>
    <mergeCell ref="A69:A71"/>
    <mergeCell ref="B69:B71"/>
    <mergeCell ref="C69:C71"/>
    <mergeCell ref="D69:D71"/>
    <mergeCell ref="E69:E71"/>
    <mergeCell ref="F69:F71"/>
    <mergeCell ref="G69:H69"/>
    <mergeCell ref="I69:J69"/>
    <mergeCell ref="B68:P68"/>
    <mergeCell ref="P69:P71"/>
    <mergeCell ref="G70:G71"/>
    <mergeCell ref="H70:H71"/>
    <mergeCell ref="I70:I71"/>
    <mergeCell ref="J70:J71"/>
    <mergeCell ref="K69:K71"/>
    <mergeCell ref="L69:L71"/>
    <mergeCell ref="M69:M71"/>
    <mergeCell ref="N69:N71"/>
    <mergeCell ref="O69:O71"/>
    <mergeCell ref="A66:C66"/>
    <mergeCell ref="F11:F13"/>
    <mergeCell ref="P1:P3"/>
    <mergeCell ref="C1:M3"/>
    <mergeCell ref="C4:P4"/>
    <mergeCell ref="C5:P5"/>
    <mergeCell ref="C6:P6"/>
    <mergeCell ref="C7:P7"/>
    <mergeCell ref="A1:B3"/>
    <mergeCell ref="A4:B4"/>
    <mergeCell ref="A5:B5"/>
    <mergeCell ref="A6:B6"/>
    <mergeCell ref="B10:P10"/>
    <mergeCell ref="G12:G13"/>
    <mergeCell ref="I12:I13"/>
    <mergeCell ref="H12:H13"/>
    <mergeCell ref="N37:N39"/>
    <mergeCell ref="O37:O39"/>
    <mergeCell ref="P37:P39"/>
    <mergeCell ref="G38:G39"/>
    <mergeCell ref="H38:H39"/>
    <mergeCell ref="F37:F39"/>
    <mergeCell ref="G54:G55"/>
    <mergeCell ref="H54:H55"/>
    <mergeCell ref="B116:P116"/>
    <mergeCell ref="B85:P85"/>
    <mergeCell ref="B98:P98"/>
    <mergeCell ref="A83:C83"/>
    <mergeCell ref="A86:A88"/>
    <mergeCell ref="B86:B88"/>
    <mergeCell ref="C86:C88"/>
    <mergeCell ref="D86:D88"/>
    <mergeCell ref="E86:E88"/>
    <mergeCell ref="F86:F88"/>
    <mergeCell ref="G86:H86"/>
    <mergeCell ref="I86:J86"/>
    <mergeCell ref="A96:C96"/>
    <mergeCell ref="A99:A101"/>
    <mergeCell ref="B99:B101"/>
    <mergeCell ref="K86:K88"/>
    <mergeCell ref="L86:L88"/>
    <mergeCell ref="M86:M88"/>
    <mergeCell ref="N86:N88"/>
    <mergeCell ref="O86:O88"/>
    <mergeCell ref="P86:P88"/>
    <mergeCell ref="G87:G88"/>
    <mergeCell ref="H87:H88"/>
    <mergeCell ref="I87:I88"/>
  </mergeCells>
  <conditionalFormatting sqref="E114">
    <cfRule type="cellIs" dxfId="26" priority="13" operator="equal">
      <formula>0</formula>
    </cfRule>
  </conditionalFormatting>
  <pageMargins left="0.75" right="0.75" top="1" bottom="1" header="0.5" footer="0.5"/>
  <pageSetup scale="2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70"/>
  <sheetViews>
    <sheetView topLeftCell="M159" zoomScale="90" zoomScaleNormal="90" workbookViewId="0">
      <selection activeCell="P167" sqref="P167:P169"/>
    </sheetView>
  </sheetViews>
  <sheetFormatPr baseColWidth="10" defaultColWidth="9.109375" defaultRowHeight="13.2" x14ac:dyDescent="0.25"/>
  <cols>
    <col min="1" max="1" width="18.6640625" style="3" customWidth="1"/>
    <col min="2" max="2" width="62.44140625" style="3" customWidth="1"/>
    <col min="3" max="3" width="23.6640625" style="3" bestFit="1" customWidth="1"/>
    <col min="4" max="4" width="21.44140625" style="3" customWidth="1"/>
    <col min="5" max="5" width="13.6640625" style="202" bestFit="1" customWidth="1"/>
    <col min="6" max="6" width="25.44140625" style="3" customWidth="1"/>
    <col min="7" max="7" width="22.44140625" style="4" customWidth="1"/>
    <col min="8" max="8" width="27.44140625" style="1" customWidth="1"/>
    <col min="9" max="9" width="20.6640625" style="1" customWidth="1"/>
    <col min="10" max="10" width="25.109375" style="2" customWidth="1"/>
    <col min="11" max="11" width="20.6640625" style="1" customWidth="1"/>
    <col min="12" max="12" width="21.88671875" style="1" customWidth="1"/>
    <col min="13" max="13" width="18.44140625" style="1" customWidth="1"/>
    <col min="14" max="14" width="18.109375" style="1" customWidth="1"/>
    <col min="15" max="16" width="25.109375" style="1" customWidth="1"/>
    <col min="17" max="16384" width="9.109375" style="1"/>
  </cols>
  <sheetData>
    <row r="1" spans="1:16" x14ac:dyDescent="0.25">
      <c r="A1" s="229"/>
      <c r="B1" s="229"/>
      <c r="C1" s="224" t="s">
        <v>307</v>
      </c>
      <c r="D1" s="224"/>
      <c r="E1" s="224"/>
      <c r="F1" s="224"/>
      <c r="G1" s="224"/>
      <c r="H1" s="224"/>
      <c r="I1" s="224"/>
      <c r="J1" s="224"/>
      <c r="K1" s="224"/>
      <c r="L1" s="224"/>
      <c r="M1" s="224"/>
      <c r="N1" s="164" t="s">
        <v>299</v>
      </c>
      <c r="O1" s="165">
        <v>3</v>
      </c>
      <c r="P1" s="223"/>
    </row>
    <row r="2" spans="1:16" x14ac:dyDescent="0.25">
      <c r="A2" s="229"/>
      <c r="B2" s="229"/>
      <c r="C2" s="224"/>
      <c r="D2" s="224"/>
      <c r="E2" s="224"/>
      <c r="F2" s="224"/>
      <c r="G2" s="224"/>
      <c r="H2" s="224"/>
      <c r="I2" s="224"/>
      <c r="J2" s="224"/>
      <c r="K2" s="224"/>
      <c r="L2" s="224"/>
      <c r="M2" s="224"/>
      <c r="N2" s="164" t="s">
        <v>300</v>
      </c>
      <c r="O2" s="166">
        <v>45369</v>
      </c>
      <c r="P2" s="223"/>
    </row>
    <row r="3" spans="1:16" x14ac:dyDescent="0.25">
      <c r="A3" s="229"/>
      <c r="B3" s="229"/>
      <c r="C3" s="224"/>
      <c r="D3" s="224"/>
      <c r="E3" s="224"/>
      <c r="F3" s="224"/>
      <c r="G3" s="224"/>
      <c r="H3" s="224"/>
      <c r="I3" s="224"/>
      <c r="J3" s="224"/>
      <c r="K3" s="224"/>
      <c r="L3" s="224"/>
      <c r="M3" s="224"/>
      <c r="N3" s="164" t="s">
        <v>301</v>
      </c>
      <c r="O3" s="165" t="s">
        <v>302</v>
      </c>
      <c r="P3" s="223"/>
    </row>
    <row r="4" spans="1:16" ht="13.8" x14ac:dyDescent="0.25">
      <c r="A4" s="230" t="s">
        <v>303</v>
      </c>
      <c r="B4" s="230"/>
      <c r="C4" s="225" t="s">
        <v>308</v>
      </c>
      <c r="D4" s="225"/>
      <c r="E4" s="225"/>
      <c r="F4" s="225"/>
      <c r="G4" s="225"/>
      <c r="H4" s="225"/>
      <c r="I4" s="225"/>
      <c r="J4" s="225"/>
      <c r="K4" s="225"/>
      <c r="L4" s="225"/>
      <c r="M4" s="225"/>
      <c r="N4" s="225"/>
      <c r="O4" s="225"/>
      <c r="P4" s="225"/>
    </row>
    <row r="5" spans="1:16" ht="33" customHeight="1" x14ac:dyDescent="0.25">
      <c r="A5" s="230" t="s">
        <v>304</v>
      </c>
      <c r="B5" s="230"/>
      <c r="C5" s="226" t="s">
        <v>309</v>
      </c>
      <c r="D5" s="226"/>
      <c r="E5" s="226"/>
      <c r="F5" s="226"/>
      <c r="G5" s="226"/>
      <c r="H5" s="226"/>
      <c r="I5" s="226"/>
      <c r="J5" s="226"/>
      <c r="K5" s="226"/>
      <c r="L5" s="226"/>
      <c r="M5" s="226"/>
      <c r="N5" s="226"/>
      <c r="O5" s="226"/>
      <c r="P5" s="226"/>
    </row>
    <row r="6" spans="1:16" ht="13.8" x14ac:dyDescent="0.25">
      <c r="A6" s="230" t="s">
        <v>305</v>
      </c>
      <c r="B6" s="230"/>
      <c r="C6" s="227" t="s">
        <v>310</v>
      </c>
      <c r="D6" s="227"/>
      <c r="E6" s="227"/>
      <c r="F6" s="227"/>
      <c r="G6" s="227"/>
      <c r="H6" s="227"/>
      <c r="I6" s="227"/>
      <c r="J6" s="227"/>
      <c r="K6" s="227"/>
      <c r="L6" s="227"/>
      <c r="M6" s="227"/>
      <c r="N6" s="227"/>
      <c r="O6" s="227"/>
      <c r="P6" s="227"/>
    </row>
    <row r="7" spans="1:16" ht="41.25" customHeight="1" x14ac:dyDescent="0.25">
      <c r="A7" s="167" t="s">
        <v>306</v>
      </c>
      <c r="B7" s="167"/>
      <c r="C7" s="228" t="s">
        <v>311</v>
      </c>
      <c r="D7" s="228"/>
      <c r="E7" s="228"/>
      <c r="F7" s="228"/>
      <c r="G7" s="228"/>
      <c r="H7" s="228"/>
      <c r="I7" s="228"/>
      <c r="J7" s="228"/>
      <c r="K7" s="228"/>
      <c r="L7" s="228"/>
      <c r="M7" s="228"/>
      <c r="N7" s="228"/>
      <c r="O7" s="228"/>
      <c r="P7" s="228"/>
    </row>
    <row r="9" spans="1:16" ht="31.5" customHeight="1" x14ac:dyDescent="0.25">
      <c r="A9" s="35" t="s">
        <v>1</v>
      </c>
      <c r="B9" s="211" t="s">
        <v>2</v>
      </c>
      <c r="C9" s="211"/>
      <c r="D9" s="211"/>
      <c r="E9" s="211"/>
      <c r="F9" s="211"/>
      <c r="G9" s="211"/>
      <c r="H9" s="211"/>
      <c r="I9" s="211"/>
      <c r="J9" s="211"/>
      <c r="K9" s="211"/>
      <c r="L9" s="211"/>
      <c r="M9" s="211"/>
      <c r="N9" s="211"/>
      <c r="O9" s="211"/>
      <c r="P9" s="211"/>
    </row>
    <row r="10" spans="1:16" s="90" customFormat="1" ht="39.75" customHeight="1" x14ac:dyDescent="0.35">
      <c r="A10" s="255" t="s">
        <v>87</v>
      </c>
      <c r="B10" s="255" t="s">
        <v>88</v>
      </c>
      <c r="C10" s="255" t="s">
        <v>89</v>
      </c>
      <c r="D10" s="253" t="s">
        <v>90</v>
      </c>
      <c r="E10" s="256" t="s">
        <v>91</v>
      </c>
      <c r="F10" s="253" t="s">
        <v>92</v>
      </c>
      <c r="G10" s="254" t="s">
        <v>158</v>
      </c>
      <c r="H10" s="254"/>
      <c r="I10" s="252" t="s">
        <v>214</v>
      </c>
      <c r="J10" s="252"/>
      <c r="K10" s="248" t="s">
        <v>215</v>
      </c>
      <c r="L10" s="250" t="s">
        <v>216</v>
      </c>
      <c r="M10" s="250" t="s">
        <v>217</v>
      </c>
      <c r="N10" s="250" t="s">
        <v>218</v>
      </c>
      <c r="O10" s="250" t="s">
        <v>219</v>
      </c>
      <c r="P10" s="250" t="s">
        <v>157</v>
      </c>
    </row>
    <row r="11" spans="1:16" s="90" customFormat="1" ht="54" customHeight="1" x14ac:dyDescent="0.25">
      <c r="A11" s="255"/>
      <c r="B11" s="255"/>
      <c r="C11" s="255"/>
      <c r="D11" s="253"/>
      <c r="E11" s="256"/>
      <c r="F11" s="253"/>
      <c r="G11" s="91" t="s">
        <v>0</v>
      </c>
      <c r="H11" s="91" t="s">
        <v>157</v>
      </c>
      <c r="I11" s="91" t="s">
        <v>0</v>
      </c>
      <c r="J11" s="91" t="s">
        <v>157</v>
      </c>
      <c r="K11" s="249"/>
      <c r="L11" s="251"/>
      <c r="M11" s="251"/>
      <c r="N11" s="251"/>
      <c r="O11" s="251"/>
      <c r="P11" s="251"/>
    </row>
    <row r="12" spans="1:16" s="36" customFormat="1" ht="49.5" customHeight="1" x14ac:dyDescent="0.25">
      <c r="A12" s="8" t="s">
        <v>3</v>
      </c>
      <c r="B12" s="18" t="s">
        <v>232</v>
      </c>
      <c r="C12" s="6" t="str">
        <f>+VLOOKUP(A12,'[1]Consolidado Unitarios DIYT'!$B$11:$E$438,3,FALSE)</f>
        <v>M2</v>
      </c>
      <c r="D12" s="20">
        <f>+VLOOKUP(A12,'[1]Consolidado Unitarios DIYT'!$B$11:$E$438,4,FALSE)</f>
        <v>7636</v>
      </c>
      <c r="E12" s="185">
        <v>152.15849999999998</v>
      </c>
      <c r="F12" s="20">
        <f>ROUND(D12*E12,0)</f>
        <v>1161882</v>
      </c>
      <c r="G12" s="42">
        <v>7550</v>
      </c>
      <c r="H12" s="42">
        <f>+G12*E12</f>
        <v>1148796.6749999998</v>
      </c>
      <c r="I12" s="42">
        <v>9650</v>
      </c>
      <c r="J12" s="42">
        <f>+I12*E12</f>
        <v>1468329.5249999997</v>
      </c>
      <c r="K12" s="42">
        <f>AVERAGE(D12,G12,I12)</f>
        <v>8278.6666666666661</v>
      </c>
      <c r="L12" s="42">
        <f>SMALL((D12,G12,I12),1)</f>
        <v>7550</v>
      </c>
      <c r="M12" s="42">
        <f>+L12-D12</f>
        <v>-86</v>
      </c>
      <c r="N12" s="98">
        <f>(L12-D12)/L12</f>
        <v>-1.1390728476821193E-2</v>
      </c>
      <c r="O12" s="42">
        <f>+L12</f>
        <v>7550</v>
      </c>
      <c r="P12" s="42">
        <f>+O12*E12</f>
        <v>1148796.6749999998</v>
      </c>
    </row>
    <row r="13" spans="1:16" s="36" customFormat="1" ht="38.25" customHeight="1" x14ac:dyDescent="0.25">
      <c r="A13" s="8" t="s">
        <v>159</v>
      </c>
      <c r="B13" s="18" t="s">
        <v>233</v>
      </c>
      <c r="C13" s="6" t="str">
        <f>+VLOOKUP(A13,'[1]Consolidado Unitarios DIYT'!$B$11:$E$438,3,FALSE)</f>
        <v>M2</v>
      </c>
      <c r="D13" s="20">
        <f>+VLOOKUP(A13,'[1]Consolidado Unitarios DIYT'!$B$11:$E$438,4,FALSE)</f>
        <v>26423</v>
      </c>
      <c r="E13" s="185">
        <v>34.047702000000001</v>
      </c>
      <c r="F13" s="20">
        <f>ROUND(D13*E13,0)</f>
        <v>899642</v>
      </c>
      <c r="G13" s="43">
        <v>25900</v>
      </c>
      <c r="H13" s="42">
        <f>+G13*E13</f>
        <v>881835.48180000007</v>
      </c>
      <c r="I13" s="42">
        <v>16590</v>
      </c>
      <c r="J13" s="42">
        <f>+I13*E13</f>
        <v>564851.37618000002</v>
      </c>
      <c r="K13" s="42">
        <f>AVERAGE(D13,G13,I13)</f>
        <v>22971</v>
      </c>
      <c r="L13" s="42">
        <f>SMALL((D13,G13,I13),1)</f>
        <v>16590</v>
      </c>
      <c r="M13" s="42">
        <f>+L13-D13</f>
        <v>-9833</v>
      </c>
      <c r="N13" s="98">
        <f>(L13-D13)/L13</f>
        <v>-0.59270644966847497</v>
      </c>
      <c r="O13" s="42">
        <f t="shared" ref="O13:O16" si="0">+L13</f>
        <v>16590</v>
      </c>
      <c r="P13" s="42">
        <f>+O13*E13</f>
        <v>564851.37618000002</v>
      </c>
    </row>
    <row r="14" spans="1:16" s="36" customFormat="1" ht="93.75" customHeight="1" x14ac:dyDescent="0.25">
      <c r="A14" s="9" t="s">
        <v>4</v>
      </c>
      <c r="B14" s="18" t="s">
        <v>234</v>
      </c>
      <c r="C14" s="6" t="str">
        <f>+VLOOKUP(A14,'[1]Consolidado Unitarios DIYT'!$B$11:$E$438,3,FALSE)</f>
        <v>M2</v>
      </c>
      <c r="D14" s="20">
        <f>+VLOOKUP(A14,'[1]Consolidado Unitarios DIYT'!$B$11:$E$438,4,FALSE)</f>
        <v>22495</v>
      </c>
      <c r="E14" s="185">
        <v>23.987340000000003</v>
      </c>
      <c r="F14" s="20">
        <f>ROUND(D14*E14,0)</f>
        <v>539595</v>
      </c>
      <c r="G14" s="43">
        <v>22100</v>
      </c>
      <c r="H14" s="42">
        <f>+G14*E14</f>
        <v>530120.21400000004</v>
      </c>
      <c r="I14" s="42">
        <v>21000</v>
      </c>
      <c r="J14" s="42">
        <f>+I14*E14</f>
        <v>503734.14000000007</v>
      </c>
      <c r="K14" s="42">
        <f>AVERAGE(D14,G14,I14)</f>
        <v>21865</v>
      </c>
      <c r="L14" s="42">
        <f>SMALL((D14,G14,I14),1)</f>
        <v>21000</v>
      </c>
      <c r="M14" s="42">
        <f>+L14-D14</f>
        <v>-1495</v>
      </c>
      <c r="N14" s="98">
        <f>(L14-D14)/L14</f>
        <v>-7.1190476190476193E-2</v>
      </c>
      <c r="O14" s="42">
        <f t="shared" si="0"/>
        <v>21000</v>
      </c>
      <c r="P14" s="42">
        <f>+O14*E14</f>
        <v>503734.14000000007</v>
      </c>
    </row>
    <row r="15" spans="1:16" s="36" customFormat="1" ht="70.5" customHeight="1" x14ac:dyDescent="0.25">
      <c r="A15" s="8" t="s">
        <v>5</v>
      </c>
      <c r="B15" s="18" t="s">
        <v>235</v>
      </c>
      <c r="C15" s="6" t="str">
        <f>+VLOOKUP(A15,'[1]Consolidado Unitarios DIYT'!$B$11:$E$438,3,FALSE)</f>
        <v>M2</v>
      </c>
      <c r="D15" s="20">
        <f>+VLOOKUP(A15,'[1]Consolidado Unitarios DIYT'!$B$11:$E$438,4,FALSE)</f>
        <v>14989</v>
      </c>
      <c r="E15" s="185">
        <v>54.061019999999999</v>
      </c>
      <c r="F15" s="20">
        <f>ROUND(D15*E15,0)</f>
        <v>810321</v>
      </c>
      <c r="G15" s="43">
        <v>14750</v>
      </c>
      <c r="H15" s="42">
        <f>+G15*E15</f>
        <v>797400.04500000004</v>
      </c>
      <c r="I15" s="42">
        <v>16500</v>
      </c>
      <c r="J15" s="42">
        <f>+I15*E15</f>
        <v>892006.83</v>
      </c>
      <c r="K15" s="42">
        <f>AVERAGE(D15,G15,I15)</f>
        <v>15413</v>
      </c>
      <c r="L15" s="42">
        <f>SMALL((D15,G15,I15),1)</f>
        <v>14750</v>
      </c>
      <c r="M15" s="42">
        <f>+L15-D15</f>
        <v>-239</v>
      </c>
      <c r="N15" s="98">
        <f>(L15-D15)/L15</f>
        <v>-1.6203389830508473E-2</v>
      </c>
      <c r="O15" s="42">
        <f t="shared" si="0"/>
        <v>14750</v>
      </c>
      <c r="P15" s="42">
        <f>+O15*E15</f>
        <v>797400.04500000004</v>
      </c>
    </row>
    <row r="16" spans="1:16" s="36" customFormat="1" ht="86.25" customHeight="1" x14ac:dyDescent="0.25">
      <c r="A16" s="9" t="s">
        <v>14</v>
      </c>
      <c r="B16" s="18" t="s">
        <v>236</v>
      </c>
      <c r="C16" s="6" t="str">
        <f>+VLOOKUP(A16,'[1]Consolidado Unitarios DIYT'!$B$11:$E$438,3,FALSE)</f>
        <v>M2</v>
      </c>
      <c r="D16" s="20">
        <f>+VLOOKUP(A16,'[1]Consolidado Unitarios DIYT'!$B$11:$E$438,4,FALSE)</f>
        <v>133141</v>
      </c>
      <c r="E16" s="185">
        <v>57</v>
      </c>
      <c r="F16" s="20">
        <f>ROUND(D16*E16,0)</f>
        <v>7589037</v>
      </c>
      <c r="G16" s="43">
        <v>132900</v>
      </c>
      <c r="H16" s="42">
        <f>+G16*E16</f>
        <v>7575300</v>
      </c>
      <c r="I16" s="42">
        <v>142500</v>
      </c>
      <c r="J16" s="42">
        <f>+I16*E16</f>
        <v>8122500</v>
      </c>
      <c r="K16" s="42">
        <f>AVERAGE(D16,G16,I16)</f>
        <v>136180.33333333334</v>
      </c>
      <c r="L16" s="42">
        <f>SMALL((D16,G16,I16),1)</f>
        <v>132900</v>
      </c>
      <c r="M16" s="42">
        <f>+L16-D16</f>
        <v>-241</v>
      </c>
      <c r="N16" s="98">
        <f>(L16-D16)/L16</f>
        <v>-1.8133935289691497E-3</v>
      </c>
      <c r="O16" s="42">
        <f t="shared" si="0"/>
        <v>132900</v>
      </c>
      <c r="P16" s="42">
        <f>+O16*E16</f>
        <v>7575300</v>
      </c>
    </row>
    <row r="17" spans="1:16" s="36" customFormat="1" ht="27" customHeight="1" x14ac:dyDescent="0.25">
      <c r="A17" s="245" t="s">
        <v>198</v>
      </c>
      <c r="B17" s="246"/>
      <c r="C17" s="247"/>
      <c r="D17" s="44">
        <f>SUM(D12:D16)</f>
        <v>204684</v>
      </c>
      <c r="E17" s="195">
        <f t="shared" ref="E17:P17" si="1">SUM(E12:E16)</f>
        <v>321.25456199999996</v>
      </c>
      <c r="F17" s="44">
        <f t="shared" si="1"/>
        <v>11000477</v>
      </c>
      <c r="G17" s="44">
        <f t="shared" si="1"/>
        <v>203200</v>
      </c>
      <c r="H17" s="44">
        <f t="shared" si="1"/>
        <v>10933452.4158</v>
      </c>
      <c r="I17" s="44">
        <f t="shared" si="1"/>
        <v>206240</v>
      </c>
      <c r="J17" s="44">
        <f t="shared" si="1"/>
        <v>11551421.87118</v>
      </c>
      <c r="K17" s="44">
        <f t="shared" si="1"/>
        <v>204708</v>
      </c>
      <c r="L17" s="44">
        <f t="shared" si="1"/>
        <v>192790</v>
      </c>
      <c r="M17" s="44">
        <f t="shared" si="1"/>
        <v>-11894</v>
      </c>
      <c r="N17" s="96">
        <f>AVERAGE(N12:N16)</f>
        <v>-0.13866088753905001</v>
      </c>
      <c r="O17" s="44">
        <f t="shared" si="1"/>
        <v>192790</v>
      </c>
      <c r="P17" s="44">
        <f t="shared" si="1"/>
        <v>10590082.23618</v>
      </c>
    </row>
    <row r="18" spans="1:16" s="36" customFormat="1" ht="17.25" customHeight="1" x14ac:dyDescent="0.25">
      <c r="A18" s="49"/>
      <c r="B18" s="50"/>
      <c r="C18" s="50"/>
      <c r="D18" s="92"/>
      <c r="E18" s="196"/>
      <c r="F18" s="92"/>
      <c r="G18" s="92"/>
      <c r="H18" s="93"/>
      <c r="I18" s="94"/>
      <c r="J18" s="94"/>
      <c r="K18" s="94"/>
      <c r="L18" s="94"/>
      <c r="M18" s="94"/>
      <c r="N18" s="94"/>
      <c r="O18" s="94"/>
      <c r="P18" s="94"/>
    </row>
    <row r="19" spans="1:16" s="36" customFormat="1" ht="15.6" x14ac:dyDescent="0.25">
      <c r="A19" s="35" t="s">
        <v>93</v>
      </c>
      <c r="B19" s="257" t="s">
        <v>94</v>
      </c>
      <c r="C19" s="258"/>
      <c r="D19" s="258"/>
      <c r="E19" s="258"/>
      <c r="F19" s="258"/>
      <c r="G19" s="258"/>
      <c r="H19" s="258"/>
      <c r="I19" s="258"/>
      <c r="J19" s="258"/>
      <c r="K19" s="258"/>
      <c r="L19" s="258"/>
      <c r="M19" s="258"/>
      <c r="N19" s="258"/>
      <c r="O19" s="258"/>
      <c r="P19" s="258"/>
    </row>
    <row r="20" spans="1:16" s="36" customFormat="1" ht="54" customHeight="1" x14ac:dyDescent="0.35">
      <c r="A20" s="255" t="s">
        <v>87</v>
      </c>
      <c r="B20" s="255" t="s">
        <v>88</v>
      </c>
      <c r="C20" s="255" t="s">
        <v>89</v>
      </c>
      <c r="D20" s="253" t="s">
        <v>90</v>
      </c>
      <c r="E20" s="256" t="s">
        <v>91</v>
      </c>
      <c r="F20" s="253" t="s">
        <v>315</v>
      </c>
      <c r="G20" s="254" t="s">
        <v>158</v>
      </c>
      <c r="H20" s="254"/>
      <c r="I20" s="252" t="s">
        <v>214</v>
      </c>
      <c r="J20" s="252"/>
      <c r="K20" s="248" t="s">
        <v>215</v>
      </c>
      <c r="L20" s="250" t="s">
        <v>216</v>
      </c>
      <c r="M20" s="250" t="s">
        <v>217</v>
      </c>
      <c r="N20" s="250" t="s">
        <v>218</v>
      </c>
      <c r="O20" s="250" t="s">
        <v>219</v>
      </c>
      <c r="P20" s="250" t="s">
        <v>157</v>
      </c>
    </row>
    <row r="21" spans="1:16" s="36" customFormat="1" ht="37.5" customHeight="1" x14ac:dyDescent="0.25">
      <c r="A21" s="255"/>
      <c r="B21" s="255"/>
      <c r="C21" s="255"/>
      <c r="D21" s="253"/>
      <c r="E21" s="256"/>
      <c r="F21" s="253"/>
      <c r="G21" s="91" t="s">
        <v>0</v>
      </c>
      <c r="H21" s="91" t="s">
        <v>157</v>
      </c>
      <c r="I21" s="91" t="s">
        <v>0</v>
      </c>
      <c r="J21" s="91" t="s">
        <v>157</v>
      </c>
      <c r="K21" s="249"/>
      <c r="L21" s="251"/>
      <c r="M21" s="251"/>
      <c r="N21" s="251"/>
      <c r="O21" s="251"/>
      <c r="P21" s="251"/>
    </row>
    <row r="22" spans="1:16" s="36" customFormat="1" ht="63.75" customHeight="1" x14ac:dyDescent="0.25">
      <c r="A22" s="9" t="s">
        <v>95</v>
      </c>
      <c r="B22" s="18" t="s">
        <v>96</v>
      </c>
      <c r="C22" s="11" t="s">
        <v>97</v>
      </c>
      <c r="D22" s="20">
        <v>150745.66666666666</v>
      </c>
      <c r="E22" s="185">
        <v>30</v>
      </c>
      <c r="F22" s="20">
        <f>ROUND(D22*E22,0)</f>
        <v>4522370</v>
      </c>
      <c r="G22" s="20">
        <v>150500</v>
      </c>
      <c r="H22" s="20">
        <f>+G22*E22</f>
        <v>4515000</v>
      </c>
      <c r="I22" s="20">
        <v>175400</v>
      </c>
      <c r="J22" s="97">
        <f>+I22*E22</f>
        <v>5262000</v>
      </c>
      <c r="K22" s="20">
        <f>AVERAGE(D22,G22,I22)</f>
        <v>158881.88888888888</v>
      </c>
      <c r="L22" s="20">
        <f>SMALL((D22,G22,I22),1)</f>
        <v>150500</v>
      </c>
      <c r="M22" s="20">
        <f>+L22-D22</f>
        <v>-245.66666666665697</v>
      </c>
      <c r="N22" s="98">
        <f>(L22-D22)/L22</f>
        <v>-1.6323366555924051E-3</v>
      </c>
      <c r="O22" s="20">
        <f>+L22</f>
        <v>150500</v>
      </c>
      <c r="P22" s="20">
        <f>+O22*E22</f>
        <v>4515000</v>
      </c>
    </row>
    <row r="23" spans="1:16" s="36" customFormat="1" ht="15" x14ac:dyDescent="0.25">
      <c r="A23" s="9" t="s">
        <v>98</v>
      </c>
      <c r="B23" s="18" t="s">
        <v>99</v>
      </c>
      <c r="C23" s="11" t="s">
        <v>100</v>
      </c>
      <c r="D23" s="20">
        <v>18000</v>
      </c>
      <c r="E23" s="185">
        <v>29</v>
      </c>
      <c r="F23" s="20">
        <f>ROUND(D23*E23,0)</f>
        <v>522000</v>
      </c>
      <c r="G23" s="20">
        <v>17850</v>
      </c>
      <c r="H23" s="20">
        <f>+G23*E23</f>
        <v>517650</v>
      </c>
      <c r="I23" s="20">
        <v>20000</v>
      </c>
      <c r="J23" s="97">
        <f>+I23*E23</f>
        <v>580000</v>
      </c>
      <c r="K23" s="20">
        <f>AVERAGE(D23,G23,I23)</f>
        <v>18616.666666666668</v>
      </c>
      <c r="L23" s="20">
        <f>SMALL((D23,G23,I23),1)</f>
        <v>17850</v>
      </c>
      <c r="M23" s="20">
        <f>+L23-D23</f>
        <v>-150</v>
      </c>
      <c r="N23" s="98">
        <f>(L23-D23)/L23</f>
        <v>-8.4033613445378148E-3</v>
      </c>
      <c r="O23" s="20">
        <f>+L23</f>
        <v>17850</v>
      </c>
      <c r="P23" s="20">
        <f>+O23*E23</f>
        <v>517650</v>
      </c>
    </row>
    <row r="24" spans="1:16" s="36" customFormat="1" ht="18" customHeight="1" x14ac:dyDescent="0.25">
      <c r="A24" s="245" t="s">
        <v>199</v>
      </c>
      <c r="B24" s="246"/>
      <c r="C24" s="247"/>
      <c r="D24" s="44">
        <f>SUM(D22:D23)</f>
        <v>168745.66666666666</v>
      </c>
      <c r="E24" s="195">
        <f t="shared" ref="E24:P24" si="2">SUM(E22:E23)</f>
        <v>59</v>
      </c>
      <c r="F24" s="44">
        <f t="shared" si="2"/>
        <v>5044370</v>
      </c>
      <c r="G24" s="44">
        <f t="shared" si="2"/>
        <v>168350</v>
      </c>
      <c r="H24" s="44">
        <f t="shared" si="2"/>
        <v>5032650</v>
      </c>
      <c r="I24" s="44">
        <f t="shared" si="2"/>
        <v>195400</v>
      </c>
      <c r="J24" s="44">
        <f t="shared" si="2"/>
        <v>5842000</v>
      </c>
      <c r="K24" s="44">
        <f t="shared" si="2"/>
        <v>177498.55555555553</v>
      </c>
      <c r="L24" s="44">
        <f t="shared" si="2"/>
        <v>168350</v>
      </c>
      <c r="M24" s="44">
        <f t="shared" si="2"/>
        <v>-395.66666666665697</v>
      </c>
      <c r="N24" s="52">
        <f>AVERAGE(N22:N23)</f>
        <v>-5.0178490000651098E-3</v>
      </c>
      <c r="O24" s="44">
        <f t="shared" si="2"/>
        <v>168350</v>
      </c>
      <c r="P24" s="44">
        <f t="shared" si="2"/>
        <v>5032650</v>
      </c>
    </row>
    <row r="25" spans="1:16" s="36" customFormat="1" ht="18" customHeight="1" x14ac:dyDescent="0.25">
      <c r="A25" s="49"/>
      <c r="B25" s="50"/>
      <c r="C25" s="50"/>
      <c r="D25" s="92"/>
      <c r="E25" s="196"/>
      <c r="F25" s="92"/>
      <c r="G25" s="92"/>
      <c r="H25" s="93"/>
      <c r="I25" s="94"/>
      <c r="J25" s="94"/>
      <c r="K25" s="94"/>
      <c r="L25" s="94"/>
      <c r="M25" s="94"/>
      <c r="N25" s="94"/>
      <c r="O25" s="94"/>
      <c r="P25" s="94"/>
    </row>
    <row r="26" spans="1:16" s="36" customFormat="1" ht="15.6" x14ac:dyDescent="0.25">
      <c r="A26" s="35">
        <v>4</v>
      </c>
      <c r="B26" s="257" t="s">
        <v>15</v>
      </c>
      <c r="C26" s="258"/>
      <c r="D26" s="258"/>
      <c r="E26" s="258"/>
      <c r="F26" s="258"/>
      <c r="G26" s="258"/>
      <c r="H26" s="258"/>
      <c r="I26" s="258"/>
      <c r="J26" s="258"/>
      <c r="K26" s="258"/>
      <c r="L26" s="258"/>
      <c r="M26" s="258"/>
      <c r="N26" s="258"/>
      <c r="O26" s="258"/>
      <c r="P26" s="258"/>
    </row>
    <row r="27" spans="1:16" s="36" customFormat="1" ht="45.75" customHeight="1" x14ac:dyDescent="0.35">
      <c r="A27" s="255" t="s">
        <v>87</v>
      </c>
      <c r="B27" s="255" t="s">
        <v>88</v>
      </c>
      <c r="C27" s="255" t="s">
        <v>89</v>
      </c>
      <c r="D27" s="253" t="s">
        <v>90</v>
      </c>
      <c r="E27" s="256" t="s">
        <v>91</v>
      </c>
      <c r="F27" s="253" t="s">
        <v>92</v>
      </c>
      <c r="G27" s="254" t="s">
        <v>158</v>
      </c>
      <c r="H27" s="254"/>
      <c r="I27" s="252" t="s">
        <v>214</v>
      </c>
      <c r="J27" s="252"/>
      <c r="K27" s="248" t="s">
        <v>215</v>
      </c>
      <c r="L27" s="250" t="s">
        <v>216</v>
      </c>
      <c r="M27" s="250" t="s">
        <v>217</v>
      </c>
      <c r="N27" s="250" t="s">
        <v>218</v>
      </c>
      <c r="O27" s="250" t="s">
        <v>219</v>
      </c>
      <c r="P27" s="250" t="s">
        <v>157</v>
      </c>
    </row>
    <row r="28" spans="1:16" s="36" customFormat="1" ht="30.75" customHeight="1" x14ac:dyDescent="0.25">
      <c r="A28" s="255"/>
      <c r="B28" s="255"/>
      <c r="C28" s="255"/>
      <c r="D28" s="253"/>
      <c r="E28" s="256"/>
      <c r="F28" s="253"/>
      <c r="G28" s="91" t="s">
        <v>0</v>
      </c>
      <c r="H28" s="91" t="s">
        <v>157</v>
      </c>
      <c r="I28" s="91" t="s">
        <v>0</v>
      </c>
      <c r="J28" s="91" t="s">
        <v>157</v>
      </c>
      <c r="K28" s="249"/>
      <c r="L28" s="251"/>
      <c r="M28" s="251"/>
      <c r="N28" s="251"/>
      <c r="O28" s="251"/>
      <c r="P28" s="251"/>
    </row>
    <row r="29" spans="1:16" s="36" customFormat="1" ht="63.75" customHeight="1" x14ac:dyDescent="0.25">
      <c r="A29" s="8" t="s">
        <v>16</v>
      </c>
      <c r="B29" s="18" t="s">
        <v>237</v>
      </c>
      <c r="C29" s="6" t="str">
        <f>+VLOOKUP(A29,'[1]Consolidado Unitarios DIYT'!$B$11:$E$438,3,FALSE)</f>
        <v>KG</v>
      </c>
      <c r="D29" s="20">
        <f>+VLOOKUP(A29,'[1]Consolidado Unitarios DIYT'!$B$11:$E$438,4,FALSE)</f>
        <v>163862</v>
      </c>
      <c r="E29" s="197">
        <v>70</v>
      </c>
      <c r="F29" s="20">
        <f t="shared" ref="F29:F34" si="3">ROUND(D29*E29,0)</f>
        <v>11470340</v>
      </c>
      <c r="G29" s="20">
        <v>163450</v>
      </c>
      <c r="H29" s="20">
        <f t="shared" ref="H29:H34" si="4">+G29*E29</f>
        <v>11441500</v>
      </c>
      <c r="I29" s="20">
        <v>161540</v>
      </c>
      <c r="J29" s="99">
        <f t="shared" ref="J29:J34" si="5">+I29*E29</f>
        <v>11307800</v>
      </c>
      <c r="K29" s="100">
        <f t="shared" ref="K29:K34" si="6">AVERAGE(D29,G29,I29)</f>
        <v>162950.66666666666</v>
      </c>
      <c r="L29" s="100">
        <f>SMALL((D29,G29,I29),1)</f>
        <v>161540</v>
      </c>
      <c r="M29" s="100">
        <f t="shared" ref="M29:M34" si="7">+L29-D29</f>
        <v>-2322</v>
      </c>
      <c r="N29" s="98">
        <f t="shared" ref="N29:N34" si="8">(L29-D29)/L29</f>
        <v>-1.4374148817630309E-2</v>
      </c>
      <c r="O29" s="100">
        <f>+L29</f>
        <v>161540</v>
      </c>
      <c r="P29" s="100">
        <f t="shared" ref="P29:P34" si="9">+O29*E29</f>
        <v>11307800</v>
      </c>
    </row>
    <row r="30" spans="1:16" s="36" customFormat="1" ht="63.75" customHeight="1" x14ac:dyDescent="0.25">
      <c r="A30" s="8" t="s">
        <v>19</v>
      </c>
      <c r="B30" s="18" t="s">
        <v>238</v>
      </c>
      <c r="C30" s="6" t="str">
        <f>+VLOOKUP(A30,'[1]Consolidado Unitarios DIYT'!$B$11:$E$438,3,FALSE)</f>
        <v>M2</v>
      </c>
      <c r="D30" s="20">
        <f>+VLOOKUP(A30,'[1]Consolidado Unitarios DIYT'!$B$11:$E$438,4,FALSE)</f>
        <v>76086</v>
      </c>
      <c r="E30" s="197">
        <v>70</v>
      </c>
      <c r="F30" s="20">
        <f t="shared" si="3"/>
        <v>5326020</v>
      </c>
      <c r="G30" s="20">
        <v>75900</v>
      </c>
      <c r="H30" s="20">
        <f t="shared" si="4"/>
        <v>5313000</v>
      </c>
      <c r="I30" s="20">
        <v>81000</v>
      </c>
      <c r="J30" s="99">
        <f t="shared" si="5"/>
        <v>5670000</v>
      </c>
      <c r="K30" s="100">
        <f t="shared" si="6"/>
        <v>77662</v>
      </c>
      <c r="L30" s="100">
        <f>SMALL((D30,G30,I30),1)</f>
        <v>75900</v>
      </c>
      <c r="M30" s="100">
        <f t="shared" si="7"/>
        <v>-186</v>
      </c>
      <c r="N30" s="98">
        <f t="shared" si="8"/>
        <v>-2.450592885375494E-3</v>
      </c>
      <c r="O30" s="100">
        <f t="shared" ref="O30:O34" si="10">+L30</f>
        <v>75900</v>
      </c>
      <c r="P30" s="100">
        <f t="shared" si="9"/>
        <v>5313000</v>
      </c>
    </row>
    <row r="31" spans="1:16" s="36" customFormat="1" ht="25.5" customHeight="1" x14ac:dyDescent="0.25">
      <c r="A31" s="8" t="s">
        <v>21</v>
      </c>
      <c r="B31" s="18" t="s">
        <v>239</v>
      </c>
      <c r="C31" s="6" t="str">
        <f>+VLOOKUP(A31,'[1]Consolidado Unitarios DIYT'!$B$11:$E$438,3,FALSE)</f>
        <v>ML</v>
      </c>
      <c r="D31" s="20">
        <f>+VLOOKUP(A31,'[1]Consolidado Unitarios DIYT'!$B$11:$E$438,4,FALSE)</f>
        <v>44652</v>
      </c>
      <c r="E31" s="197">
        <v>12</v>
      </c>
      <c r="F31" s="20">
        <f t="shared" si="3"/>
        <v>535824</v>
      </c>
      <c r="G31" s="20">
        <v>44200</v>
      </c>
      <c r="H31" s="20">
        <f t="shared" si="4"/>
        <v>530400</v>
      </c>
      <c r="I31" s="20">
        <v>40000</v>
      </c>
      <c r="J31" s="99">
        <f t="shared" si="5"/>
        <v>480000</v>
      </c>
      <c r="K31" s="100">
        <f t="shared" si="6"/>
        <v>42950.666666666664</v>
      </c>
      <c r="L31" s="100">
        <f>SMALL((D31,G31,I31),1)</f>
        <v>40000</v>
      </c>
      <c r="M31" s="100">
        <f t="shared" si="7"/>
        <v>-4652</v>
      </c>
      <c r="N31" s="98">
        <f t="shared" si="8"/>
        <v>-0.1163</v>
      </c>
      <c r="O31" s="100">
        <f t="shared" si="10"/>
        <v>40000</v>
      </c>
      <c r="P31" s="100">
        <f t="shared" si="9"/>
        <v>480000</v>
      </c>
    </row>
    <row r="32" spans="1:16" s="36" customFormat="1" ht="25.5" customHeight="1" x14ac:dyDescent="0.25">
      <c r="A32" s="8" t="s">
        <v>22</v>
      </c>
      <c r="B32" s="18" t="s">
        <v>240</v>
      </c>
      <c r="C32" s="6" t="str">
        <f>+VLOOKUP(A32,'[1]Consolidado Unitarios DIYT'!$B$11:$E$438,3,FALSE)</f>
        <v>ML</v>
      </c>
      <c r="D32" s="20">
        <f>+VLOOKUP(A32,'[1]Consolidado Unitarios DIYT'!$B$11:$E$438,4,FALSE)</f>
        <v>74947</v>
      </c>
      <c r="E32" s="197">
        <v>25</v>
      </c>
      <c r="F32" s="20">
        <f t="shared" si="3"/>
        <v>1873675</v>
      </c>
      <c r="G32" s="20">
        <v>74850</v>
      </c>
      <c r="H32" s="20">
        <f t="shared" si="4"/>
        <v>1871250</v>
      </c>
      <c r="I32" s="20">
        <v>82500</v>
      </c>
      <c r="J32" s="99">
        <f t="shared" si="5"/>
        <v>2062500</v>
      </c>
      <c r="K32" s="100">
        <f t="shared" si="6"/>
        <v>77432.333333333328</v>
      </c>
      <c r="L32" s="100">
        <f>SMALL((D32,G32,I32),1)</f>
        <v>74850</v>
      </c>
      <c r="M32" s="100">
        <f t="shared" si="7"/>
        <v>-97</v>
      </c>
      <c r="N32" s="98">
        <f t="shared" si="8"/>
        <v>-1.2959251837007348E-3</v>
      </c>
      <c r="O32" s="100">
        <v>74800</v>
      </c>
      <c r="P32" s="100">
        <f t="shared" si="9"/>
        <v>1870000</v>
      </c>
    </row>
    <row r="33" spans="1:16" s="36" customFormat="1" ht="15.75" customHeight="1" x14ac:dyDescent="0.25">
      <c r="A33" s="8" t="s">
        <v>23</v>
      </c>
      <c r="B33" s="18" t="s">
        <v>241</v>
      </c>
      <c r="C33" s="6" t="str">
        <f>+VLOOKUP(A33,'[1]Consolidado Unitarios DIYT'!$B$11:$E$438,3,FALSE)</f>
        <v>ML</v>
      </c>
      <c r="D33" s="20">
        <f>+VLOOKUP(A33,'[1]Consolidado Unitarios DIYT'!$B$11:$E$438,4,FALSE)</f>
        <v>75748</v>
      </c>
      <c r="E33" s="197">
        <v>25</v>
      </c>
      <c r="F33" s="20">
        <f t="shared" si="3"/>
        <v>1893700</v>
      </c>
      <c r="G33" s="20">
        <v>75600</v>
      </c>
      <c r="H33" s="20">
        <f t="shared" si="4"/>
        <v>1890000</v>
      </c>
      <c r="I33" s="20">
        <v>68950</v>
      </c>
      <c r="J33" s="99">
        <f t="shared" si="5"/>
        <v>1723750</v>
      </c>
      <c r="K33" s="100">
        <f t="shared" si="6"/>
        <v>73432.666666666672</v>
      </c>
      <c r="L33" s="100">
        <f>SMALL((D33,G33,I33),1)</f>
        <v>68950</v>
      </c>
      <c r="M33" s="100">
        <f t="shared" si="7"/>
        <v>-6798</v>
      </c>
      <c r="N33" s="98">
        <f t="shared" si="8"/>
        <v>-9.8593183466279918E-2</v>
      </c>
      <c r="O33" s="100">
        <f t="shared" si="10"/>
        <v>68950</v>
      </c>
      <c r="P33" s="100">
        <f t="shared" si="9"/>
        <v>1723750</v>
      </c>
    </row>
    <row r="34" spans="1:16" s="36" customFormat="1" ht="25.5" customHeight="1" x14ac:dyDescent="0.25">
      <c r="A34" s="8" t="s">
        <v>104</v>
      </c>
      <c r="B34" s="18" t="s">
        <v>105</v>
      </c>
      <c r="C34" s="11" t="s">
        <v>106</v>
      </c>
      <c r="D34" s="20">
        <v>83844.333333333328</v>
      </c>
      <c r="E34" s="197">
        <v>25</v>
      </c>
      <c r="F34" s="20">
        <f t="shared" si="3"/>
        <v>2096108</v>
      </c>
      <c r="G34" s="20">
        <v>83750</v>
      </c>
      <c r="H34" s="20">
        <f t="shared" si="4"/>
        <v>2093750</v>
      </c>
      <c r="I34" s="20">
        <v>85000</v>
      </c>
      <c r="J34" s="99">
        <f t="shared" si="5"/>
        <v>2125000</v>
      </c>
      <c r="K34" s="100">
        <f t="shared" si="6"/>
        <v>84198.111111111109</v>
      </c>
      <c r="L34" s="100">
        <f>SMALL((D34,G34,I34),1)</f>
        <v>83750</v>
      </c>
      <c r="M34" s="100">
        <f t="shared" si="7"/>
        <v>-94.333333333328483</v>
      </c>
      <c r="N34" s="98">
        <f t="shared" si="8"/>
        <v>-1.1263681592039222E-3</v>
      </c>
      <c r="O34" s="100">
        <f t="shared" si="10"/>
        <v>83750</v>
      </c>
      <c r="P34" s="100">
        <f t="shared" si="9"/>
        <v>2093750</v>
      </c>
    </row>
    <row r="35" spans="1:16" s="36" customFormat="1" ht="17.25" customHeight="1" x14ac:dyDescent="0.25">
      <c r="A35" s="245" t="s">
        <v>200</v>
      </c>
      <c r="B35" s="246"/>
      <c r="C35" s="247"/>
      <c r="D35" s="44">
        <f>SUM(D29:D34)</f>
        <v>519139.33333333331</v>
      </c>
      <c r="E35" s="195">
        <f t="shared" ref="E35:P35" si="11">SUM(E29:E34)</f>
        <v>227</v>
      </c>
      <c r="F35" s="44">
        <f t="shared" si="11"/>
        <v>23195667</v>
      </c>
      <c r="G35" s="44">
        <f t="shared" si="11"/>
        <v>517750</v>
      </c>
      <c r="H35" s="44">
        <f t="shared" si="11"/>
        <v>23139900</v>
      </c>
      <c r="I35" s="44">
        <f t="shared" si="11"/>
        <v>518990</v>
      </c>
      <c r="J35" s="44">
        <f t="shared" si="11"/>
        <v>23369050</v>
      </c>
      <c r="K35" s="44">
        <f t="shared" si="11"/>
        <v>518626.44444444444</v>
      </c>
      <c r="L35" s="44">
        <f t="shared" si="11"/>
        <v>504990</v>
      </c>
      <c r="M35" s="44">
        <f t="shared" si="11"/>
        <v>-14149.333333333328</v>
      </c>
      <c r="N35" s="96">
        <f>AVERAGE(N29:N34)</f>
        <v>-3.9023369752031724E-2</v>
      </c>
      <c r="O35" s="44">
        <f t="shared" si="11"/>
        <v>504940</v>
      </c>
      <c r="P35" s="44">
        <f t="shared" si="11"/>
        <v>22788300</v>
      </c>
    </row>
    <row r="36" spans="1:16" s="36" customFormat="1" ht="17.25" customHeight="1" x14ac:dyDescent="0.25">
      <c r="A36" s="49"/>
      <c r="B36" s="50"/>
      <c r="C36" s="50"/>
      <c r="D36" s="92"/>
      <c r="E36" s="196"/>
      <c r="F36" s="92"/>
      <c r="G36" s="92"/>
      <c r="H36" s="93"/>
      <c r="J36" s="37"/>
    </row>
    <row r="37" spans="1:16" s="36" customFormat="1" ht="15.6" x14ac:dyDescent="0.25">
      <c r="A37" s="35">
        <v>5</v>
      </c>
      <c r="B37" s="257" t="s">
        <v>24</v>
      </c>
      <c r="C37" s="258"/>
      <c r="D37" s="258"/>
      <c r="E37" s="258"/>
      <c r="F37" s="258"/>
      <c r="G37" s="258"/>
      <c r="H37" s="258"/>
      <c r="I37" s="258"/>
      <c r="J37" s="258"/>
      <c r="K37" s="258"/>
      <c r="L37" s="258"/>
      <c r="M37" s="258"/>
      <c r="N37" s="258"/>
      <c r="O37" s="258"/>
      <c r="P37" s="258"/>
    </row>
    <row r="38" spans="1:16" s="36" customFormat="1" ht="36.75" customHeight="1" x14ac:dyDescent="0.35">
      <c r="A38" s="255" t="s">
        <v>87</v>
      </c>
      <c r="B38" s="255" t="s">
        <v>88</v>
      </c>
      <c r="C38" s="255" t="s">
        <v>89</v>
      </c>
      <c r="D38" s="253" t="s">
        <v>90</v>
      </c>
      <c r="E38" s="256" t="s">
        <v>91</v>
      </c>
      <c r="F38" s="253" t="s">
        <v>92</v>
      </c>
      <c r="G38" s="254" t="s">
        <v>158</v>
      </c>
      <c r="H38" s="254"/>
      <c r="I38" s="252" t="s">
        <v>214</v>
      </c>
      <c r="J38" s="252"/>
      <c r="K38" s="248" t="s">
        <v>215</v>
      </c>
      <c r="L38" s="250" t="s">
        <v>216</v>
      </c>
      <c r="M38" s="250" t="s">
        <v>217</v>
      </c>
      <c r="N38" s="250" t="s">
        <v>218</v>
      </c>
      <c r="O38" s="250" t="s">
        <v>219</v>
      </c>
      <c r="P38" s="250" t="s">
        <v>157</v>
      </c>
    </row>
    <row r="39" spans="1:16" s="36" customFormat="1" ht="35.25" customHeight="1" x14ac:dyDescent="0.25">
      <c r="A39" s="255"/>
      <c r="B39" s="255"/>
      <c r="C39" s="255"/>
      <c r="D39" s="253"/>
      <c r="E39" s="256"/>
      <c r="F39" s="253"/>
      <c r="G39" s="91" t="s">
        <v>0</v>
      </c>
      <c r="H39" s="91" t="s">
        <v>157</v>
      </c>
      <c r="I39" s="91" t="s">
        <v>0</v>
      </c>
      <c r="J39" s="91" t="s">
        <v>157</v>
      </c>
      <c r="K39" s="249"/>
      <c r="L39" s="251"/>
      <c r="M39" s="251"/>
      <c r="N39" s="251"/>
      <c r="O39" s="251"/>
      <c r="P39" s="251"/>
    </row>
    <row r="40" spans="1:16" s="36" customFormat="1" ht="63.75" customHeight="1" x14ac:dyDescent="0.25">
      <c r="A40" s="8" t="s">
        <v>25</v>
      </c>
      <c r="B40" s="18" t="s">
        <v>242</v>
      </c>
      <c r="C40" s="6" t="str">
        <f>+VLOOKUP(A40,'[1]Consolidado Unitarios DIYT'!$B$11:$E$438,3,FALSE)</f>
        <v>ML</v>
      </c>
      <c r="D40" s="20">
        <f>+VLOOKUP(A40,'[1]Consolidado Unitarios DIYT'!$B$11:$E$438,4,FALSE)</f>
        <v>30729</v>
      </c>
      <c r="E40" s="197">
        <v>18.378360000000001</v>
      </c>
      <c r="F40" s="20">
        <f>ROUND(D40*E40,0)</f>
        <v>564749</v>
      </c>
      <c r="G40" s="20">
        <v>30650</v>
      </c>
      <c r="H40" s="20">
        <f>+G40*E40</f>
        <v>563296.73400000005</v>
      </c>
      <c r="I40" s="20">
        <v>28900</v>
      </c>
      <c r="J40" s="20">
        <f>+I40*E40</f>
        <v>531134.60400000005</v>
      </c>
      <c r="K40" s="100">
        <f>AVERAGE(D40,G40,I40)</f>
        <v>30093</v>
      </c>
      <c r="L40" s="100">
        <f>SMALL((D40,G40,I40),1)</f>
        <v>28900</v>
      </c>
      <c r="M40" s="100">
        <f>+L40-D40</f>
        <v>-1829</v>
      </c>
      <c r="N40" s="98">
        <f>(L40-D40)/L40</f>
        <v>-6.3287197231833917E-2</v>
      </c>
      <c r="O40" s="100">
        <f>+L40</f>
        <v>28900</v>
      </c>
      <c r="P40" s="100">
        <f>+O40*E40</f>
        <v>531134.60400000005</v>
      </c>
    </row>
    <row r="41" spans="1:16" s="36" customFormat="1" ht="71.25" customHeight="1" x14ac:dyDescent="0.25">
      <c r="A41" s="8" t="s">
        <v>26</v>
      </c>
      <c r="B41" s="18" t="s">
        <v>243</v>
      </c>
      <c r="C41" s="6" t="str">
        <f>+VLOOKUP(A41,'[1]Consolidado Unitarios DIYT'!$B$11:$E$438,3,FALSE)</f>
        <v>M2</v>
      </c>
      <c r="D41" s="20">
        <f>+VLOOKUP(A41,'[1]Consolidado Unitarios DIYT'!$B$11:$E$438,4,FALSE)</f>
        <v>234741</v>
      </c>
      <c r="E41" s="197">
        <v>190</v>
      </c>
      <c r="F41" s="20">
        <f>ROUND(D41*E41,0)</f>
        <v>44600790</v>
      </c>
      <c r="G41" s="20">
        <v>234250</v>
      </c>
      <c r="H41" s="20">
        <f>+G41*E41</f>
        <v>44507500</v>
      </c>
      <c r="I41" s="20">
        <v>240000</v>
      </c>
      <c r="J41" s="20">
        <f>+I41*E41</f>
        <v>45600000</v>
      </c>
      <c r="K41" s="100">
        <f>AVERAGE(D41,G41,I41)</f>
        <v>236330.33333333334</v>
      </c>
      <c r="L41" s="100">
        <f>SMALL((D41,G41,I41),1)</f>
        <v>234250</v>
      </c>
      <c r="M41" s="100">
        <f>+L41-D41</f>
        <v>-491</v>
      </c>
      <c r="N41" s="98">
        <f>(L41-D41)/L41</f>
        <v>-2.096051227321238E-3</v>
      </c>
      <c r="O41" s="100">
        <f t="shared" ref="O41:O44" si="12">+L41</f>
        <v>234250</v>
      </c>
      <c r="P41" s="100">
        <f>+O41*E41</f>
        <v>44507500</v>
      </c>
    </row>
    <row r="42" spans="1:16" s="36" customFormat="1" ht="174" customHeight="1" x14ac:dyDescent="0.25">
      <c r="A42" s="8" t="s">
        <v>114</v>
      </c>
      <c r="B42" s="18" t="s">
        <v>115</v>
      </c>
      <c r="C42" s="11" t="s">
        <v>103</v>
      </c>
      <c r="D42" s="20">
        <v>101984.75</v>
      </c>
      <c r="E42" s="197">
        <v>49</v>
      </c>
      <c r="F42" s="20">
        <f>ROUND(D42*E42,0)</f>
        <v>4997253</v>
      </c>
      <c r="G42" s="20">
        <v>101800</v>
      </c>
      <c r="H42" s="20">
        <f>+G42*E42</f>
        <v>4988200</v>
      </c>
      <c r="I42" s="20">
        <v>99500</v>
      </c>
      <c r="J42" s="20">
        <f>+I42*E42</f>
        <v>4875500</v>
      </c>
      <c r="K42" s="100">
        <f>AVERAGE(D42,G42,I42)</f>
        <v>101094.91666666667</v>
      </c>
      <c r="L42" s="100">
        <f>SMALL((D42,G42,I42),1)</f>
        <v>99500</v>
      </c>
      <c r="M42" s="100">
        <f>+L42-D42</f>
        <v>-2484.75</v>
      </c>
      <c r="N42" s="98">
        <f>(L42-D42)/L42</f>
        <v>-2.4972361809045225E-2</v>
      </c>
      <c r="O42" s="100">
        <f t="shared" si="12"/>
        <v>99500</v>
      </c>
      <c r="P42" s="100">
        <f>+O42*E42</f>
        <v>4875500</v>
      </c>
    </row>
    <row r="43" spans="1:16" s="36" customFormat="1" ht="161.25" customHeight="1" x14ac:dyDescent="0.25">
      <c r="A43" s="8" t="s">
        <v>29</v>
      </c>
      <c r="B43" s="18" t="s">
        <v>244</v>
      </c>
      <c r="C43" s="6" t="str">
        <f>+VLOOKUP(A43,'[1]Consolidado Unitarios DIYT'!$B$11:$E$438,3,FALSE)</f>
        <v>M2</v>
      </c>
      <c r="D43" s="20">
        <f>+VLOOKUP(A43,'[1]Consolidado Unitarios DIYT'!$B$11:$E$438,4,FALSE)</f>
        <v>123114</v>
      </c>
      <c r="E43" s="197">
        <v>149.17500000000001</v>
      </c>
      <c r="F43" s="20">
        <f>ROUND(D43*E43,0)</f>
        <v>18365531</v>
      </c>
      <c r="G43" s="20">
        <v>122900</v>
      </c>
      <c r="H43" s="20">
        <f>+G43*E43</f>
        <v>18333607.5</v>
      </c>
      <c r="I43" s="20">
        <v>120600</v>
      </c>
      <c r="J43" s="20">
        <f>+I43*E43</f>
        <v>17990505</v>
      </c>
      <c r="K43" s="100">
        <f>AVERAGE(D43,G43,I43)</f>
        <v>122204.66666666667</v>
      </c>
      <c r="L43" s="100">
        <f>SMALL((D43,G43,I43),1)</f>
        <v>120600</v>
      </c>
      <c r="M43" s="100">
        <f>+L43-D43</f>
        <v>-2514</v>
      </c>
      <c r="N43" s="98">
        <f>(L43-D43)/L43</f>
        <v>-2.0845771144278605E-2</v>
      </c>
      <c r="O43" s="100">
        <f t="shared" si="12"/>
        <v>120600</v>
      </c>
      <c r="P43" s="100">
        <f>+O43*E43</f>
        <v>17990505</v>
      </c>
    </row>
    <row r="44" spans="1:16" s="36" customFormat="1" ht="25.5" customHeight="1" x14ac:dyDescent="0.25">
      <c r="A44" s="8" t="s">
        <v>116</v>
      </c>
      <c r="B44" s="18" t="s">
        <v>117</v>
      </c>
      <c r="C44" s="11" t="s">
        <v>103</v>
      </c>
      <c r="D44" s="20">
        <v>21400.666666666668</v>
      </c>
      <c r="E44" s="197">
        <v>3</v>
      </c>
      <c r="F44" s="20">
        <f>ROUND(D44*E44,0)</f>
        <v>64202</v>
      </c>
      <c r="G44" s="20">
        <v>21050</v>
      </c>
      <c r="H44" s="20">
        <f>+G44*E44</f>
        <v>63150</v>
      </c>
      <c r="I44" s="20">
        <v>20900</v>
      </c>
      <c r="J44" s="20">
        <f>+I44*E44</f>
        <v>62700</v>
      </c>
      <c r="K44" s="100">
        <f>AVERAGE(D44,G44,I44)</f>
        <v>21116.888888888891</v>
      </c>
      <c r="L44" s="100">
        <f>SMALL((D44,G44,I44),1)</f>
        <v>20900</v>
      </c>
      <c r="M44" s="100">
        <f>+L44-D44</f>
        <v>-500.66666666666788</v>
      </c>
      <c r="N44" s="98">
        <f>(L44-D44)/L44</f>
        <v>-2.3955342902711382E-2</v>
      </c>
      <c r="O44" s="100">
        <f t="shared" si="12"/>
        <v>20900</v>
      </c>
      <c r="P44" s="100">
        <f>+O44*E44</f>
        <v>62700</v>
      </c>
    </row>
    <row r="45" spans="1:16" s="36" customFormat="1" ht="25.5" customHeight="1" x14ac:dyDescent="0.25">
      <c r="A45" s="245" t="s">
        <v>201</v>
      </c>
      <c r="B45" s="246"/>
      <c r="C45" s="247"/>
      <c r="D45" s="44">
        <f>SUM(D40:D44)</f>
        <v>511969.41666666669</v>
      </c>
      <c r="E45" s="195">
        <f t="shared" ref="E45:P45" si="13">SUM(E40:E44)</f>
        <v>409.55336</v>
      </c>
      <c r="F45" s="44">
        <f t="shared" si="13"/>
        <v>68592525</v>
      </c>
      <c r="G45" s="44">
        <f t="shared" si="13"/>
        <v>510650</v>
      </c>
      <c r="H45" s="44">
        <f t="shared" si="13"/>
        <v>68455754.233999997</v>
      </c>
      <c r="I45" s="44">
        <f t="shared" si="13"/>
        <v>509900</v>
      </c>
      <c r="J45" s="44">
        <f t="shared" si="13"/>
        <v>69059839.604000002</v>
      </c>
      <c r="K45" s="44">
        <f t="shared" si="13"/>
        <v>510839.80555555562</v>
      </c>
      <c r="L45" s="44">
        <f t="shared" si="13"/>
        <v>504150</v>
      </c>
      <c r="M45" s="44">
        <f t="shared" si="13"/>
        <v>-7819.4166666666679</v>
      </c>
      <c r="N45" s="96">
        <f>AVERAGE(N40:N44)</f>
        <v>-2.7031344863038077E-2</v>
      </c>
      <c r="O45" s="44">
        <f t="shared" si="13"/>
        <v>504150</v>
      </c>
      <c r="P45" s="44">
        <f t="shared" si="13"/>
        <v>67967339.604000002</v>
      </c>
    </row>
    <row r="46" spans="1:16" s="36" customFormat="1" ht="19.5" customHeight="1" x14ac:dyDescent="0.25">
      <c r="A46" s="49"/>
      <c r="B46" s="50"/>
      <c r="C46" s="50"/>
      <c r="D46" s="92"/>
      <c r="E46" s="196"/>
      <c r="F46" s="92"/>
      <c r="G46" s="92"/>
      <c r="H46" s="93"/>
      <c r="J46" s="37"/>
    </row>
    <row r="47" spans="1:16" s="36" customFormat="1" ht="36" customHeight="1" x14ac:dyDescent="0.25">
      <c r="A47" s="35">
        <v>6</v>
      </c>
      <c r="B47" s="257" t="s">
        <v>30</v>
      </c>
      <c r="C47" s="258"/>
      <c r="D47" s="258"/>
      <c r="E47" s="258"/>
      <c r="F47" s="258"/>
      <c r="G47" s="258"/>
      <c r="H47" s="258"/>
      <c r="I47" s="258"/>
      <c r="J47" s="258"/>
      <c r="K47" s="258"/>
      <c r="L47" s="258"/>
      <c r="M47" s="258"/>
      <c r="N47" s="258"/>
      <c r="O47" s="258"/>
      <c r="P47" s="258"/>
    </row>
    <row r="48" spans="1:16" s="36" customFormat="1" ht="63.75" customHeight="1" x14ac:dyDescent="0.35">
      <c r="A48" s="255" t="s">
        <v>87</v>
      </c>
      <c r="B48" s="255" t="s">
        <v>88</v>
      </c>
      <c r="C48" s="255" t="s">
        <v>89</v>
      </c>
      <c r="D48" s="253" t="s">
        <v>90</v>
      </c>
      <c r="E48" s="256" t="s">
        <v>91</v>
      </c>
      <c r="F48" s="253" t="s">
        <v>92</v>
      </c>
      <c r="G48" s="254" t="s">
        <v>158</v>
      </c>
      <c r="H48" s="254"/>
      <c r="I48" s="252" t="s">
        <v>214</v>
      </c>
      <c r="J48" s="252"/>
      <c r="K48" s="248" t="s">
        <v>215</v>
      </c>
      <c r="L48" s="250" t="s">
        <v>216</v>
      </c>
      <c r="M48" s="250" t="s">
        <v>217</v>
      </c>
      <c r="N48" s="250" t="s">
        <v>218</v>
      </c>
      <c r="O48" s="250" t="s">
        <v>219</v>
      </c>
      <c r="P48" s="250" t="s">
        <v>157</v>
      </c>
    </row>
    <row r="49" spans="1:16" s="36" customFormat="1" ht="63.75" customHeight="1" x14ac:dyDescent="0.25">
      <c r="A49" s="255"/>
      <c r="B49" s="255"/>
      <c r="C49" s="255"/>
      <c r="D49" s="253"/>
      <c r="E49" s="256"/>
      <c r="F49" s="253"/>
      <c r="G49" s="91" t="s">
        <v>0</v>
      </c>
      <c r="H49" s="91" t="s">
        <v>157</v>
      </c>
      <c r="I49" s="91" t="s">
        <v>0</v>
      </c>
      <c r="J49" s="91" t="s">
        <v>157</v>
      </c>
      <c r="K49" s="249"/>
      <c r="L49" s="251"/>
      <c r="M49" s="251"/>
      <c r="N49" s="251"/>
      <c r="O49" s="251"/>
      <c r="P49" s="251"/>
    </row>
    <row r="50" spans="1:16" s="36" customFormat="1" ht="63.75" customHeight="1" x14ac:dyDescent="0.25">
      <c r="A50" s="8" t="s">
        <v>118</v>
      </c>
      <c r="B50" s="18" t="s">
        <v>119</v>
      </c>
      <c r="C50" s="11" t="s">
        <v>103</v>
      </c>
      <c r="D50" s="20">
        <v>226110.75</v>
      </c>
      <c r="E50" s="197">
        <v>10</v>
      </c>
      <c r="F50" s="20">
        <f t="shared" ref="F50:F59" si="14">ROUND(D50*E50,0)</f>
        <v>2261108</v>
      </c>
      <c r="G50" s="20">
        <v>225900</v>
      </c>
      <c r="H50" s="20">
        <f t="shared" ref="H50:H59" si="15">+G50*E50</f>
        <v>2259000</v>
      </c>
      <c r="I50" s="20">
        <v>224600</v>
      </c>
      <c r="J50" s="20">
        <f t="shared" ref="J50:J59" si="16">+I50*E50</f>
        <v>2246000</v>
      </c>
      <c r="K50" s="63">
        <f t="shared" ref="K50:K58" si="17">AVERAGE(D50,G50,I50)</f>
        <v>225536.91666666666</v>
      </c>
      <c r="L50" s="63">
        <f>SMALL((D50,G50,I50),1)</f>
        <v>224600</v>
      </c>
      <c r="M50" s="63">
        <f t="shared" ref="M50:M58" si="18">+L50-D50</f>
        <v>-1510.75</v>
      </c>
      <c r="N50" s="64">
        <f t="shared" ref="N50:N58" si="19">(L50-D50)/L50</f>
        <v>-6.7264024933214603E-3</v>
      </c>
      <c r="O50" s="63">
        <f>+L50</f>
        <v>224600</v>
      </c>
      <c r="P50" s="63">
        <f t="shared" ref="P50:P58" si="20">+O50*E50</f>
        <v>2246000</v>
      </c>
    </row>
    <row r="51" spans="1:16" s="36" customFormat="1" ht="15" x14ac:dyDescent="0.25">
      <c r="A51" s="8" t="s">
        <v>120</v>
      </c>
      <c r="B51" s="18" t="s">
        <v>121</v>
      </c>
      <c r="C51" s="11" t="s">
        <v>103</v>
      </c>
      <c r="D51" s="20">
        <v>125944</v>
      </c>
      <c r="E51" s="197">
        <v>10</v>
      </c>
      <c r="F51" s="20">
        <f t="shared" si="14"/>
        <v>1259440</v>
      </c>
      <c r="G51" s="20">
        <v>125850</v>
      </c>
      <c r="H51" s="20">
        <f t="shared" si="15"/>
        <v>1258500</v>
      </c>
      <c r="I51" s="20">
        <v>125000</v>
      </c>
      <c r="J51" s="20">
        <f t="shared" si="16"/>
        <v>1250000</v>
      </c>
      <c r="K51" s="63">
        <f t="shared" si="17"/>
        <v>125598</v>
      </c>
      <c r="L51" s="63">
        <f>SMALL((D51,G51,I51),1)</f>
        <v>125000</v>
      </c>
      <c r="M51" s="63">
        <f t="shared" si="18"/>
        <v>-944</v>
      </c>
      <c r="N51" s="64">
        <f t="shared" si="19"/>
        <v>-7.5519999999999997E-3</v>
      </c>
      <c r="O51" s="63">
        <f t="shared" ref="O51:O58" si="21">+L51</f>
        <v>125000</v>
      </c>
      <c r="P51" s="63">
        <f t="shared" si="20"/>
        <v>1250000</v>
      </c>
    </row>
    <row r="52" spans="1:16" s="36" customFormat="1" ht="63" customHeight="1" x14ac:dyDescent="0.25">
      <c r="A52" s="8" t="s">
        <v>160</v>
      </c>
      <c r="B52" s="18" t="s">
        <v>161</v>
      </c>
      <c r="C52" s="11" t="s">
        <v>103</v>
      </c>
      <c r="D52" s="20">
        <v>134730.5</v>
      </c>
      <c r="E52" s="197">
        <v>10</v>
      </c>
      <c r="F52" s="20">
        <f t="shared" si="14"/>
        <v>1347305</v>
      </c>
      <c r="G52" s="20">
        <v>134500</v>
      </c>
      <c r="H52" s="20">
        <f t="shared" si="15"/>
        <v>1345000</v>
      </c>
      <c r="I52" s="20">
        <v>133000</v>
      </c>
      <c r="J52" s="20">
        <f t="shared" si="16"/>
        <v>1330000</v>
      </c>
      <c r="K52" s="63">
        <f t="shared" si="17"/>
        <v>134076.83333333334</v>
      </c>
      <c r="L52" s="63">
        <f>SMALL((D52,G52,I52),1)</f>
        <v>133000</v>
      </c>
      <c r="M52" s="63">
        <f t="shared" si="18"/>
        <v>-1730.5</v>
      </c>
      <c r="N52" s="64">
        <f t="shared" si="19"/>
        <v>-1.3011278195488722E-2</v>
      </c>
      <c r="O52" s="63">
        <f t="shared" si="21"/>
        <v>133000</v>
      </c>
      <c r="P52" s="63">
        <f t="shared" si="20"/>
        <v>1330000</v>
      </c>
    </row>
    <row r="53" spans="1:16" s="36" customFormat="1" ht="120.75" customHeight="1" x14ac:dyDescent="0.25">
      <c r="A53" s="8" t="s">
        <v>122</v>
      </c>
      <c r="B53" s="18" t="s">
        <v>123</v>
      </c>
      <c r="C53" s="11" t="s">
        <v>103</v>
      </c>
      <c r="D53" s="20">
        <v>127643.66666666667</v>
      </c>
      <c r="E53" s="197">
        <v>335</v>
      </c>
      <c r="F53" s="20">
        <f t="shared" si="14"/>
        <v>42760628</v>
      </c>
      <c r="G53" s="20">
        <v>127200</v>
      </c>
      <c r="H53" s="20">
        <f t="shared" si="15"/>
        <v>42612000</v>
      </c>
      <c r="I53" s="20">
        <v>120000</v>
      </c>
      <c r="J53" s="20">
        <f t="shared" si="16"/>
        <v>40200000</v>
      </c>
      <c r="K53" s="63">
        <f t="shared" si="17"/>
        <v>124947.88888888889</v>
      </c>
      <c r="L53" s="63">
        <f>SMALL((D53,G53,I53),1)</f>
        <v>120000</v>
      </c>
      <c r="M53" s="63">
        <f t="shared" si="18"/>
        <v>-7643.6666666666715</v>
      </c>
      <c r="N53" s="64">
        <f t="shared" si="19"/>
        <v>-6.3697222222222266E-2</v>
      </c>
      <c r="O53" s="63">
        <f t="shared" si="21"/>
        <v>120000</v>
      </c>
      <c r="P53" s="63">
        <f t="shared" si="20"/>
        <v>40200000</v>
      </c>
    </row>
    <row r="54" spans="1:16" s="36" customFormat="1" ht="12.75" customHeight="1" x14ac:dyDescent="0.25">
      <c r="A54" s="8" t="s">
        <v>124</v>
      </c>
      <c r="B54" s="18" t="s">
        <v>125</v>
      </c>
      <c r="C54" s="6" t="str">
        <f>+VLOOKUP(A54,'[1]Consolidado Unitarios DIYT'!$B$11:$E$438,3,FALSE)</f>
        <v>ML</v>
      </c>
      <c r="D54" s="20">
        <f>+VLOOKUP(A54,'[1]Consolidado Unitarios DIYT'!$B$11:$E$438,4,FALSE)</f>
        <v>47186</v>
      </c>
      <c r="E54" s="197">
        <v>28.951883999999996</v>
      </c>
      <c r="F54" s="20">
        <f t="shared" si="14"/>
        <v>1366124</v>
      </c>
      <c r="G54" s="20">
        <v>46900</v>
      </c>
      <c r="H54" s="20">
        <f t="shared" si="15"/>
        <v>1357843.3595999999</v>
      </c>
      <c r="I54" s="20">
        <v>45800</v>
      </c>
      <c r="J54" s="20">
        <f t="shared" si="16"/>
        <v>1325996.2871999999</v>
      </c>
      <c r="K54" s="63">
        <f t="shared" si="17"/>
        <v>46628.666666666664</v>
      </c>
      <c r="L54" s="63">
        <f>SMALL((D54,G54,I54),1)</f>
        <v>45800</v>
      </c>
      <c r="M54" s="63">
        <f t="shared" si="18"/>
        <v>-1386</v>
      </c>
      <c r="N54" s="64">
        <f t="shared" si="19"/>
        <v>-3.0262008733624453E-2</v>
      </c>
      <c r="O54" s="63">
        <f t="shared" si="21"/>
        <v>45800</v>
      </c>
      <c r="P54" s="63">
        <f t="shared" si="20"/>
        <v>1325996.2871999999</v>
      </c>
    </row>
    <row r="55" spans="1:16" s="36" customFormat="1" ht="33" customHeight="1" x14ac:dyDescent="0.25">
      <c r="A55" s="8" t="s">
        <v>33</v>
      </c>
      <c r="B55" s="18" t="s">
        <v>245</v>
      </c>
      <c r="C55" s="6" t="str">
        <f>+VLOOKUP(A55,'[1]Consolidado Unitarios DIYT'!$B$11:$E$438,3,FALSE)</f>
        <v>M2</v>
      </c>
      <c r="D55" s="20">
        <f>+VLOOKUP(A55,'[1]Consolidado Unitarios DIYT'!$B$11:$E$438,4,FALSE)</f>
        <v>107252</v>
      </c>
      <c r="E55" s="197">
        <v>907.70716200000004</v>
      </c>
      <c r="F55" s="20">
        <f t="shared" si="14"/>
        <v>97353409</v>
      </c>
      <c r="G55" s="20">
        <v>107000</v>
      </c>
      <c r="H55" s="20">
        <f t="shared" si="15"/>
        <v>97124666.334000006</v>
      </c>
      <c r="I55" s="20">
        <v>106000</v>
      </c>
      <c r="J55" s="20">
        <f t="shared" si="16"/>
        <v>96216959.172000006</v>
      </c>
      <c r="K55" s="63">
        <f t="shared" si="17"/>
        <v>106750.66666666667</v>
      </c>
      <c r="L55" s="63">
        <f>SMALL((D55,G55,I55),1)</f>
        <v>106000</v>
      </c>
      <c r="M55" s="63">
        <f t="shared" si="18"/>
        <v>-1252</v>
      </c>
      <c r="N55" s="64">
        <f t="shared" si="19"/>
        <v>-1.1811320754716982E-2</v>
      </c>
      <c r="O55" s="63">
        <f t="shared" si="21"/>
        <v>106000</v>
      </c>
      <c r="P55" s="63">
        <f t="shared" si="20"/>
        <v>96216959.172000006</v>
      </c>
    </row>
    <row r="56" spans="1:16" s="36" customFormat="1" ht="51" customHeight="1" x14ac:dyDescent="0.25">
      <c r="A56" s="8" t="s">
        <v>34</v>
      </c>
      <c r="B56" s="18" t="s">
        <v>246</v>
      </c>
      <c r="C56" s="6" t="str">
        <f>+VLOOKUP(A56,'[1]Consolidado Unitarios DIYT'!$B$11:$E$438,3,FALSE)</f>
        <v>M2</v>
      </c>
      <c r="D56" s="20">
        <f>+VLOOKUP(A56,'[1]Consolidado Unitarios DIYT'!$B$11:$E$438,4,FALSE)</f>
        <v>262632</v>
      </c>
      <c r="E56" s="197">
        <v>100</v>
      </c>
      <c r="F56" s="20">
        <f t="shared" si="14"/>
        <v>26263200</v>
      </c>
      <c r="G56" s="20">
        <v>262450</v>
      </c>
      <c r="H56" s="20">
        <f t="shared" si="15"/>
        <v>26245000</v>
      </c>
      <c r="I56" s="20">
        <v>261900</v>
      </c>
      <c r="J56" s="20">
        <f t="shared" si="16"/>
        <v>26190000</v>
      </c>
      <c r="K56" s="63">
        <f t="shared" si="17"/>
        <v>262327.33333333331</v>
      </c>
      <c r="L56" s="63">
        <f>SMALL((D56,G56,I56),1)</f>
        <v>261900</v>
      </c>
      <c r="M56" s="63">
        <f t="shared" si="18"/>
        <v>-732</v>
      </c>
      <c r="N56" s="64">
        <f t="shared" si="19"/>
        <v>-2.7949599083619703E-3</v>
      </c>
      <c r="O56" s="63">
        <f t="shared" si="21"/>
        <v>261900</v>
      </c>
      <c r="P56" s="63">
        <f t="shared" si="20"/>
        <v>26190000</v>
      </c>
    </row>
    <row r="57" spans="1:16" s="36" customFormat="1" ht="51" customHeight="1" x14ac:dyDescent="0.25">
      <c r="A57" s="8" t="s">
        <v>162</v>
      </c>
      <c r="B57" s="18" t="s">
        <v>163</v>
      </c>
      <c r="C57" s="11" t="s">
        <v>103</v>
      </c>
      <c r="D57" s="20">
        <v>236825</v>
      </c>
      <c r="E57" s="197">
        <v>60</v>
      </c>
      <c r="F57" s="20">
        <f t="shared" si="14"/>
        <v>14209500</v>
      </c>
      <c r="G57" s="20">
        <v>236700</v>
      </c>
      <c r="H57" s="20">
        <f t="shared" si="15"/>
        <v>14202000</v>
      </c>
      <c r="I57" s="20">
        <v>235000</v>
      </c>
      <c r="J57" s="20">
        <f t="shared" si="16"/>
        <v>14100000</v>
      </c>
      <c r="K57" s="63">
        <f t="shared" si="17"/>
        <v>236175</v>
      </c>
      <c r="L57" s="63">
        <f>SMALL((D57,G57,I57),1)</f>
        <v>235000</v>
      </c>
      <c r="M57" s="63">
        <f t="shared" si="18"/>
        <v>-1825</v>
      </c>
      <c r="N57" s="64">
        <f t="shared" si="19"/>
        <v>-7.7659574468085107E-3</v>
      </c>
      <c r="O57" s="63">
        <f t="shared" si="21"/>
        <v>235000</v>
      </c>
      <c r="P57" s="63">
        <f t="shared" si="20"/>
        <v>14100000</v>
      </c>
    </row>
    <row r="58" spans="1:16" s="36" customFormat="1" ht="12.75" customHeight="1" x14ac:dyDescent="0.25">
      <c r="A58" s="8" t="s">
        <v>128</v>
      </c>
      <c r="B58" s="18" t="s">
        <v>129</v>
      </c>
      <c r="C58" s="11" t="s">
        <v>106</v>
      </c>
      <c r="D58" s="20">
        <v>25343.333333333332</v>
      </c>
      <c r="E58" s="197">
        <v>12</v>
      </c>
      <c r="F58" s="20">
        <f t="shared" si="14"/>
        <v>304120</v>
      </c>
      <c r="G58" s="20">
        <v>25150</v>
      </c>
      <c r="H58" s="20">
        <f t="shared" si="15"/>
        <v>301800</v>
      </c>
      <c r="I58" s="20">
        <v>24800</v>
      </c>
      <c r="J58" s="20">
        <f t="shared" si="16"/>
        <v>297600</v>
      </c>
      <c r="K58" s="63">
        <f t="shared" si="17"/>
        <v>25097.777777777777</v>
      </c>
      <c r="L58" s="63">
        <f>SMALL((D58,G58,I58),1)</f>
        <v>24800</v>
      </c>
      <c r="M58" s="63">
        <f t="shared" si="18"/>
        <v>-543.33333333333212</v>
      </c>
      <c r="N58" s="64">
        <f t="shared" si="19"/>
        <v>-2.1908602150537585E-2</v>
      </c>
      <c r="O58" s="63">
        <f t="shared" si="21"/>
        <v>24800</v>
      </c>
      <c r="P58" s="63">
        <f t="shared" si="20"/>
        <v>297600</v>
      </c>
    </row>
    <row r="59" spans="1:16" s="36" customFormat="1" ht="12.75" customHeight="1" x14ac:dyDescent="0.25">
      <c r="A59" s="8" t="s">
        <v>319</v>
      </c>
      <c r="B59" s="18" t="s">
        <v>164</v>
      </c>
      <c r="C59" s="6" t="s">
        <v>165</v>
      </c>
      <c r="D59" s="20">
        <v>30000</v>
      </c>
      <c r="E59" s="197">
        <v>100</v>
      </c>
      <c r="F59" s="20">
        <f t="shared" si="14"/>
        <v>3000000</v>
      </c>
      <c r="G59" s="20">
        <v>29500</v>
      </c>
      <c r="H59" s="20">
        <f t="shared" si="15"/>
        <v>2950000</v>
      </c>
      <c r="I59" s="20">
        <v>27900</v>
      </c>
      <c r="J59" s="20">
        <f t="shared" si="16"/>
        <v>2790000</v>
      </c>
      <c r="K59" s="63">
        <f t="shared" ref="K59" si="22">AVERAGE(D59,G59,I59)</f>
        <v>29133.333333333332</v>
      </c>
      <c r="L59" s="63">
        <f>SMALL((D59,G59,I59),1)</f>
        <v>27900</v>
      </c>
      <c r="M59" s="63">
        <f t="shared" ref="M59" si="23">+L59-D59</f>
        <v>-2100</v>
      </c>
      <c r="N59" s="64">
        <f t="shared" ref="N59" si="24">(L59-D59)/L59</f>
        <v>-7.5268817204301078E-2</v>
      </c>
      <c r="O59" s="63">
        <f t="shared" ref="O59" si="25">+L59</f>
        <v>27900</v>
      </c>
      <c r="P59" s="63">
        <f t="shared" ref="P59" si="26">+O59*E59</f>
        <v>2790000</v>
      </c>
    </row>
    <row r="60" spans="1:16" s="36" customFormat="1" ht="33" customHeight="1" x14ac:dyDescent="0.25">
      <c r="A60" s="245" t="s">
        <v>202</v>
      </c>
      <c r="B60" s="246"/>
      <c r="C60" s="247"/>
      <c r="D60" s="44">
        <f t="shared" ref="D60:M60" si="27">SUM(D50:D59)</f>
        <v>1323667.2499999998</v>
      </c>
      <c r="E60" s="195">
        <f t="shared" si="27"/>
        <v>1573.659046</v>
      </c>
      <c r="F60" s="44">
        <f t="shared" si="27"/>
        <v>190124834</v>
      </c>
      <c r="G60" s="44">
        <f t="shared" si="27"/>
        <v>1321150</v>
      </c>
      <c r="H60" s="44">
        <f t="shared" si="27"/>
        <v>189655809.6936</v>
      </c>
      <c r="I60" s="44">
        <f t="shared" si="27"/>
        <v>1304000</v>
      </c>
      <c r="J60" s="44">
        <f t="shared" si="27"/>
        <v>185946555.45919999</v>
      </c>
      <c r="K60" s="44">
        <f t="shared" si="27"/>
        <v>1316272.4166666665</v>
      </c>
      <c r="L60" s="44">
        <f t="shared" si="27"/>
        <v>1304000</v>
      </c>
      <c r="M60" s="44">
        <f t="shared" si="27"/>
        <v>-19667.250000000004</v>
      </c>
      <c r="N60" s="96">
        <f>AVERAGE(N50:N59)</f>
        <v>-2.4079856910938301E-2</v>
      </c>
      <c r="O60" s="44">
        <f>SUM(O50:O59)</f>
        <v>1304000</v>
      </c>
      <c r="P60" s="44">
        <f>SUM(P50:P59)</f>
        <v>185946555.45919999</v>
      </c>
    </row>
    <row r="61" spans="1:16" s="36" customFormat="1" ht="19.5" customHeight="1" x14ac:dyDescent="0.25">
      <c r="A61" s="49"/>
      <c r="B61" s="103"/>
      <c r="C61" s="103"/>
      <c r="D61" s="104"/>
      <c r="E61" s="198"/>
      <c r="F61" s="94"/>
      <c r="G61" s="94"/>
      <c r="H61" s="105"/>
      <c r="I61" s="94"/>
      <c r="J61" s="94"/>
      <c r="K61" s="94"/>
      <c r="L61" s="94"/>
      <c r="M61" s="94"/>
      <c r="N61" s="102"/>
      <c r="O61" s="94"/>
      <c r="P61" s="94"/>
    </row>
    <row r="62" spans="1:16" s="36" customFormat="1" ht="32.25" customHeight="1" x14ac:dyDescent="0.25">
      <c r="A62" s="35">
        <v>7</v>
      </c>
      <c r="B62" s="211" t="s">
        <v>35</v>
      </c>
      <c r="C62" s="211"/>
      <c r="D62" s="211"/>
      <c r="E62" s="211"/>
      <c r="F62" s="211"/>
      <c r="G62" s="211"/>
      <c r="H62" s="211"/>
      <c r="I62" s="211"/>
      <c r="J62" s="211"/>
      <c r="K62" s="211"/>
      <c r="L62" s="211"/>
      <c r="M62" s="211"/>
      <c r="N62" s="211"/>
      <c r="O62" s="211"/>
      <c r="P62" s="211"/>
    </row>
    <row r="63" spans="1:16" s="36" customFormat="1" ht="45" customHeight="1" x14ac:dyDescent="0.35">
      <c r="A63" s="255" t="s">
        <v>87</v>
      </c>
      <c r="B63" s="255" t="s">
        <v>88</v>
      </c>
      <c r="C63" s="255" t="s">
        <v>89</v>
      </c>
      <c r="D63" s="253" t="s">
        <v>90</v>
      </c>
      <c r="E63" s="256" t="s">
        <v>91</v>
      </c>
      <c r="F63" s="253" t="s">
        <v>92</v>
      </c>
      <c r="G63" s="254" t="s">
        <v>158</v>
      </c>
      <c r="H63" s="254"/>
      <c r="I63" s="252" t="s">
        <v>214</v>
      </c>
      <c r="J63" s="252"/>
      <c r="K63" s="248" t="s">
        <v>215</v>
      </c>
      <c r="L63" s="250" t="s">
        <v>216</v>
      </c>
      <c r="M63" s="250" t="s">
        <v>217</v>
      </c>
      <c r="N63" s="250" t="s">
        <v>218</v>
      </c>
      <c r="O63" s="250" t="s">
        <v>219</v>
      </c>
      <c r="P63" s="250" t="s">
        <v>157</v>
      </c>
    </row>
    <row r="64" spans="1:16" s="36" customFormat="1" ht="32.25" customHeight="1" x14ac:dyDescent="0.25">
      <c r="A64" s="255"/>
      <c r="B64" s="255"/>
      <c r="C64" s="255"/>
      <c r="D64" s="253"/>
      <c r="E64" s="256"/>
      <c r="F64" s="253"/>
      <c r="G64" s="91" t="s">
        <v>0</v>
      </c>
      <c r="H64" s="91" t="s">
        <v>157</v>
      </c>
      <c r="I64" s="91" t="s">
        <v>0</v>
      </c>
      <c r="J64" s="91" t="s">
        <v>157</v>
      </c>
      <c r="K64" s="249"/>
      <c r="L64" s="251"/>
      <c r="M64" s="251"/>
      <c r="N64" s="251"/>
      <c r="O64" s="251"/>
      <c r="P64" s="251"/>
    </row>
    <row r="65" spans="1:16" s="36" customFormat="1" ht="63.75" customHeight="1" x14ac:dyDescent="0.25">
      <c r="A65" s="8" t="s">
        <v>36</v>
      </c>
      <c r="B65" s="18" t="s">
        <v>247</v>
      </c>
      <c r="C65" s="6" t="str">
        <f>+VLOOKUP(A65,'[1]Consolidado Unitarios DIYT'!$B$11:$E$438,3,FALSE)</f>
        <v>UN</v>
      </c>
      <c r="D65" s="20">
        <f>+VLOOKUP(A65,'[1]Consolidado Unitarios DIYT'!$B$11:$E$438,4,FALSE)</f>
        <v>1541435</v>
      </c>
      <c r="E65" s="197">
        <v>16</v>
      </c>
      <c r="F65" s="20">
        <f t="shared" ref="F65:F70" si="28">ROUND(D65*E65,0)</f>
        <v>24662960</v>
      </c>
      <c r="G65" s="20">
        <v>1541000</v>
      </c>
      <c r="H65" s="20">
        <f t="shared" ref="H65:H70" si="29">+G65*E65</f>
        <v>24656000</v>
      </c>
      <c r="I65" s="20">
        <v>1530000</v>
      </c>
      <c r="J65" s="20">
        <f t="shared" ref="J65:J70" si="30">+I65*E65</f>
        <v>24480000</v>
      </c>
      <c r="K65" s="100">
        <f t="shared" ref="K65:K70" si="31">AVERAGE(D65,G65,I65)</f>
        <v>1537478.3333333333</v>
      </c>
      <c r="L65" s="100">
        <f>SMALL((D65,G65,I65),1)</f>
        <v>1530000</v>
      </c>
      <c r="M65" s="100">
        <f t="shared" ref="M65:M70" si="32">+L65-D65</f>
        <v>-11435</v>
      </c>
      <c r="N65" s="98">
        <f t="shared" ref="N65:N70" si="33">(L65-D65)/L65</f>
        <v>-7.4738562091503265E-3</v>
      </c>
      <c r="O65" s="100">
        <f>+L65</f>
        <v>1530000</v>
      </c>
      <c r="P65" s="100">
        <f t="shared" ref="P65:P70" si="34">+O65*E65</f>
        <v>24480000</v>
      </c>
    </row>
    <row r="66" spans="1:16" s="36" customFormat="1" ht="25.5" customHeight="1" x14ac:dyDescent="0.25">
      <c r="A66" s="8" t="s">
        <v>37</v>
      </c>
      <c r="B66" s="18" t="s">
        <v>248</v>
      </c>
      <c r="C66" s="180" t="str">
        <f>+VLOOKUP(A66,'[1]Consolidado Unitarios DIYT'!$B$11:$E$438,3,FALSE)</f>
        <v>UN</v>
      </c>
      <c r="D66" s="20">
        <f>+VLOOKUP(A66,'[1]Consolidado Unitarios DIYT'!$B$11:$E$438,4,FALSE)</f>
        <v>647900</v>
      </c>
      <c r="E66" s="197">
        <v>1</v>
      </c>
      <c r="F66" s="20">
        <f t="shared" si="28"/>
        <v>647900</v>
      </c>
      <c r="G66" s="20">
        <v>647500</v>
      </c>
      <c r="H66" s="20">
        <f t="shared" si="29"/>
        <v>647500</v>
      </c>
      <c r="I66" s="20">
        <v>645000</v>
      </c>
      <c r="J66" s="20">
        <f t="shared" si="30"/>
        <v>645000</v>
      </c>
      <c r="K66" s="100">
        <f t="shared" si="31"/>
        <v>646800</v>
      </c>
      <c r="L66" s="100">
        <f>SMALL((D66,G66,I66),1)</f>
        <v>645000</v>
      </c>
      <c r="M66" s="100">
        <f t="shared" si="32"/>
        <v>-2900</v>
      </c>
      <c r="N66" s="98">
        <f t="shared" si="33"/>
        <v>-4.4961240310077517E-3</v>
      </c>
      <c r="O66" s="100">
        <f t="shared" ref="O66:O70" si="35">+L66</f>
        <v>645000</v>
      </c>
      <c r="P66" s="100">
        <f t="shared" si="34"/>
        <v>645000</v>
      </c>
    </row>
    <row r="67" spans="1:16" s="36" customFormat="1" ht="63.75" customHeight="1" x14ac:dyDescent="0.25">
      <c r="A67" s="8" t="s">
        <v>38</v>
      </c>
      <c r="B67" s="18" t="s">
        <v>249</v>
      </c>
      <c r="C67" s="180" t="str">
        <f>+VLOOKUP(A67,'[1]Consolidado Unitarios DIYT'!$B$11:$E$438,3,FALSE)</f>
        <v>UN</v>
      </c>
      <c r="D67" s="20">
        <f>+VLOOKUP(A67,'[1]Consolidado Unitarios DIYT'!$B$11:$E$438,4,FALSE)</f>
        <v>719392</v>
      </c>
      <c r="E67" s="197">
        <v>14</v>
      </c>
      <c r="F67" s="20">
        <f t="shared" si="28"/>
        <v>10071488</v>
      </c>
      <c r="G67" s="20">
        <v>719200</v>
      </c>
      <c r="H67" s="20">
        <f t="shared" si="29"/>
        <v>10068800</v>
      </c>
      <c r="I67" s="20">
        <v>717500</v>
      </c>
      <c r="J67" s="20">
        <f t="shared" si="30"/>
        <v>10045000</v>
      </c>
      <c r="K67" s="100">
        <f t="shared" si="31"/>
        <v>718697.33333333337</v>
      </c>
      <c r="L67" s="100">
        <f>SMALL((D67,G67,I67),1)</f>
        <v>717500</v>
      </c>
      <c r="M67" s="100">
        <f t="shared" si="32"/>
        <v>-1892</v>
      </c>
      <c r="N67" s="98">
        <f t="shared" si="33"/>
        <v>-2.6369337979094075E-3</v>
      </c>
      <c r="O67" s="100">
        <f t="shared" si="35"/>
        <v>717500</v>
      </c>
      <c r="P67" s="100">
        <f t="shared" si="34"/>
        <v>10045000</v>
      </c>
    </row>
    <row r="68" spans="1:16" s="36" customFormat="1" ht="38.25" customHeight="1" x14ac:dyDescent="0.25">
      <c r="A68" s="8" t="s">
        <v>39</v>
      </c>
      <c r="B68" s="18" t="s">
        <v>250</v>
      </c>
      <c r="C68" s="180" t="str">
        <f>+VLOOKUP(A68,'[1]Consolidado Unitarios DIYT'!$B$11:$E$438,3,FALSE)</f>
        <v>UN</v>
      </c>
      <c r="D68" s="20">
        <f>+VLOOKUP(A68,'[1]Consolidado Unitarios DIYT'!$B$11:$E$438,4,FALSE)</f>
        <v>225477</v>
      </c>
      <c r="E68" s="197">
        <v>3</v>
      </c>
      <c r="F68" s="20">
        <f t="shared" si="28"/>
        <v>676431</v>
      </c>
      <c r="G68" s="20">
        <v>225100</v>
      </c>
      <c r="H68" s="20">
        <f t="shared" si="29"/>
        <v>675300</v>
      </c>
      <c r="I68" s="20">
        <v>223600</v>
      </c>
      <c r="J68" s="20">
        <f t="shared" si="30"/>
        <v>670800</v>
      </c>
      <c r="K68" s="100">
        <f t="shared" si="31"/>
        <v>224725.66666666666</v>
      </c>
      <c r="L68" s="100">
        <f>SMALL((D68,G68,I68),1)</f>
        <v>223600</v>
      </c>
      <c r="M68" s="100">
        <f t="shared" si="32"/>
        <v>-1877</v>
      </c>
      <c r="N68" s="98">
        <f t="shared" si="33"/>
        <v>-8.3944543828264762E-3</v>
      </c>
      <c r="O68" s="100">
        <f t="shared" si="35"/>
        <v>223600</v>
      </c>
      <c r="P68" s="100">
        <f t="shared" si="34"/>
        <v>670800</v>
      </c>
    </row>
    <row r="69" spans="1:16" s="36" customFormat="1" ht="21.75" customHeight="1" x14ac:dyDescent="0.25">
      <c r="A69" s="8" t="s">
        <v>40</v>
      </c>
      <c r="B69" s="18" t="s">
        <v>251</v>
      </c>
      <c r="C69" s="180" t="str">
        <f>+VLOOKUP(A69,'[1]Consolidado Unitarios DIYT'!$B$11:$E$438,3,FALSE)</f>
        <v>UN</v>
      </c>
      <c r="D69" s="20">
        <f>+VLOOKUP(A69,'[1]Consolidado Unitarios DIYT'!$B$11:$E$438,4,FALSE)</f>
        <v>565657</v>
      </c>
      <c r="E69" s="197">
        <v>3</v>
      </c>
      <c r="F69" s="20">
        <f t="shared" si="28"/>
        <v>1696971</v>
      </c>
      <c r="G69" s="20">
        <v>565300</v>
      </c>
      <c r="H69" s="20">
        <f t="shared" si="29"/>
        <v>1695900</v>
      </c>
      <c r="I69" s="20">
        <v>560000</v>
      </c>
      <c r="J69" s="20">
        <f t="shared" si="30"/>
        <v>1680000</v>
      </c>
      <c r="K69" s="100">
        <f t="shared" si="31"/>
        <v>563652.33333333337</v>
      </c>
      <c r="L69" s="100">
        <f>SMALL((D69,G69,I69),1)</f>
        <v>560000</v>
      </c>
      <c r="M69" s="100">
        <f t="shared" si="32"/>
        <v>-5657</v>
      </c>
      <c r="N69" s="98">
        <f t="shared" si="33"/>
        <v>-1.0101785714285714E-2</v>
      </c>
      <c r="O69" s="100">
        <f t="shared" si="35"/>
        <v>560000</v>
      </c>
      <c r="P69" s="100">
        <f t="shared" si="34"/>
        <v>1680000</v>
      </c>
    </row>
    <row r="70" spans="1:16" s="36" customFormat="1" ht="21.75" customHeight="1" x14ac:dyDescent="0.25">
      <c r="A70" s="8" t="s">
        <v>41</v>
      </c>
      <c r="B70" s="18" t="s">
        <v>252</v>
      </c>
      <c r="C70" s="180" t="str">
        <f>+VLOOKUP(A70,'[1]Consolidado Unitarios DIYT'!$B$11:$E$438,3,FALSE)</f>
        <v>UN</v>
      </c>
      <c r="D70" s="20">
        <f>+VLOOKUP(A70,'[1]Consolidado Unitarios DIYT'!$B$11:$E$438,4,FALSE)</f>
        <v>583189</v>
      </c>
      <c r="E70" s="197">
        <v>3</v>
      </c>
      <c r="F70" s="20">
        <f t="shared" si="28"/>
        <v>1749567</v>
      </c>
      <c r="G70" s="20">
        <v>582900</v>
      </c>
      <c r="H70" s="20">
        <f t="shared" si="29"/>
        <v>1748700</v>
      </c>
      <c r="I70" s="20">
        <v>570900</v>
      </c>
      <c r="J70" s="20">
        <f t="shared" si="30"/>
        <v>1712700</v>
      </c>
      <c r="K70" s="100">
        <f t="shared" si="31"/>
        <v>578996.33333333337</v>
      </c>
      <c r="L70" s="100">
        <f>SMALL((D70,G70,I70),1)</f>
        <v>570900</v>
      </c>
      <c r="M70" s="100">
        <f t="shared" si="32"/>
        <v>-12289</v>
      </c>
      <c r="N70" s="98">
        <f t="shared" si="33"/>
        <v>-2.1525661236643897E-2</v>
      </c>
      <c r="O70" s="100">
        <f t="shared" si="35"/>
        <v>570900</v>
      </c>
      <c r="P70" s="100">
        <f t="shared" si="34"/>
        <v>1712700</v>
      </c>
    </row>
    <row r="71" spans="1:16" s="36" customFormat="1" ht="29.25" customHeight="1" x14ac:dyDescent="0.25">
      <c r="A71" s="245" t="s">
        <v>203</v>
      </c>
      <c r="B71" s="246"/>
      <c r="C71" s="247"/>
      <c r="D71" s="44">
        <f>SUM(D65:D70)</f>
        <v>4283050</v>
      </c>
      <c r="E71" s="195">
        <f t="shared" ref="E71:P71" si="36">SUM(E65:E70)</f>
        <v>40</v>
      </c>
      <c r="F71" s="44">
        <f t="shared" si="36"/>
        <v>39505317</v>
      </c>
      <c r="G71" s="21">
        <f t="shared" si="36"/>
        <v>4281000</v>
      </c>
      <c r="H71" s="21">
        <f t="shared" si="36"/>
        <v>39492200</v>
      </c>
      <c r="I71" s="21">
        <f t="shared" si="36"/>
        <v>4247000</v>
      </c>
      <c r="J71" s="21">
        <f t="shared" si="36"/>
        <v>39233500</v>
      </c>
      <c r="K71" s="21">
        <f t="shared" si="36"/>
        <v>4270350</v>
      </c>
      <c r="L71" s="21">
        <f t="shared" si="36"/>
        <v>4247000</v>
      </c>
      <c r="M71" s="21">
        <f t="shared" si="36"/>
        <v>-36050</v>
      </c>
      <c r="N71" s="52">
        <f>AVERAGE(N65:N70)</f>
        <v>-9.1048025619705954E-3</v>
      </c>
      <c r="O71" s="21">
        <f t="shared" si="36"/>
        <v>4247000</v>
      </c>
      <c r="P71" s="21">
        <f t="shared" si="36"/>
        <v>39233500</v>
      </c>
    </row>
    <row r="72" spans="1:16" s="36" customFormat="1" ht="20.25" customHeight="1" x14ac:dyDescent="0.25">
      <c r="A72" s="49"/>
      <c r="B72" s="103"/>
      <c r="C72" s="103"/>
      <c r="D72" s="104"/>
      <c r="E72" s="199"/>
      <c r="F72" s="104"/>
      <c r="G72" s="94"/>
      <c r="H72" s="105"/>
      <c r="J72" s="37"/>
    </row>
    <row r="73" spans="1:16" s="36" customFormat="1" ht="15.75" customHeight="1" x14ac:dyDescent="0.25">
      <c r="A73" s="35">
        <v>8</v>
      </c>
      <c r="B73" s="211" t="s">
        <v>42</v>
      </c>
      <c r="C73" s="211"/>
      <c r="D73" s="211"/>
      <c r="E73" s="211"/>
      <c r="F73" s="211"/>
      <c r="G73" s="211"/>
      <c r="H73" s="211"/>
      <c r="I73" s="211"/>
      <c r="J73" s="211"/>
      <c r="K73" s="211"/>
      <c r="L73" s="211"/>
      <c r="M73" s="211"/>
      <c r="N73" s="211"/>
      <c r="O73" s="211"/>
      <c r="P73" s="211"/>
    </row>
    <row r="74" spans="1:16" s="36" customFormat="1" ht="21.75" customHeight="1" x14ac:dyDescent="0.35">
      <c r="A74" s="255" t="s">
        <v>87</v>
      </c>
      <c r="B74" s="255" t="s">
        <v>88</v>
      </c>
      <c r="C74" s="255" t="s">
        <v>89</v>
      </c>
      <c r="D74" s="253" t="s">
        <v>90</v>
      </c>
      <c r="E74" s="256" t="s">
        <v>91</v>
      </c>
      <c r="F74" s="253" t="s">
        <v>92</v>
      </c>
      <c r="G74" s="254" t="s">
        <v>158</v>
      </c>
      <c r="H74" s="254"/>
      <c r="I74" s="252" t="s">
        <v>214</v>
      </c>
      <c r="J74" s="252"/>
      <c r="K74" s="248" t="s">
        <v>215</v>
      </c>
      <c r="L74" s="250" t="s">
        <v>216</v>
      </c>
      <c r="M74" s="250" t="s">
        <v>217</v>
      </c>
      <c r="N74" s="250" t="s">
        <v>218</v>
      </c>
      <c r="O74" s="250" t="s">
        <v>219</v>
      </c>
      <c r="P74" s="250" t="s">
        <v>157</v>
      </c>
    </row>
    <row r="75" spans="1:16" s="36" customFormat="1" ht="32.25" customHeight="1" x14ac:dyDescent="0.25">
      <c r="A75" s="255"/>
      <c r="B75" s="255"/>
      <c r="C75" s="255"/>
      <c r="D75" s="253"/>
      <c r="E75" s="256"/>
      <c r="F75" s="253"/>
      <c r="G75" s="91" t="s">
        <v>0</v>
      </c>
      <c r="H75" s="91" t="s">
        <v>157</v>
      </c>
      <c r="I75" s="91" t="s">
        <v>0</v>
      </c>
      <c r="J75" s="91" t="s">
        <v>157</v>
      </c>
      <c r="K75" s="249"/>
      <c r="L75" s="251"/>
      <c r="M75" s="251"/>
      <c r="N75" s="251"/>
      <c r="O75" s="251"/>
      <c r="P75" s="251"/>
    </row>
    <row r="76" spans="1:16" s="36" customFormat="1" ht="48.75" customHeight="1" x14ac:dyDescent="0.25">
      <c r="A76" s="8" t="s">
        <v>166</v>
      </c>
      <c r="B76" s="18" t="s">
        <v>253</v>
      </c>
      <c r="C76" s="6" t="str">
        <f>+VLOOKUP(A76,'[1]Consolidado Unitarios DIYT'!$B$11:$E$438,3,FALSE)</f>
        <v>ML</v>
      </c>
      <c r="D76" s="20">
        <f>+VLOOKUP(A76,'[1]Consolidado Unitarios DIYT'!$B$11:$E$438,4,FALSE)</f>
        <v>45261</v>
      </c>
      <c r="E76" s="197">
        <v>581.18580000000009</v>
      </c>
      <c r="F76" s="20">
        <f t="shared" ref="F76:F91" si="37">ROUND(D76*E76,0)</f>
        <v>26305050</v>
      </c>
      <c r="G76" s="20">
        <v>45000</v>
      </c>
      <c r="H76" s="20">
        <f t="shared" ref="H76:H91" si="38">+G76*E76</f>
        <v>26153361.000000004</v>
      </c>
      <c r="I76" s="20">
        <v>42500</v>
      </c>
      <c r="J76" s="20">
        <f t="shared" ref="J76:J91" si="39">+I76*E76</f>
        <v>24700396.500000004</v>
      </c>
      <c r="K76" s="20">
        <f t="shared" ref="K76:K91" si="40">AVERAGE(D76,G76,I76)</f>
        <v>44253.666666666664</v>
      </c>
      <c r="L76" s="20">
        <f>SMALL((D76,G76,I76),1)</f>
        <v>42500</v>
      </c>
      <c r="M76" s="20">
        <f t="shared" ref="M76:M91" si="41">+L76-D76</f>
        <v>-2761</v>
      </c>
      <c r="N76" s="98">
        <f t="shared" ref="N76:N91" si="42">(L76-D76)/L76</f>
        <v>-6.4964705882352938E-2</v>
      </c>
      <c r="O76" s="100">
        <f>+L76</f>
        <v>42500</v>
      </c>
      <c r="P76" s="20">
        <f t="shared" ref="P76:P91" si="43">+O76*E76</f>
        <v>24700396.500000004</v>
      </c>
    </row>
    <row r="77" spans="1:16" s="36" customFormat="1" ht="40.5" customHeight="1" x14ac:dyDescent="0.25">
      <c r="A77" s="8" t="s">
        <v>167</v>
      </c>
      <c r="B77" s="18" t="s">
        <v>254</v>
      </c>
      <c r="C77" s="6" t="str">
        <f>+VLOOKUP(A77,'[1]Consolidado Unitarios DIYT'!$B$11:$E$438,3,FALSE)</f>
        <v>ML</v>
      </c>
      <c r="D77" s="20">
        <f>+VLOOKUP(A77,'[1]Consolidado Unitarios DIYT'!$B$11:$E$438,4,FALSE)</f>
        <v>39192</v>
      </c>
      <c r="E77" s="197">
        <v>81.389880000000005</v>
      </c>
      <c r="F77" s="20">
        <f t="shared" si="37"/>
        <v>3189832</v>
      </c>
      <c r="G77" s="20">
        <v>38900</v>
      </c>
      <c r="H77" s="20">
        <f t="shared" si="38"/>
        <v>3166066.3320000004</v>
      </c>
      <c r="I77" s="20">
        <v>37500</v>
      </c>
      <c r="J77" s="20">
        <f t="shared" si="39"/>
        <v>3052120.5</v>
      </c>
      <c r="K77" s="20">
        <f t="shared" si="40"/>
        <v>38530.666666666664</v>
      </c>
      <c r="L77" s="20">
        <f>SMALL((D77,G77,I77),1)</f>
        <v>37500</v>
      </c>
      <c r="M77" s="20">
        <f t="shared" si="41"/>
        <v>-1692</v>
      </c>
      <c r="N77" s="98">
        <f t="shared" si="42"/>
        <v>-4.512E-2</v>
      </c>
      <c r="O77" s="100">
        <f t="shared" ref="O77:O91" si="44">+L77</f>
        <v>37500</v>
      </c>
      <c r="P77" s="20">
        <f t="shared" si="43"/>
        <v>3052120.5</v>
      </c>
    </row>
    <row r="78" spans="1:16" s="36" customFormat="1" ht="33.75" customHeight="1" x14ac:dyDescent="0.25">
      <c r="A78" s="8" t="s">
        <v>44</v>
      </c>
      <c r="B78" s="18" t="s">
        <v>255</v>
      </c>
      <c r="C78" s="6" t="str">
        <f>+VLOOKUP(A78,'[1]Consolidado Unitarios DIYT'!$B$11:$E$438,3,FALSE)</f>
        <v>ML</v>
      </c>
      <c r="D78" s="20">
        <f>+VLOOKUP(A78,'[1]Consolidado Unitarios DIYT'!$B$11:$E$438,4,FALSE)</f>
        <v>36465</v>
      </c>
      <c r="E78" s="197">
        <v>38.188800000000001</v>
      </c>
      <c r="F78" s="20">
        <f t="shared" si="37"/>
        <v>1392555</v>
      </c>
      <c r="G78" s="20">
        <v>36200</v>
      </c>
      <c r="H78" s="20">
        <f t="shared" si="38"/>
        <v>1382434.56</v>
      </c>
      <c r="I78" s="20">
        <v>34500</v>
      </c>
      <c r="J78" s="20">
        <f t="shared" si="39"/>
        <v>1317513.6000000001</v>
      </c>
      <c r="K78" s="20">
        <f t="shared" si="40"/>
        <v>35721.666666666664</v>
      </c>
      <c r="L78" s="20">
        <f>SMALL((D78,G78,I78),1)</f>
        <v>34500</v>
      </c>
      <c r="M78" s="20">
        <f t="shared" si="41"/>
        <v>-1965</v>
      </c>
      <c r="N78" s="98">
        <f t="shared" si="42"/>
        <v>-5.6956521739130433E-2</v>
      </c>
      <c r="O78" s="100">
        <f t="shared" si="44"/>
        <v>34500</v>
      </c>
      <c r="P78" s="20">
        <f t="shared" si="43"/>
        <v>1317513.6000000001</v>
      </c>
    </row>
    <row r="79" spans="1:16" s="36" customFormat="1" ht="80.25" customHeight="1" x14ac:dyDescent="0.25">
      <c r="A79" s="8" t="s">
        <v>45</v>
      </c>
      <c r="B79" s="18" t="s">
        <v>256</v>
      </c>
      <c r="C79" s="180" t="str">
        <f>+VLOOKUP(A79,'[1]Consolidado Unitarios DIYT'!$B$11:$E$438,3,FALSE)</f>
        <v>UN</v>
      </c>
      <c r="D79" s="20">
        <f>+VLOOKUP(A79,'[1]Consolidado Unitarios DIYT'!$B$11:$E$438,4,FALSE)</f>
        <v>152742</v>
      </c>
      <c r="E79" s="197">
        <v>11</v>
      </c>
      <c r="F79" s="20">
        <f t="shared" si="37"/>
        <v>1680162</v>
      </c>
      <c r="G79" s="20">
        <v>152350</v>
      </c>
      <c r="H79" s="20">
        <f t="shared" si="38"/>
        <v>1675850</v>
      </c>
      <c r="I79" s="20">
        <v>150250</v>
      </c>
      <c r="J79" s="20">
        <f t="shared" si="39"/>
        <v>1652750</v>
      </c>
      <c r="K79" s="20">
        <f t="shared" si="40"/>
        <v>151780.66666666666</v>
      </c>
      <c r="L79" s="20">
        <f>SMALL((D79,G79,I79),1)</f>
        <v>150250</v>
      </c>
      <c r="M79" s="20">
        <f t="shared" si="41"/>
        <v>-2492</v>
      </c>
      <c r="N79" s="98">
        <f t="shared" si="42"/>
        <v>-1.6585690515806988E-2</v>
      </c>
      <c r="O79" s="100">
        <f t="shared" si="44"/>
        <v>150250</v>
      </c>
      <c r="P79" s="20">
        <f t="shared" si="43"/>
        <v>1652750</v>
      </c>
    </row>
    <row r="80" spans="1:16" s="36" customFormat="1" ht="90.75" customHeight="1" x14ac:dyDescent="0.25">
      <c r="A80" s="8" t="s">
        <v>188</v>
      </c>
      <c r="B80" s="18" t="s">
        <v>257</v>
      </c>
      <c r="C80" s="180" t="str">
        <f>+VLOOKUP(A80,'[1]Consolidado Unitarios DIYT'!$B$11:$E$438,3,FALSE)</f>
        <v>UN</v>
      </c>
      <c r="D80" s="20">
        <f>+VLOOKUP(A80,'[1]Consolidado Unitarios DIYT'!$B$11:$E$438,4,FALSE)</f>
        <v>211862</v>
      </c>
      <c r="E80" s="197">
        <v>11</v>
      </c>
      <c r="F80" s="20">
        <f t="shared" si="37"/>
        <v>2330482</v>
      </c>
      <c r="G80" s="20">
        <v>208400</v>
      </c>
      <c r="H80" s="20">
        <f t="shared" si="38"/>
        <v>2292400</v>
      </c>
      <c r="I80" s="20">
        <v>205000</v>
      </c>
      <c r="J80" s="20">
        <f t="shared" si="39"/>
        <v>2255000</v>
      </c>
      <c r="K80" s="20">
        <f t="shared" si="40"/>
        <v>208420.66666666666</v>
      </c>
      <c r="L80" s="20">
        <f>SMALL((D80,G80,I80),1)</f>
        <v>205000</v>
      </c>
      <c r="M80" s="20">
        <f t="shared" si="41"/>
        <v>-6862</v>
      </c>
      <c r="N80" s="98">
        <f t="shared" si="42"/>
        <v>-3.3473170731707316E-2</v>
      </c>
      <c r="O80" s="100">
        <f t="shared" si="44"/>
        <v>205000</v>
      </c>
      <c r="P80" s="20">
        <f t="shared" si="43"/>
        <v>2255000</v>
      </c>
    </row>
    <row r="81" spans="1:16" s="36" customFormat="1" ht="94.5" customHeight="1" x14ac:dyDescent="0.25">
      <c r="A81" s="8" t="s">
        <v>46</v>
      </c>
      <c r="B81" s="18" t="s">
        <v>258</v>
      </c>
      <c r="C81" s="180" t="str">
        <f>+VLOOKUP(A81,'[1]Consolidado Unitarios DIYT'!$B$11:$E$438,3,FALSE)</f>
        <v>UN</v>
      </c>
      <c r="D81" s="20">
        <f>+VLOOKUP(A81,'[1]Consolidado Unitarios DIYT'!$B$11:$E$438,4,FALSE)</f>
        <v>198553</v>
      </c>
      <c r="E81" s="197">
        <v>11</v>
      </c>
      <c r="F81" s="20">
        <f t="shared" si="37"/>
        <v>2184083</v>
      </c>
      <c r="G81" s="20">
        <v>198500</v>
      </c>
      <c r="H81" s="20">
        <f t="shared" si="38"/>
        <v>2183500</v>
      </c>
      <c r="I81" s="20">
        <v>195900</v>
      </c>
      <c r="J81" s="20">
        <f t="shared" si="39"/>
        <v>2154900</v>
      </c>
      <c r="K81" s="20">
        <f t="shared" si="40"/>
        <v>197651</v>
      </c>
      <c r="L81" s="20">
        <f>SMALL((D81,G81,I81),1)</f>
        <v>195900</v>
      </c>
      <c r="M81" s="20">
        <f t="shared" si="41"/>
        <v>-2653</v>
      </c>
      <c r="N81" s="98">
        <f t="shared" si="42"/>
        <v>-1.3542623787646759E-2</v>
      </c>
      <c r="O81" s="100">
        <f t="shared" si="44"/>
        <v>195900</v>
      </c>
      <c r="P81" s="20">
        <f t="shared" si="43"/>
        <v>2154900</v>
      </c>
    </row>
    <row r="82" spans="1:16" s="36" customFormat="1" ht="98.25" customHeight="1" x14ac:dyDescent="0.25">
      <c r="A82" s="8" t="s">
        <v>168</v>
      </c>
      <c r="B82" s="18" t="s">
        <v>259</v>
      </c>
      <c r="C82" s="180" t="str">
        <f>+VLOOKUP(A82,'[1]Consolidado Unitarios DIYT'!$B$11:$E$438,3,FALSE)</f>
        <v>UN</v>
      </c>
      <c r="D82" s="20">
        <f>+VLOOKUP(A82,'[1]Consolidado Unitarios DIYT'!$B$11:$E$438,4,FALSE)</f>
        <v>327873</v>
      </c>
      <c r="E82" s="197">
        <v>11</v>
      </c>
      <c r="F82" s="20">
        <f t="shared" si="37"/>
        <v>3606603</v>
      </c>
      <c r="G82" s="20">
        <v>327450</v>
      </c>
      <c r="H82" s="20">
        <f t="shared" si="38"/>
        <v>3601950</v>
      </c>
      <c r="I82" s="20">
        <v>325000</v>
      </c>
      <c r="J82" s="20">
        <f t="shared" si="39"/>
        <v>3575000</v>
      </c>
      <c r="K82" s="20">
        <f t="shared" si="40"/>
        <v>326774.33333333331</v>
      </c>
      <c r="L82" s="20">
        <f>SMALL((D82,G82,I82),1)</f>
        <v>325000</v>
      </c>
      <c r="M82" s="20">
        <f t="shared" si="41"/>
        <v>-2873</v>
      </c>
      <c r="N82" s="98">
        <f t="shared" si="42"/>
        <v>-8.8400000000000006E-3</v>
      </c>
      <c r="O82" s="100">
        <f t="shared" si="44"/>
        <v>325000</v>
      </c>
      <c r="P82" s="20">
        <f t="shared" si="43"/>
        <v>3575000</v>
      </c>
    </row>
    <row r="83" spans="1:16" s="36" customFormat="1" ht="30.75" customHeight="1" x14ac:dyDescent="0.25">
      <c r="A83" s="8" t="s">
        <v>47</v>
      </c>
      <c r="B83" s="18" t="s">
        <v>260</v>
      </c>
      <c r="C83" s="180" t="str">
        <f>+VLOOKUP(A83,'[1]Consolidado Unitarios DIYT'!$B$11:$E$438,3,FALSE)</f>
        <v>UN</v>
      </c>
      <c r="D83" s="20">
        <f>+VLOOKUP(A83,'[1]Consolidado Unitarios DIYT'!$B$11:$E$438,4,FALSE)</f>
        <v>157471</v>
      </c>
      <c r="E83" s="197">
        <v>10</v>
      </c>
      <c r="F83" s="20">
        <f t="shared" si="37"/>
        <v>1574710</v>
      </c>
      <c r="G83" s="20">
        <v>157350</v>
      </c>
      <c r="H83" s="20">
        <f t="shared" si="38"/>
        <v>1573500</v>
      </c>
      <c r="I83" s="20">
        <v>156000</v>
      </c>
      <c r="J83" s="20">
        <f t="shared" si="39"/>
        <v>1560000</v>
      </c>
      <c r="K83" s="20">
        <f t="shared" si="40"/>
        <v>156940.33333333334</v>
      </c>
      <c r="L83" s="20">
        <f>SMALL((D83,G83,I83),1)</f>
        <v>156000</v>
      </c>
      <c r="M83" s="20">
        <f t="shared" si="41"/>
        <v>-1471</v>
      </c>
      <c r="N83" s="98">
        <f t="shared" si="42"/>
        <v>-9.4294871794871789E-3</v>
      </c>
      <c r="O83" s="100">
        <f t="shared" si="44"/>
        <v>156000</v>
      </c>
      <c r="P83" s="20">
        <f t="shared" si="43"/>
        <v>1560000</v>
      </c>
    </row>
    <row r="84" spans="1:16" s="36" customFormat="1" ht="54" customHeight="1" x14ac:dyDescent="0.25">
      <c r="A84" s="8" t="s">
        <v>48</v>
      </c>
      <c r="B84" s="18" t="s">
        <v>261</v>
      </c>
      <c r="C84" s="180" t="str">
        <f>+VLOOKUP(A84,'[1]Consolidado Unitarios DIYT'!$B$11:$E$438,3,FALSE)</f>
        <v>UN</v>
      </c>
      <c r="D84" s="20">
        <f>+VLOOKUP(A84,'[1]Consolidado Unitarios DIYT'!$B$11:$E$438,4,FALSE)</f>
        <v>178958</v>
      </c>
      <c r="E84" s="197">
        <v>10</v>
      </c>
      <c r="F84" s="20">
        <f t="shared" si="37"/>
        <v>1789580</v>
      </c>
      <c r="G84" s="20">
        <v>178600</v>
      </c>
      <c r="H84" s="20">
        <f t="shared" si="38"/>
        <v>1786000</v>
      </c>
      <c r="I84" s="20">
        <v>177500</v>
      </c>
      <c r="J84" s="20">
        <f t="shared" si="39"/>
        <v>1775000</v>
      </c>
      <c r="K84" s="20">
        <f t="shared" si="40"/>
        <v>178352.66666666666</v>
      </c>
      <c r="L84" s="20">
        <f>SMALL((D84,G84,I84),1)</f>
        <v>177500</v>
      </c>
      <c r="M84" s="20">
        <f t="shared" si="41"/>
        <v>-1458</v>
      </c>
      <c r="N84" s="98">
        <f t="shared" si="42"/>
        <v>-8.2140845070422536E-3</v>
      </c>
      <c r="O84" s="100">
        <f t="shared" si="44"/>
        <v>177500</v>
      </c>
      <c r="P84" s="20">
        <f t="shared" si="43"/>
        <v>1775000</v>
      </c>
    </row>
    <row r="85" spans="1:16" s="36" customFormat="1" ht="12.75" customHeight="1" x14ac:dyDescent="0.25">
      <c r="A85" s="8" t="s">
        <v>169</v>
      </c>
      <c r="B85" s="18" t="s">
        <v>262</v>
      </c>
      <c r="C85" s="180" t="str">
        <f>+VLOOKUP(A85,'[1]Consolidado Unitarios DIYT'!$B$11:$E$438,3,FALSE)</f>
        <v>UN</v>
      </c>
      <c r="D85" s="20">
        <f>+VLOOKUP(A85,'[1]Consolidado Unitarios DIYT'!$B$11:$E$438,4,FALSE)</f>
        <v>108650</v>
      </c>
      <c r="E85" s="197">
        <v>9</v>
      </c>
      <c r="F85" s="20">
        <f t="shared" si="37"/>
        <v>977850</v>
      </c>
      <c r="G85" s="20">
        <v>108300</v>
      </c>
      <c r="H85" s="20">
        <f t="shared" si="38"/>
        <v>974700</v>
      </c>
      <c r="I85" s="20">
        <v>106900</v>
      </c>
      <c r="J85" s="20">
        <f t="shared" si="39"/>
        <v>962100</v>
      </c>
      <c r="K85" s="20">
        <f t="shared" si="40"/>
        <v>107950</v>
      </c>
      <c r="L85" s="20">
        <f>SMALL((D85,G85,I85),1)</f>
        <v>106900</v>
      </c>
      <c r="M85" s="20">
        <f t="shared" si="41"/>
        <v>-1750</v>
      </c>
      <c r="N85" s="98">
        <f t="shared" si="42"/>
        <v>-1.6370439663236671E-2</v>
      </c>
      <c r="O85" s="100">
        <v>16500</v>
      </c>
      <c r="P85" s="20">
        <f t="shared" si="43"/>
        <v>148500</v>
      </c>
    </row>
    <row r="86" spans="1:16" s="36" customFormat="1" ht="30" customHeight="1" x14ac:dyDescent="0.25">
      <c r="A86" s="8" t="s">
        <v>50</v>
      </c>
      <c r="B86" s="18" t="s">
        <v>263</v>
      </c>
      <c r="C86" s="180" t="str">
        <f>+VLOOKUP(A86,'[1]Consolidado Unitarios DIYT'!$B$11:$E$438,3,FALSE)</f>
        <v>UN</v>
      </c>
      <c r="D86" s="20">
        <f>+VLOOKUP(A86,'[1]Consolidado Unitarios DIYT'!$B$11:$E$438,4,FALSE)</f>
        <v>53664</v>
      </c>
      <c r="E86" s="197">
        <v>9</v>
      </c>
      <c r="F86" s="20">
        <f t="shared" si="37"/>
        <v>482976</v>
      </c>
      <c r="G86" s="20">
        <v>53250</v>
      </c>
      <c r="H86" s="20">
        <f t="shared" si="38"/>
        <v>479250</v>
      </c>
      <c r="I86" s="20">
        <v>52500</v>
      </c>
      <c r="J86" s="20">
        <f t="shared" si="39"/>
        <v>472500</v>
      </c>
      <c r="K86" s="20">
        <f t="shared" si="40"/>
        <v>53138</v>
      </c>
      <c r="L86" s="20">
        <f>SMALL((D86,G86,I86),1)</f>
        <v>52500</v>
      </c>
      <c r="M86" s="20">
        <f t="shared" si="41"/>
        <v>-1164</v>
      </c>
      <c r="N86" s="98">
        <f t="shared" si="42"/>
        <v>-2.2171428571428571E-2</v>
      </c>
      <c r="O86" s="100">
        <f t="shared" si="44"/>
        <v>52500</v>
      </c>
      <c r="P86" s="20">
        <f t="shared" si="43"/>
        <v>472500</v>
      </c>
    </row>
    <row r="87" spans="1:16" s="36" customFormat="1" ht="24.75" customHeight="1" x14ac:dyDescent="0.25">
      <c r="A87" s="8" t="s">
        <v>170</v>
      </c>
      <c r="B87" s="18" t="s">
        <v>264</v>
      </c>
      <c r="C87" s="6" t="str">
        <f>+VLOOKUP(A87,'[1]Consolidado Unitarios DIYT'!$B$11:$E$438,3,FALSE)</f>
        <v>UN</v>
      </c>
      <c r="D87" s="20">
        <f>+VLOOKUP(A87,'[1]Consolidado Unitarios DIYT'!$B$11:$E$438,4,FALSE)</f>
        <v>16565551</v>
      </c>
      <c r="E87" s="197">
        <v>2</v>
      </c>
      <c r="F87" s="20">
        <f t="shared" si="37"/>
        <v>33131102</v>
      </c>
      <c r="G87" s="20">
        <v>16564900</v>
      </c>
      <c r="H87" s="20">
        <f t="shared" si="38"/>
        <v>33129800</v>
      </c>
      <c r="I87" s="20">
        <v>16500000</v>
      </c>
      <c r="J87" s="20">
        <f t="shared" si="39"/>
        <v>33000000</v>
      </c>
      <c r="K87" s="20">
        <f t="shared" si="40"/>
        <v>16543483.666666666</v>
      </c>
      <c r="L87" s="20">
        <f>SMALL((D87,G87,I87),1)</f>
        <v>16500000</v>
      </c>
      <c r="M87" s="20">
        <f t="shared" si="41"/>
        <v>-65551</v>
      </c>
      <c r="N87" s="98">
        <f t="shared" si="42"/>
        <v>-3.9727878787878786E-3</v>
      </c>
      <c r="O87" s="100">
        <f t="shared" si="44"/>
        <v>16500000</v>
      </c>
      <c r="P87" s="20">
        <f t="shared" si="43"/>
        <v>33000000</v>
      </c>
    </row>
    <row r="88" spans="1:16" s="36" customFormat="1" ht="44.25" customHeight="1" x14ac:dyDescent="0.25">
      <c r="A88" s="8" t="s">
        <v>51</v>
      </c>
      <c r="B88" s="18" t="s">
        <v>265</v>
      </c>
      <c r="C88" s="6" t="str">
        <f>+VLOOKUP(A88,'[1]Consolidado Unitarios DIYT'!$B$11:$E$438,3,FALSE)</f>
        <v>M2</v>
      </c>
      <c r="D88" s="20">
        <f>+VLOOKUP(A88,'[1]Consolidado Unitarios DIYT'!$B$11:$E$438,4,FALSE)</f>
        <v>13069</v>
      </c>
      <c r="E88" s="197">
        <v>11.934000000000001</v>
      </c>
      <c r="F88" s="20">
        <f t="shared" si="37"/>
        <v>155965</v>
      </c>
      <c r="G88" s="20">
        <v>12800</v>
      </c>
      <c r="H88" s="20">
        <f t="shared" si="38"/>
        <v>152755.20000000001</v>
      </c>
      <c r="I88" s="20">
        <v>11500</v>
      </c>
      <c r="J88" s="20">
        <f t="shared" si="39"/>
        <v>137241</v>
      </c>
      <c r="K88" s="20">
        <f t="shared" si="40"/>
        <v>12456.333333333334</v>
      </c>
      <c r="L88" s="20">
        <f>SMALL((D88,G88,I88),1)</f>
        <v>11500</v>
      </c>
      <c r="M88" s="20">
        <f t="shared" si="41"/>
        <v>-1569</v>
      </c>
      <c r="N88" s="98">
        <f t="shared" si="42"/>
        <v>-0.13643478260869565</v>
      </c>
      <c r="O88" s="100">
        <f t="shared" si="44"/>
        <v>11500</v>
      </c>
      <c r="P88" s="20">
        <f t="shared" si="43"/>
        <v>137241</v>
      </c>
    </row>
    <row r="89" spans="1:16" s="36" customFormat="1" ht="26.25" customHeight="1" x14ac:dyDescent="0.25">
      <c r="A89" s="8" t="s">
        <v>135</v>
      </c>
      <c r="B89" s="18" t="s">
        <v>136</v>
      </c>
      <c r="C89" s="12" t="s">
        <v>137</v>
      </c>
      <c r="D89" s="20">
        <v>7772.333333333333</v>
      </c>
      <c r="E89" s="197">
        <v>30</v>
      </c>
      <c r="F89" s="20">
        <f t="shared" si="37"/>
        <v>233170</v>
      </c>
      <c r="G89" s="20">
        <v>7300</v>
      </c>
      <c r="H89" s="20">
        <f t="shared" si="38"/>
        <v>219000</v>
      </c>
      <c r="I89" s="20">
        <v>7300</v>
      </c>
      <c r="J89" s="20">
        <f t="shared" si="39"/>
        <v>219000</v>
      </c>
      <c r="K89" s="20">
        <f t="shared" si="40"/>
        <v>7457.4444444444443</v>
      </c>
      <c r="L89" s="20">
        <f>SMALL((D89,G89,I89),1)</f>
        <v>7300</v>
      </c>
      <c r="M89" s="20">
        <f t="shared" si="41"/>
        <v>-472.33333333333303</v>
      </c>
      <c r="N89" s="98">
        <f t="shared" si="42"/>
        <v>-6.4703196347031922E-2</v>
      </c>
      <c r="O89" s="100">
        <f t="shared" si="44"/>
        <v>7300</v>
      </c>
      <c r="P89" s="20">
        <f t="shared" si="43"/>
        <v>219000</v>
      </c>
    </row>
    <row r="90" spans="1:16" s="36" customFormat="1" ht="40.5" customHeight="1" x14ac:dyDescent="0.25">
      <c r="A90" s="8" t="s">
        <v>138</v>
      </c>
      <c r="B90" s="18" t="s">
        <v>139</v>
      </c>
      <c r="C90" s="12" t="s">
        <v>134</v>
      </c>
      <c r="D90" s="20">
        <v>146383.33333333334</v>
      </c>
      <c r="E90" s="197">
        <v>24</v>
      </c>
      <c r="F90" s="20">
        <f t="shared" si="37"/>
        <v>3513200</v>
      </c>
      <c r="G90" s="20">
        <v>146000</v>
      </c>
      <c r="H90" s="20">
        <f t="shared" si="38"/>
        <v>3504000</v>
      </c>
      <c r="I90" s="20">
        <v>144000</v>
      </c>
      <c r="J90" s="20">
        <f t="shared" si="39"/>
        <v>3456000</v>
      </c>
      <c r="K90" s="20">
        <f t="shared" si="40"/>
        <v>145461.11111111112</v>
      </c>
      <c r="L90" s="20">
        <f>SMALL((D90,G90,I90),1)</f>
        <v>144000</v>
      </c>
      <c r="M90" s="20">
        <f t="shared" si="41"/>
        <v>-2383.333333333343</v>
      </c>
      <c r="N90" s="98">
        <f t="shared" si="42"/>
        <v>-1.6550925925925993E-2</v>
      </c>
      <c r="O90" s="100">
        <f t="shared" si="44"/>
        <v>144000</v>
      </c>
      <c r="P90" s="20">
        <f t="shared" si="43"/>
        <v>3456000</v>
      </c>
    </row>
    <row r="91" spans="1:16" s="36" customFormat="1" ht="60" customHeight="1" x14ac:dyDescent="0.25">
      <c r="A91" s="8" t="s">
        <v>171</v>
      </c>
      <c r="B91" s="18" t="s">
        <v>266</v>
      </c>
      <c r="C91" s="180" t="str">
        <f>+VLOOKUP(A91,'[1]Consolidado Unitarios DIYT'!$B$11:$E$438,3,FALSE)</f>
        <v>UN</v>
      </c>
      <c r="D91" s="20">
        <f>+VLOOKUP(A91,'[1]Consolidado Unitarios DIYT'!$B$11:$E$438,4,FALSE)</f>
        <v>201650</v>
      </c>
      <c r="E91" s="197">
        <v>12</v>
      </c>
      <c r="F91" s="20">
        <f t="shared" si="37"/>
        <v>2419800</v>
      </c>
      <c r="G91" s="20">
        <v>201300</v>
      </c>
      <c r="H91" s="20">
        <f t="shared" si="38"/>
        <v>2415600</v>
      </c>
      <c r="I91" s="20">
        <v>199800</v>
      </c>
      <c r="J91" s="20">
        <f t="shared" si="39"/>
        <v>2397600</v>
      </c>
      <c r="K91" s="20">
        <f t="shared" si="40"/>
        <v>200916.66666666666</v>
      </c>
      <c r="L91" s="20">
        <f>SMALL((D91,G91,I91),1)</f>
        <v>199800</v>
      </c>
      <c r="M91" s="20">
        <f t="shared" si="41"/>
        <v>-1850</v>
      </c>
      <c r="N91" s="98">
        <f t="shared" si="42"/>
        <v>-9.2592592592592587E-3</v>
      </c>
      <c r="O91" s="100">
        <f t="shared" si="44"/>
        <v>199800</v>
      </c>
      <c r="P91" s="20">
        <f t="shared" si="43"/>
        <v>2397600</v>
      </c>
    </row>
    <row r="92" spans="1:16" s="36" customFormat="1" ht="33.75" customHeight="1" x14ac:dyDescent="0.25">
      <c r="A92" s="245" t="s">
        <v>204</v>
      </c>
      <c r="B92" s="246"/>
      <c r="C92" s="247"/>
      <c r="D92" s="44">
        <f>SUM(D76:D91)</f>
        <v>18445116.666666664</v>
      </c>
      <c r="E92" s="195">
        <f t="shared" ref="E92:P92" si="45">SUM(E76:E91)</f>
        <v>862.69848000000013</v>
      </c>
      <c r="F92" s="44">
        <f t="shared" si="45"/>
        <v>84967120</v>
      </c>
      <c r="G92" s="44">
        <f t="shared" si="45"/>
        <v>18436600</v>
      </c>
      <c r="H92" s="44">
        <f t="shared" si="45"/>
        <v>84690167.092000008</v>
      </c>
      <c r="I92" s="21">
        <f t="shared" si="45"/>
        <v>18346150</v>
      </c>
      <c r="J92" s="21">
        <f t="shared" si="45"/>
        <v>82687121.600000009</v>
      </c>
      <c r="K92" s="21">
        <f t="shared" si="45"/>
        <v>18409288.888888888</v>
      </c>
      <c r="L92" s="21">
        <f t="shared" si="45"/>
        <v>18346150</v>
      </c>
      <c r="M92" s="21">
        <f t="shared" si="45"/>
        <v>-98966.666666666672</v>
      </c>
      <c r="N92" s="52">
        <f>AVERAGE(N76:N91)</f>
        <v>-3.2911819037346239E-2</v>
      </c>
      <c r="O92" s="21">
        <f t="shared" si="45"/>
        <v>18255750</v>
      </c>
      <c r="P92" s="21">
        <f t="shared" si="45"/>
        <v>81873521.600000009</v>
      </c>
    </row>
    <row r="93" spans="1:16" s="36" customFormat="1" ht="24.75" customHeight="1" x14ac:dyDescent="0.25">
      <c r="A93" s="49"/>
      <c r="B93" s="103"/>
      <c r="C93" s="103"/>
      <c r="D93" s="104"/>
      <c r="E93" s="199"/>
      <c r="F93" s="104"/>
      <c r="G93" s="104"/>
      <c r="H93" s="106"/>
      <c r="I93" s="94"/>
      <c r="J93" s="94"/>
      <c r="K93" s="94"/>
      <c r="L93" s="94"/>
      <c r="M93" s="94"/>
      <c r="N93" s="94"/>
      <c r="O93" s="94"/>
      <c r="P93" s="94"/>
    </row>
    <row r="94" spans="1:16" s="36" customFormat="1" ht="45" customHeight="1" x14ac:dyDescent="0.25">
      <c r="A94" s="35">
        <v>9</v>
      </c>
      <c r="B94" s="211" t="s">
        <v>52</v>
      </c>
      <c r="C94" s="211"/>
      <c r="D94" s="211"/>
      <c r="E94" s="211"/>
      <c r="F94" s="211"/>
      <c r="G94" s="211"/>
      <c r="H94" s="211"/>
      <c r="I94" s="211"/>
      <c r="J94" s="211"/>
      <c r="K94" s="211"/>
      <c r="L94" s="211"/>
      <c r="M94" s="211"/>
      <c r="N94" s="211"/>
      <c r="O94" s="211"/>
      <c r="P94" s="211"/>
    </row>
    <row r="95" spans="1:16" s="36" customFormat="1" ht="45" customHeight="1" x14ac:dyDescent="0.35">
      <c r="A95" s="255" t="s">
        <v>87</v>
      </c>
      <c r="B95" s="255" t="s">
        <v>88</v>
      </c>
      <c r="C95" s="255" t="s">
        <v>89</v>
      </c>
      <c r="D95" s="253" t="s">
        <v>90</v>
      </c>
      <c r="E95" s="256" t="s">
        <v>91</v>
      </c>
      <c r="F95" s="253" t="s">
        <v>92</v>
      </c>
      <c r="G95" s="254" t="s">
        <v>158</v>
      </c>
      <c r="H95" s="254"/>
      <c r="I95" s="252" t="s">
        <v>214</v>
      </c>
      <c r="J95" s="252"/>
      <c r="K95" s="248" t="s">
        <v>215</v>
      </c>
      <c r="L95" s="250" t="s">
        <v>216</v>
      </c>
      <c r="M95" s="250" t="s">
        <v>217</v>
      </c>
      <c r="N95" s="250" t="s">
        <v>218</v>
      </c>
      <c r="O95" s="250" t="s">
        <v>219</v>
      </c>
      <c r="P95" s="250" t="s">
        <v>157</v>
      </c>
    </row>
    <row r="96" spans="1:16" s="36" customFormat="1" ht="45" customHeight="1" x14ac:dyDescent="0.25">
      <c r="A96" s="255"/>
      <c r="B96" s="255"/>
      <c r="C96" s="255"/>
      <c r="D96" s="253"/>
      <c r="E96" s="256"/>
      <c r="F96" s="253"/>
      <c r="G96" s="91" t="s">
        <v>0</v>
      </c>
      <c r="H96" s="91" t="s">
        <v>157</v>
      </c>
      <c r="I96" s="91" t="s">
        <v>0</v>
      </c>
      <c r="J96" s="91" t="s">
        <v>157</v>
      </c>
      <c r="K96" s="249"/>
      <c r="L96" s="251"/>
      <c r="M96" s="251"/>
      <c r="N96" s="251"/>
      <c r="O96" s="251"/>
      <c r="P96" s="251"/>
    </row>
    <row r="97" spans="1:16" s="36" customFormat="1" ht="15.75" customHeight="1" x14ac:dyDescent="0.25">
      <c r="A97" s="8" t="s">
        <v>53</v>
      </c>
      <c r="B97" s="18" t="s">
        <v>267</v>
      </c>
      <c r="C97" s="180" t="str">
        <f>+VLOOKUP(A97,'[1]Consolidado Unitarios DIYT'!$B$11:$E$438,3,FALSE)</f>
        <v>UN</v>
      </c>
      <c r="D97" s="20">
        <f>+VLOOKUP(A97,'[1]Consolidado Unitarios DIYT'!$B$11:$E$438,4,FALSE)</f>
        <v>405672</v>
      </c>
      <c r="E97" s="197">
        <v>14</v>
      </c>
      <c r="F97" s="20">
        <f t="shared" ref="F97:F110" si="46">ROUND(D97*E97,0)</f>
        <v>5679408</v>
      </c>
      <c r="G97" s="20">
        <v>405300</v>
      </c>
      <c r="H97" s="20">
        <f t="shared" ref="H97:H110" si="47">+G97*E97</f>
        <v>5674200</v>
      </c>
      <c r="I97" s="20">
        <v>403000</v>
      </c>
      <c r="J97" s="20">
        <f t="shared" ref="J97:J110" si="48">+I97*E97</f>
        <v>5642000</v>
      </c>
      <c r="K97" s="20">
        <f t="shared" ref="K97:K110" si="49">AVERAGE(D97,G97,I97)</f>
        <v>404657.33333333331</v>
      </c>
      <c r="L97" s="20">
        <f>SMALL((D97,G97,I97),1)</f>
        <v>403000</v>
      </c>
      <c r="M97" s="100">
        <f t="shared" ref="M97:M110" si="50">+L97-D97</f>
        <v>-2672</v>
      </c>
      <c r="N97" s="98">
        <f t="shared" ref="N97:N110" si="51">(L97-D97)/L97</f>
        <v>-6.6302729528535977E-3</v>
      </c>
      <c r="O97" s="100">
        <f>+L97</f>
        <v>403000</v>
      </c>
      <c r="P97" s="100">
        <f t="shared" ref="P97:P110" si="52">+O97*E97</f>
        <v>5642000</v>
      </c>
    </row>
    <row r="98" spans="1:16" s="36" customFormat="1" ht="28.5" customHeight="1" x14ac:dyDescent="0.25">
      <c r="A98" s="8" t="s">
        <v>54</v>
      </c>
      <c r="B98" s="18" t="s">
        <v>268</v>
      </c>
      <c r="C98" s="180" t="str">
        <f>+VLOOKUP(A98,'[1]Consolidado Unitarios DIYT'!$B$11:$E$438,3,FALSE)</f>
        <v>UN</v>
      </c>
      <c r="D98" s="20">
        <f>+VLOOKUP(A98,'[1]Consolidado Unitarios DIYT'!$B$11:$E$438,4,FALSE)</f>
        <v>83557</v>
      </c>
      <c r="E98" s="197">
        <v>14</v>
      </c>
      <c r="F98" s="20">
        <f t="shared" si="46"/>
        <v>1169798</v>
      </c>
      <c r="G98" s="20">
        <v>83400</v>
      </c>
      <c r="H98" s="20">
        <f t="shared" si="47"/>
        <v>1167600</v>
      </c>
      <c r="I98" s="20">
        <v>81500</v>
      </c>
      <c r="J98" s="20">
        <f t="shared" si="48"/>
        <v>1141000</v>
      </c>
      <c r="K98" s="20">
        <f t="shared" si="49"/>
        <v>82819</v>
      </c>
      <c r="L98" s="20">
        <f>SMALL((D98,G98,I98),1)</f>
        <v>81500</v>
      </c>
      <c r="M98" s="100">
        <f t="shared" si="50"/>
        <v>-2057</v>
      </c>
      <c r="N98" s="98">
        <f t="shared" si="51"/>
        <v>-2.5239263803680981E-2</v>
      </c>
      <c r="O98" s="100">
        <f t="shared" ref="O98:O110" si="53">+L98</f>
        <v>81500</v>
      </c>
      <c r="P98" s="100">
        <f t="shared" si="52"/>
        <v>1141000</v>
      </c>
    </row>
    <row r="99" spans="1:16" s="36" customFormat="1" ht="15" x14ac:dyDescent="0.25">
      <c r="A99" s="8" t="s">
        <v>172</v>
      </c>
      <c r="B99" s="18" t="s">
        <v>269</v>
      </c>
      <c r="C99" s="180" t="str">
        <f>+VLOOKUP(A99,'[1]Consolidado Unitarios DIYT'!$B$11:$E$438,3,FALSE)</f>
        <v>UN</v>
      </c>
      <c r="D99" s="20">
        <f>+VLOOKUP(A99,'[1]Consolidado Unitarios DIYT'!$B$11:$E$438,4,FALSE)</f>
        <v>83911</v>
      </c>
      <c r="E99" s="197">
        <v>2</v>
      </c>
      <c r="F99" s="20">
        <f t="shared" si="46"/>
        <v>167822</v>
      </c>
      <c r="G99" s="20">
        <v>83800</v>
      </c>
      <c r="H99" s="20">
        <f t="shared" si="47"/>
        <v>167600</v>
      </c>
      <c r="I99" s="20">
        <v>81500</v>
      </c>
      <c r="J99" s="20">
        <f t="shared" si="48"/>
        <v>163000</v>
      </c>
      <c r="K99" s="20">
        <f t="shared" si="49"/>
        <v>83070.333333333328</v>
      </c>
      <c r="L99" s="20">
        <f>SMALL((D99,G99,I99),1)</f>
        <v>81500</v>
      </c>
      <c r="M99" s="100">
        <f t="shared" si="50"/>
        <v>-2411</v>
      </c>
      <c r="N99" s="98">
        <f t="shared" si="51"/>
        <v>-2.9582822085889571E-2</v>
      </c>
      <c r="O99" s="100">
        <f t="shared" si="53"/>
        <v>81500</v>
      </c>
      <c r="P99" s="100">
        <f t="shared" si="52"/>
        <v>163000</v>
      </c>
    </row>
    <row r="100" spans="1:16" s="36" customFormat="1" ht="15" x14ac:dyDescent="0.25">
      <c r="A100" s="8" t="s">
        <v>55</v>
      </c>
      <c r="B100" s="18" t="s">
        <v>270</v>
      </c>
      <c r="C100" s="6" t="str">
        <f>+VLOOKUP(A100,'[1]Consolidado Unitarios DIYT'!$B$11:$E$438,3,FALSE)</f>
        <v>M</v>
      </c>
      <c r="D100" s="20">
        <f>+VLOOKUP(A100,'[1]Consolidado Unitarios DIYT'!$B$11:$E$438,4,FALSE)</f>
        <v>22861</v>
      </c>
      <c r="E100" s="197">
        <v>44</v>
      </c>
      <c r="F100" s="20">
        <f t="shared" si="46"/>
        <v>1005884</v>
      </c>
      <c r="G100" s="20">
        <v>22600</v>
      </c>
      <c r="H100" s="20">
        <f t="shared" si="47"/>
        <v>994400</v>
      </c>
      <c r="I100" s="20">
        <v>20900</v>
      </c>
      <c r="J100" s="20">
        <f t="shared" si="48"/>
        <v>919600</v>
      </c>
      <c r="K100" s="20">
        <f t="shared" si="49"/>
        <v>22120.333333333332</v>
      </c>
      <c r="L100" s="20">
        <f>SMALL((D100,G100,I100),1)</f>
        <v>20900</v>
      </c>
      <c r="M100" s="100">
        <f t="shared" si="50"/>
        <v>-1961</v>
      </c>
      <c r="N100" s="98">
        <f t="shared" si="51"/>
        <v>-9.3827751196172246E-2</v>
      </c>
      <c r="O100" s="100">
        <f t="shared" si="53"/>
        <v>20900</v>
      </c>
      <c r="P100" s="100">
        <f t="shared" si="52"/>
        <v>919600</v>
      </c>
    </row>
    <row r="101" spans="1:16" s="36" customFormat="1" ht="15" x14ac:dyDescent="0.25">
      <c r="A101" s="8" t="s">
        <v>56</v>
      </c>
      <c r="B101" s="18" t="s">
        <v>271</v>
      </c>
      <c r="C101" s="180" t="str">
        <f>+VLOOKUP(A101,'[1]Consolidado Unitarios DIYT'!$B$11:$E$438,3,FALSE)</f>
        <v>UN</v>
      </c>
      <c r="D101" s="20">
        <f>+VLOOKUP(A101,'[1]Consolidado Unitarios DIYT'!$B$11:$E$438,4,FALSE)</f>
        <v>3371</v>
      </c>
      <c r="E101" s="197">
        <v>107</v>
      </c>
      <c r="F101" s="20">
        <f t="shared" si="46"/>
        <v>360697</v>
      </c>
      <c r="G101" s="20">
        <v>3250</v>
      </c>
      <c r="H101" s="20">
        <f t="shared" si="47"/>
        <v>347750</v>
      </c>
      <c r="I101" s="20">
        <v>3000</v>
      </c>
      <c r="J101" s="20">
        <f t="shared" si="48"/>
        <v>321000</v>
      </c>
      <c r="K101" s="20">
        <f t="shared" si="49"/>
        <v>3207</v>
      </c>
      <c r="L101" s="20">
        <f>SMALL((D101,G101,I101),1)</f>
        <v>3000</v>
      </c>
      <c r="M101" s="100">
        <f t="shared" si="50"/>
        <v>-371</v>
      </c>
      <c r="N101" s="98">
        <f t="shared" si="51"/>
        <v>-0.12366666666666666</v>
      </c>
      <c r="O101" s="100">
        <f t="shared" si="53"/>
        <v>3000</v>
      </c>
      <c r="P101" s="100">
        <f t="shared" si="52"/>
        <v>321000</v>
      </c>
    </row>
    <row r="102" spans="1:16" s="36" customFormat="1" ht="15" x14ac:dyDescent="0.25">
      <c r="A102" s="8" t="s">
        <v>140</v>
      </c>
      <c r="B102" s="18" t="s">
        <v>141</v>
      </c>
      <c r="C102" s="12" t="s">
        <v>142</v>
      </c>
      <c r="D102" s="20">
        <v>30502.75</v>
      </c>
      <c r="E102" s="197">
        <v>20</v>
      </c>
      <c r="F102" s="20">
        <f t="shared" si="46"/>
        <v>610055</v>
      </c>
      <c r="G102" s="20">
        <v>30250</v>
      </c>
      <c r="H102" s="20">
        <f t="shared" si="47"/>
        <v>605000</v>
      </c>
      <c r="I102" s="20">
        <v>28900</v>
      </c>
      <c r="J102" s="20">
        <f t="shared" si="48"/>
        <v>578000</v>
      </c>
      <c r="K102" s="20">
        <f t="shared" si="49"/>
        <v>29884.25</v>
      </c>
      <c r="L102" s="20">
        <f>SMALL((D102,G102,I102),1)</f>
        <v>28900</v>
      </c>
      <c r="M102" s="100">
        <f t="shared" si="50"/>
        <v>-1602.75</v>
      </c>
      <c r="N102" s="98">
        <f t="shared" si="51"/>
        <v>-5.5458477508650517E-2</v>
      </c>
      <c r="O102" s="100">
        <f t="shared" si="53"/>
        <v>28900</v>
      </c>
      <c r="P102" s="100">
        <f t="shared" si="52"/>
        <v>578000</v>
      </c>
    </row>
    <row r="103" spans="1:16" s="36" customFormat="1" ht="15" x14ac:dyDescent="0.25">
      <c r="A103" s="8" t="s">
        <v>143</v>
      </c>
      <c r="B103" s="18" t="s">
        <v>144</v>
      </c>
      <c r="C103" s="12" t="s">
        <v>134</v>
      </c>
      <c r="D103" s="20">
        <v>8630</v>
      </c>
      <c r="E103" s="197">
        <v>14</v>
      </c>
      <c r="F103" s="20">
        <f t="shared" si="46"/>
        <v>120820</v>
      </c>
      <c r="G103" s="20">
        <v>8400</v>
      </c>
      <c r="H103" s="20">
        <f t="shared" si="47"/>
        <v>117600</v>
      </c>
      <c r="I103" s="20">
        <v>7600</v>
      </c>
      <c r="J103" s="20">
        <f t="shared" si="48"/>
        <v>106400</v>
      </c>
      <c r="K103" s="20">
        <f t="shared" si="49"/>
        <v>8210</v>
      </c>
      <c r="L103" s="20">
        <f>SMALL((D103,G103,I103),1)</f>
        <v>7600</v>
      </c>
      <c r="M103" s="100">
        <f t="shared" si="50"/>
        <v>-1030</v>
      </c>
      <c r="N103" s="98">
        <f t="shared" si="51"/>
        <v>-0.13552631578947369</v>
      </c>
      <c r="O103" s="100">
        <f t="shared" si="53"/>
        <v>7600</v>
      </c>
      <c r="P103" s="100">
        <f t="shared" si="52"/>
        <v>106400</v>
      </c>
    </row>
    <row r="104" spans="1:16" s="36" customFormat="1" ht="15" x14ac:dyDescent="0.25">
      <c r="A104" s="8" t="s">
        <v>173</v>
      </c>
      <c r="B104" s="18" t="s">
        <v>272</v>
      </c>
      <c r="C104" s="180" t="str">
        <f>+VLOOKUP(A104,'[1]Consolidado Unitarios DIYT'!$B$11:$E$438,3,FALSE)</f>
        <v>UN</v>
      </c>
      <c r="D104" s="20">
        <f>+VLOOKUP(A104,'[1]Consolidado Unitarios DIYT'!$B$11:$E$438,4,FALSE)</f>
        <v>355163</v>
      </c>
      <c r="E104" s="197">
        <v>14</v>
      </c>
      <c r="F104" s="20">
        <f t="shared" si="46"/>
        <v>4972282</v>
      </c>
      <c r="G104" s="20">
        <v>355000</v>
      </c>
      <c r="H104" s="20">
        <f t="shared" si="47"/>
        <v>4970000</v>
      </c>
      <c r="I104" s="20">
        <v>345000</v>
      </c>
      <c r="J104" s="20">
        <f t="shared" si="48"/>
        <v>4830000</v>
      </c>
      <c r="K104" s="20">
        <f t="shared" si="49"/>
        <v>351721</v>
      </c>
      <c r="L104" s="20">
        <f>SMALL((D104,G104,I104),1)</f>
        <v>345000</v>
      </c>
      <c r="M104" s="100">
        <f t="shared" si="50"/>
        <v>-10163</v>
      </c>
      <c r="N104" s="98">
        <f t="shared" si="51"/>
        <v>-2.9457971014492754E-2</v>
      </c>
      <c r="O104" s="100">
        <f t="shared" si="53"/>
        <v>345000</v>
      </c>
      <c r="P104" s="100">
        <f t="shared" si="52"/>
        <v>4830000</v>
      </c>
    </row>
    <row r="105" spans="1:16" s="36" customFormat="1" ht="15" x14ac:dyDescent="0.25">
      <c r="A105" s="8" t="s">
        <v>57</v>
      </c>
      <c r="B105" s="18" t="s">
        <v>273</v>
      </c>
      <c r="C105" s="180" t="str">
        <f>+VLOOKUP(A105,'[1]Consolidado Unitarios DIYT'!$B$11:$E$438,3,FALSE)</f>
        <v>UN</v>
      </c>
      <c r="D105" s="20">
        <f>+VLOOKUP(A105,'[1]Consolidado Unitarios DIYT'!$B$11:$E$438,4,FALSE)</f>
        <v>33726</v>
      </c>
      <c r="E105" s="197">
        <v>14</v>
      </c>
      <c r="F105" s="20">
        <f t="shared" si="46"/>
        <v>472164</v>
      </c>
      <c r="G105" s="20">
        <v>33500</v>
      </c>
      <c r="H105" s="20">
        <f t="shared" si="47"/>
        <v>469000</v>
      </c>
      <c r="I105" s="20">
        <v>31400</v>
      </c>
      <c r="J105" s="20">
        <f t="shared" si="48"/>
        <v>439600</v>
      </c>
      <c r="K105" s="20">
        <f t="shared" si="49"/>
        <v>32875.333333333336</v>
      </c>
      <c r="L105" s="20">
        <f>SMALL((D105,G105,I105),1)</f>
        <v>31400</v>
      </c>
      <c r="M105" s="100">
        <f t="shared" si="50"/>
        <v>-2326</v>
      </c>
      <c r="N105" s="98">
        <f t="shared" si="51"/>
        <v>-7.4076433121019108E-2</v>
      </c>
      <c r="O105" s="100">
        <f t="shared" si="53"/>
        <v>31400</v>
      </c>
      <c r="P105" s="100">
        <f t="shared" si="52"/>
        <v>439600</v>
      </c>
    </row>
    <row r="106" spans="1:16" s="36" customFormat="1" ht="15" x14ac:dyDescent="0.25">
      <c r="A106" s="8" t="s">
        <v>58</v>
      </c>
      <c r="B106" s="18" t="s">
        <v>274</v>
      </c>
      <c r="C106" s="180" t="str">
        <f>+VLOOKUP(A106,'[1]Consolidado Unitarios DIYT'!$B$11:$E$438,3,FALSE)</f>
        <v>UN</v>
      </c>
      <c r="D106" s="20">
        <f>+VLOOKUP(A106,'[1]Consolidado Unitarios DIYT'!$B$11:$E$438,4,FALSE)</f>
        <v>8832</v>
      </c>
      <c r="E106" s="197">
        <v>79</v>
      </c>
      <c r="F106" s="20">
        <f t="shared" si="46"/>
        <v>697728</v>
      </c>
      <c r="G106" s="20">
        <v>8600</v>
      </c>
      <c r="H106" s="20">
        <f t="shared" si="47"/>
        <v>679400</v>
      </c>
      <c r="I106" s="20">
        <v>7900</v>
      </c>
      <c r="J106" s="20">
        <f t="shared" si="48"/>
        <v>624100</v>
      </c>
      <c r="K106" s="20">
        <f t="shared" si="49"/>
        <v>8444</v>
      </c>
      <c r="L106" s="20">
        <f>SMALL((D106,G106,I106),1)</f>
        <v>7900</v>
      </c>
      <c r="M106" s="100">
        <f t="shared" si="50"/>
        <v>-932</v>
      </c>
      <c r="N106" s="98">
        <f t="shared" si="51"/>
        <v>-0.11797468354430379</v>
      </c>
      <c r="O106" s="100">
        <f t="shared" si="53"/>
        <v>7900</v>
      </c>
      <c r="P106" s="100">
        <f t="shared" si="52"/>
        <v>624100</v>
      </c>
    </row>
    <row r="107" spans="1:16" s="36" customFormat="1" ht="15" x14ac:dyDescent="0.25">
      <c r="A107" s="8" t="s">
        <v>174</v>
      </c>
      <c r="B107" s="18" t="s">
        <v>275</v>
      </c>
      <c r="C107" s="6" t="str">
        <f>+VLOOKUP(A107,'[1]Consolidado Unitarios DIYT'!$B$11:$E$438,3,FALSE)</f>
        <v>M</v>
      </c>
      <c r="D107" s="20">
        <f>+VLOOKUP(A107,'[1]Consolidado Unitarios DIYT'!$B$11:$E$438,4,FALSE)</f>
        <v>38910</v>
      </c>
      <c r="E107" s="197">
        <v>23.223564</v>
      </c>
      <c r="F107" s="20">
        <f t="shared" si="46"/>
        <v>903629</v>
      </c>
      <c r="G107" s="20">
        <v>38800</v>
      </c>
      <c r="H107" s="20">
        <f t="shared" si="47"/>
        <v>901074.28319999995</v>
      </c>
      <c r="I107" s="20">
        <v>37600</v>
      </c>
      <c r="J107" s="20">
        <f t="shared" si="48"/>
        <v>873206.00639999995</v>
      </c>
      <c r="K107" s="20">
        <f t="shared" si="49"/>
        <v>38436.666666666664</v>
      </c>
      <c r="L107" s="20">
        <f>SMALL((D107,G107,I107),1)</f>
        <v>37600</v>
      </c>
      <c r="M107" s="100">
        <f t="shared" si="50"/>
        <v>-1310</v>
      </c>
      <c r="N107" s="98">
        <f t="shared" si="51"/>
        <v>-3.4840425531914895E-2</v>
      </c>
      <c r="O107" s="100">
        <f t="shared" si="53"/>
        <v>37600</v>
      </c>
      <c r="P107" s="100">
        <f t="shared" si="52"/>
        <v>873206.00639999995</v>
      </c>
    </row>
    <row r="108" spans="1:16" s="36" customFormat="1" ht="15" x14ac:dyDescent="0.25">
      <c r="A108" s="8" t="s">
        <v>59</v>
      </c>
      <c r="B108" s="18" t="s">
        <v>276</v>
      </c>
      <c r="C108" s="6" t="str">
        <f>+VLOOKUP(A108,'[1]Consolidado Unitarios DIYT'!$B$11:$E$438,3,FALSE)</f>
        <v>M</v>
      </c>
      <c r="D108" s="20">
        <f>+VLOOKUP(A108,'[1]Consolidado Unitarios DIYT'!$B$11:$E$438,4,FALSE)</f>
        <v>45375</v>
      </c>
      <c r="E108" s="197">
        <v>11.933999999999999</v>
      </c>
      <c r="F108" s="20">
        <f t="shared" si="46"/>
        <v>541505</v>
      </c>
      <c r="G108" s="20">
        <v>45250</v>
      </c>
      <c r="H108" s="20">
        <f t="shared" si="47"/>
        <v>540013.5</v>
      </c>
      <c r="I108" s="20">
        <v>43250</v>
      </c>
      <c r="J108" s="20">
        <f t="shared" si="48"/>
        <v>516145.49999999994</v>
      </c>
      <c r="K108" s="20">
        <f t="shared" si="49"/>
        <v>44625</v>
      </c>
      <c r="L108" s="20">
        <f>SMALL((D108,G108,I108),1)</f>
        <v>43250</v>
      </c>
      <c r="M108" s="100">
        <f t="shared" si="50"/>
        <v>-2125</v>
      </c>
      <c r="N108" s="98">
        <f t="shared" si="51"/>
        <v>-4.9132947976878616E-2</v>
      </c>
      <c r="O108" s="100">
        <f t="shared" si="53"/>
        <v>43250</v>
      </c>
      <c r="P108" s="100">
        <f t="shared" si="52"/>
        <v>516145.49999999994</v>
      </c>
    </row>
    <row r="109" spans="1:16" s="36" customFormat="1" ht="15" x14ac:dyDescent="0.25">
      <c r="A109" s="8" t="s">
        <v>175</v>
      </c>
      <c r="B109" s="18" t="s">
        <v>277</v>
      </c>
      <c r="C109" s="6" t="str">
        <f>+VLOOKUP(A109,'[1]Consolidado Unitarios DIYT'!$B$11:$E$438,3,FALSE)</f>
        <v>M</v>
      </c>
      <c r="D109" s="20">
        <f>+VLOOKUP(A109,'[1]Consolidado Unitarios DIYT'!$B$11:$E$438,4,FALSE)</f>
        <v>34165</v>
      </c>
      <c r="E109" s="197">
        <v>5.9670000000000005</v>
      </c>
      <c r="F109" s="20">
        <f t="shared" si="46"/>
        <v>203863</v>
      </c>
      <c r="G109" s="20">
        <v>34000</v>
      </c>
      <c r="H109" s="20">
        <f t="shared" si="47"/>
        <v>202878.00000000003</v>
      </c>
      <c r="I109" s="20">
        <v>32900</v>
      </c>
      <c r="J109" s="20">
        <f t="shared" si="48"/>
        <v>196314.30000000002</v>
      </c>
      <c r="K109" s="20">
        <f t="shared" si="49"/>
        <v>33688.333333333336</v>
      </c>
      <c r="L109" s="20">
        <f>SMALL((D109,G109,I109),1)</f>
        <v>32900</v>
      </c>
      <c r="M109" s="100">
        <f t="shared" si="50"/>
        <v>-1265</v>
      </c>
      <c r="N109" s="98">
        <f t="shared" si="51"/>
        <v>-3.8449848024316106E-2</v>
      </c>
      <c r="O109" s="100">
        <f t="shared" si="53"/>
        <v>32900</v>
      </c>
      <c r="P109" s="100">
        <f t="shared" si="52"/>
        <v>196314.30000000002</v>
      </c>
    </row>
    <row r="110" spans="1:16" s="36" customFormat="1" ht="15" x14ac:dyDescent="0.25">
      <c r="A110" s="8" t="s">
        <v>61</v>
      </c>
      <c r="B110" s="18" t="s">
        <v>278</v>
      </c>
      <c r="C110" s="180" t="str">
        <f>+VLOOKUP(A110,'[1]Consolidado Unitarios DIYT'!$B$11:$E$438,3,FALSE)</f>
        <v>UN</v>
      </c>
      <c r="D110" s="20">
        <f>+VLOOKUP(A110,'[1]Consolidado Unitarios DIYT'!$B$11:$E$438,4,FALSE)</f>
        <v>10239</v>
      </c>
      <c r="E110" s="197">
        <v>14</v>
      </c>
      <c r="F110" s="20">
        <f t="shared" si="46"/>
        <v>143346</v>
      </c>
      <c r="G110" s="20">
        <v>10100</v>
      </c>
      <c r="H110" s="20">
        <f t="shared" si="47"/>
        <v>141400</v>
      </c>
      <c r="I110" s="20">
        <v>9800</v>
      </c>
      <c r="J110" s="20">
        <f t="shared" si="48"/>
        <v>137200</v>
      </c>
      <c r="K110" s="20">
        <f t="shared" si="49"/>
        <v>10046.333333333334</v>
      </c>
      <c r="L110" s="20">
        <f>SMALL((D110,G110,I110),1)</f>
        <v>9800</v>
      </c>
      <c r="M110" s="100">
        <f t="shared" si="50"/>
        <v>-439</v>
      </c>
      <c r="N110" s="98">
        <f t="shared" si="51"/>
        <v>-4.4795918367346942E-2</v>
      </c>
      <c r="O110" s="100">
        <f t="shared" si="53"/>
        <v>9800</v>
      </c>
      <c r="P110" s="100">
        <f t="shared" si="52"/>
        <v>137200</v>
      </c>
    </row>
    <row r="111" spans="1:16" s="36" customFormat="1" ht="17.399999999999999" x14ac:dyDescent="0.25">
      <c r="A111" s="245" t="s">
        <v>205</v>
      </c>
      <c r="B111" s="246"/>
      <c r="C111" s="247"/>
      <c r="D111" s="44">
        <f>SUM(D97:D110)</f>
        <v>1164914.75</v>
      </c>
      <c r="E111" s="195">
        <f t="shared" ref="E111:P111" si="54">SUM(E97:E110)</f>
        <v>377.12456400000002</v>
      </c>
      <c r="F111" s="44">
        <f t="shared" si="54"/>
        <v>17049001</v>
      </c>
      <c r="G111" s="44">
        <f t="shared" si="54"/>
        <v>1162250</v>
      </c>
      <c r="H111" s="44">
        <f t="shared" si="54"/>
        <v>16977915.783199999</v>
      </c>
      <c r="I111" s="44">
        <f t="shared" si="54"/>
        <v>1134250</v>
      </c>
      <c r="J111" s="44">
        <f t="shared" si="54"/>
        <v>16487565.806400001</v>
      </c>
      <c r="K111" s="44">
        <f t="shared" si="54"/>
        <v>1153804.9166666665</v>
      </c>
      <c r="L111" s="44">
        <f t="shared" si="54"/>
        <v>1134250</v>
      </c>
      <c r="M111" s="44">
        <f t="shared" si="54"/>
        <v>-30664.75</v>
      </c>
      <c r="N111" s="96">
        <f>AVERAGE(N97:N110)</f>
        <v>-6.1332842684547098E-2</v>
      </c>
      <c r="O111" s="44">
        <f t="shared" si="54"/>
        <v>1134250</v>
      </c>
      <c r="P111" s="44">
        <f t="shared" si="54"/>
        <v>16487565.806400001</v>
      </c>
    </row>
    <row r="112" spans="1:16" s="36" customFormat="1" ht="17.399999999999999" x14ac:dyDescent="0.25">
      <c r="A112" s="49"/>
      <c r="B112" s="103"/>
      <c r="C112" s="103"/>
      <c r="D112" s="94"/>
      <c r="E112" s="198"/>
      <c r="F112" s="94"/>
      <c r="G112" s="94"/>
      <c r="H112" s="105"/>
      <c r="J112" s="37"/>
    </row>
    <row r="113" spans="1:16" s="36" customFormat="1" ht="32.25" customHeight="1" x14ac:dyDescent="0.25">
      <c r="A113" s="35">
        <v>11</v>
      </c>
      <c r="B113" s="211" t="s">
        <v>62</v>
      </c>
      <c r="C113" s="211"/>
      <c r="D113" s="211"/>
      <c r="E113" s="211"/>
      <c r="F113" s="211"/>
      <c r="G113" s="211"/>
      <c r="H113" s="211"/>
      <c r="I113" s="211"/>
      <c r="J113" s="211"/>
      <c r="K113" s="211"/>
      <c r="L113" s="211"/>
      <c r="M113" s="211"/>
      <c r="N113" s="211"/>
      <c r="O113" s="211"/>
      <c r="P113" s="211"/>
    </row>
    <row r="114" spans="1:16" s="36" customFormat="1" ht="39.75" customHeight="1" x14ac:dyDescent="0.35">
      <c r="A114" s="255" t="s">
        <v>87</v>
      </c>
      <c r="B114" s="255" t="s">
        <v>88</v>
      </c>
      <c r="C114" s="255" t="s">
        <v>89</v>
      </c>
      <c r="D114" s="253" t="s">
        <v>90</v>
      </c>
      <c r="E114" s="256" t="s">
        <v>91</v>
      </c>
      <c r="F114" s="253" t="s">
        <v>92</v>
      </c>
      <c r="G114" s="254" t="s">
        <v>158</v>
      </c>
      <c r="H114" s="254"/>
      <c r="I114" s="252" t="s">
        <v>214</v>
      </c>
      <c r="J114" s="252"/>
      <c r="K114" s="248" t="s">
        <v>215</v>
      </c>
      <c r="L114" s="250" t="s">
        <v>216</v>
      </c>
      <c r="M114" s="250" t="s">
        <v>217</v>
      </c>
      <c r="N114" s="250" t="s">
        <v>218</v>
      </c>
      <c r="O114" s="250" t="s">
        <v>219</v>
      </c>
      <c r="P114" s="250" t="s">
        <v>157</v>
      </c>
    </row>
    <row r="115" spans="1:16" s="36" customFormat="1" ht="28.5" customHeight="1" x14ac:dyDescent="0.25">
      <c r="A115" s="255"/>
      <c r="B115" s="255"/>
      <c r="C115" s="255"/>
      <c r="D115" s="253"/>
      <c r="E115" s="256"/>
      <c r="F115" s="253"/>
      <c r="G115" s="91" t="s">
        <v>0</v>
      </c>
      <c r="H115" s="91" t="s">
        <v>157</v>
      </c>
      <c r="I115" s="91" t="s">
        <v>0</v>
      </c>
      <c r="J115" s="91" t="s">
        <v>157</v>
      </c>
      <c r="K115" s="249"/>
      <c r="L115" s="251"/>
      <c r="M115" s="251"/>
      <c r="N115" s="251"/>
      <c r="O115" s="251"/>
      <c r="P115" s="251"/>
    </row>
    <row r="116" spans="1:16" s="36" customFormat="1" ht="46.5" customHeight="1" x14ac:dyDescent="0.25">
      <c r="A116" s="8" t="s">
        <v>145</v>
      </c>
      <c r="B116" s="18" t="s">
        <v>146</v>
      </c>
      <c r="C116" s="12" t="s">
        <v>103</v>
      </c>
      <c r="D116" s="20">
        <v>96148.233333333337</v>
      </c>
      <c r="E116" s="197">
        <v>6</v>
      </c>
      <c r="F116" s="20">
        <f>ROUND(D116*E116,0)</f>
        <v>576889</v>
      </c>
      <c r="G116" s="20">
        <v>96000</v>
      </c>
      <c r="H116" s="20">
        <f>+G116*E116</f>
        <v>576000</v>
      </c>
      <c r="I116" s="20">
        <v>93600</v>
      </c>
      <c r="J116" s="20">
        <f>+I116*E116</f>
        <v>561600</v>
      </c>
      <c r="K116" s="20">
        <f>AVERAGE(D116,G116,I116)</f>
        <v>95249.411111111112</v>
      </c>
      <c r="L116" s="20">
        <f>SMALL((D116,G116,I116),1)</f>
        <v>93600</v>
      </c>
      <c r="M116" s="20">
        <f>+L116-D116</f>
        <v>-2548.2333333333372</v>
      </c>
      <c r="N116" s="107">
        <f>(L116-D116)/L116</f>
        <v>-2.7224715099715142E-2</v>
      </c>
      <c r="O116" s="20">
        <f>+L116</f>
        <v>93600</v>
      </c>
      <c r="P116" s="20">
        <f>+O116*E116</f>
        <v>561600</v>
      </c>
    </row>
    <row r="117" spans="1:16" s="36" customFormat="1" ht="33" customHeight="1" x14ac:dyDescent="0.25">
      <c r="A117" s="8" t="s">
        <v>63</v>
      </c>
      <c r="B117" s="18" t="s">
        <v>279</v>
      </c>
      <c r="C117" s="6" t="str">
        <f>+VLOOKUP(A117,'[1]Consolidado Unitarios DIYT'!$B$11:$E$438,3,FALSE)</f>
        <v>M2</v>
      </c>
      <c r="D117" s="20">
        <f>+VLOOKUP(A117,'[1]Consolidado Unitarios DIYT'!$B$11:$E$438,4,FALSE)</f>
        <v>79682</v>
      </c>
      <c r="E117" s="197">
        <v>4.1243903999999993</v>
      </c>
      <c r="F117" s="20">
        <f>ROUND(D117*E117,0)</f>
        <v>328640</v>
      </c>
      <c r="G117" s="20">
        <v>79500</v>
      </c>
      <c r="H117" s="20">
        <f>+G117*E117</f>
        <v>327889.03679999994</v>
      </c>
      <c r="I117" s="20">
        <v>75000</v>
      </c>
      <c r="J117" s="20">
        <f>+I117*E117</f>
        <v>309329.27999999997</v>
      </c>
      <c r="K117" s="20">
        <f>AVERAGE(D117,G117,I117)</f>
        <v>78060.666666666672</v>
      </c>
      <c r="L117" s="20">
        <f>SMALL((D117,G117,I117),1)</f>
        <v>75000</v>
      </c>
      <c r="M117" s="20">
        <f>+L117-D117</f>
        <v>-4682</v>
      </c>
      <c r="N117" s="107">
        <f>(L117-D117)/L117</f>
        <v>-6.2426666666666665E-2</v>
      </c>
      <c r="O117" s="20">
        <f t="shared" ref="O117:O118" si="55">+L117</f>
        <v>75000</v>
      </c>
      <c r="P117" s="20">
        <f>+O117*E117</f>
        <v>309329.27999999997</v>
      </c>
    </row>
    <row r="118" spans="1:16" s="36" customFormat="1" ht="84.75" customHeight="1" x14ac:dyDescent="0.25">
      <c r="A118" s="8" t="s">
        <v>64</v>
      </c>
      <c r="B118" s="18" t="s">
        <v>280</v>
      </c>
      <c r="C118" s="6" t="str">
        <f>+VLOOKUP(A118,'[1]Consolidado Unitarios DIYT'!$B$11:$E$438,3,FALSE)</f>
        <v>M2</v>
      </c>
      <c r="D118" s="20">
        <f>+VLOOKUP(A118,'[1]Consolidado Unitarios DIYT'!$B$11:$E$438,4,FALSE)</f>
        <v>1084396</v>
      </c>
      <c r="E118" s="197">
        <v>40</v>
      </c>
      <c r="F118" s="20">
        <f>ROUND(D118*E118,0)</f>
        <v>43375840</v>
      </c>
      <c r="G118" s="20">
        <v>1084150</v>
      </c>
      <c r="H118" s="20">
        <f>+G118*E118</f>
        <v>43366000</v>
      </c>
      <c r="I118" s="20">
        <v>1070000</v>
      </c>
      <c r="J118" s="20">
        <f>+I118*E118</f>
        <v>42800000</v>
      </c>
      <c r="K118" s="20">
        <f>AVERAGE(D118,G118,I118)</f>
        <v>1079515.3333333333</v>
      </c>
      <c r="L118" s="20">
        <f>SMALL((D118,G118,I118),1)</f>
        <v>1070000</v>
      </c>
      <c r="M118" s="20">
        <f>+L118-D118</f>
        <v>-14396</v>
      </c>
      <c r="N118" s="107">
        <f>(L118-D118)/L118</f>
        <v>-1.3454205607476635E-2</v>
      </c>
      <c r="O118" s="20">
        <f t="shared" si="55"/>
        <v>1070000</v>
      </c>
      <c r="P118" s="20">
        <f>+O118*E118</f>
        <v>42800000</v>
      </c>
    </row>
    <row r="119" spans="1:16" s="36" customFormat="1" ht="37.5" customHeight="1" x14ac:dyDescent="0.25">
      <c r="A119" s="245" t="s">
        <v>206</v>
      </c>
      <c r="B119" s="246"/>
      <c r="C119" s="247"/>
      <c r="D119" s="44">
        <f>SUM(D116:D118)</f>
        <v>1260226.2333333334</v>
      </c>
      <c r="E119" s="195">
        <f t="shared" ref="E119:P119" si="56">SUM(E116:E118)</f>
        <v>50.124390399999996</v>
      </c>
      <c r="F119" s="44">
        <f t="shared" si="56"/>
        <v>44281369</v>
      </c>
      <c r="G119" s="44">
        <f t="shared" si="56"/>
        <v>1259650</v>
      </c>
      <c r="H119" s="44">
        <f t="shared" si="56"/>
        <v>44269889.036799997</v>
      </c>
      <c r="I119" s="44">
        <f t="shared" si="56"/>
        <v>1238600</v>
      </c>
      <c r="J119" s="44">
        <f t="shared" si="56"/>
        <v>43670929.280000001</v>
      </c>
      <c r="K119" s="44">
        <f t="shared" si="56"/>
        <v>1252825.4111111111</v>
      </c>
      <c r="L119" s="44">
        <f t="shared" si="56"/>
        <v>1238600</v>
      </c>
      <c r="M119" s="44">
        <f t="shared" si="56"/>
        <v>-21626.233333333337</v>
      </c>
      <c r="N119" s="96">
        <f>AVERAGE(N116:N118)</f>
        <v>-3.4368529124619483E-2</v>
      </c>
      <c r="O119" s="44">
        <f t="shared" si="56"/>
        <v>1238600</v>
      </c>
      <c r="P119" s="44">
        <f t="shared" si="56"/>
        <v>43670929.280000001</v>
      </c>
    </row>
    <row r="120" spans="1:16" s="36" customFormat="1" ht="16.5" customHeight="1" x14ac:dyDescent="0.25">
      <c r="A120" s="49"/>
      <c r="B120" s="103"/>
      <c r="C120" s="103"/>
      <c r="D120" s="104"/>
      <c r="E120" s="199"/>
      <c r="F120" s="94"/>
      <c r="G120" s="94"/>
      <c r="H120" s="105"/>
      <c r="J120" s="37"/>
    </row>
    <row r="121" spans="1:16" s="36" customFormat="1" ht="15.75" customHeight="1" x14ac:dyDescent="0.25">
      <c r="A121" s="35">
        <v>12</v>
      </c>
      <c r="B121" s="211" t="s">
        <v>65</v>
      </c>
      <c r="C121" s="211"/>
      <c r="D121" s="211"/>
      <c r="E121" s="211"/>
      <c r="F121" s="211"/>
      <c r="G121" s="211"/>
      <c r="H121" s="211"/>
      <c r="I121" s="211"/>
      <c r="J121" s="211"/>
      <c r="K121" s="211"/>
      <c r="L121" s="211"/>
      <c r="M121" s="211"/>
      <c r="N121" s="211"/>
      <c r="O121" s="211"/>
      <c r="P121" s="211"/>
    </row>
    <row r="122" spans="1:16" s="36" customFormat="1" ht="53.25" customHeight="1" x14ac:dyDescent="0.35">
      <c r="A122" s="255" t="s">
        <v>87</v>
      </c>
      <c r="B122" s="255" t="s">
        <v>88</v>
      </c>
      <c r="C122" s="255" t="s">
        <v>89</v>
      </c>
      <c r="D122" s="253" t="s">
        <v>90</v>
      </c>
      <c r="E122" s="256" t="s">
        <v>91</v>
      </c>
      <c r="F122" s="253" t="s">
        <v>92</v>
      </c>
      <c r="G122" s="254" t="s">
        <v>158</v>
      </c>
      <c r="H122" s="254"/>
      <c r="I122" s="252" t="s">
        <v>214</v>
      </c>
      <c r="J122" s="252"/>
      <c r="K122" s="248" t="s">
        <v>215</v>
      </c>
      <c r="L122" s="250" t="s">
        <v>216</v>
      </c>
      <c r="M122" s="250" t="s">
        <v>217</v>
      </c>
      <c r="N122" s="250" t="s">
        <v>218</v>
      </c>
      <c r="O122" s="250" t="s">
        <v>219</v>
      </c>
      <c r="P122" s="250" t="s">
        <v>157</v>
      </c>
    </row>
    <row r="123" spans="1:16" s="36" customFormat="1" ht="38.25" customHeight="1" x14ac:dyDescent="0.25">
      <c r="A123" s="255"/>
      <c r="B123" s="255"/>
      <c r="C123" s="255"/>
      <c r="D123" s="253"/>
      <c r="E123" s="256"/>
      <c r="F123" s="253"/>
      <c r="G123" s="91" t="s">
        <v>0</v>
      </c>
      <c r="H123" s="91" t="s">
        <v>157</v>
      </c>
      <c r="I123" s="91" t="s">
        <v>0</v>
      </c>
      <c r="J123" s="91" t="s">
        <v>157</v>
      </c>
      <c r="K123" s="249"/>
      <c r="L123" s="251"/>
      <c r="M123" s="251"/>
      <c r="N123" s="251"/>
      <c r="O123" s="251"/>
      <c r="P123" s="251"/>
    </row>
    <row r="124" spans="1:16" s="36" customFormat="1" ht="36" customHeight="1" x14ac:dyDescent="0.25">
      <c r="A124" s="8" t="s">
        <v>66</v>
      </c>
      <c r="B124" s="18" t="s">
        <v>281</v>
      </c>
      <c r="C124" s="6" t="str">
        <f>+VLOOKUP(A124,'[1]Consolidado Unitarios DIYT'!$B$11:$E$438,3,FALSE)</f>
        <v>UN</v>
      </c>
      <c r="D124" s="20">
        <f>+VLOOKUP(A124,'[1]Consolidado Unitarios DIYT'!$B$11:$E$438,4,FALSE)</f>
        <v>107637</v>
      </c>
      <c r="E124" s="197">
        <v>20</v>
      </c>
      <c r="F124" s="20">
        <f>ROUND(D124*E124,0)</f>
        <v>2152740</v>
      </c>
      <c r="G124" s="20">
        <v>107000</v>
      </c>
      <c r="H124" s="20">
        <f>+G124*E124</f>
        <v>2140000</v>
      </c>
      <c r="I124" s="20">
        <v>104500</v>
      </c>
      <c r="J124" s="20">
        <f>+I124*E124</f>
        <v>2090000</v>
      </c>
      <c r="K124" s="20">
        <f>AVERAGE(D124,G124,I124)</f>
        <v>106379</v>
      </c>
      <c r="L124" s="20">
        <f>SMALL((D124,G124,I124),1)</f>
        <v>104500</v>
      </c>
      <c r="M124" s="20">
        <f>+L124-D124</f>
        <v>-3137</v>
      </c>
      <c r="N124" s="95">
        <f>(L124-D124)/L124</f>
        <v>-3.0019138755980862E-2</v>
      </c>
      <c r="O124" s="20">
        <f>+L124</f>
        <v>104500</v>
      </c>
      <c r="P124" s="20">
        <f>+O124*E124</f>
        <v>2090000</v>
      </c>
    </row>
    <row r="125" spans="1:16" s="36" customFormat="1" ht="51.75" customHeight="1" x14ac:dyDescent="0.25">
      <c r="A125" s="245" t="s">
        <v>207</v>
      </c>
      <c r="B125" s="246"/>
      <c r="C125" s="247"/>
      <c r="D125" s="44">
        <f>+D124</f>
        <v>107637</v>
      </c>
      <c r="E125" s="195">
        <f t="shared" ref="E125:P125" si="57">+E124</f>
        <v>20</v>
      </c>
      <c r="F125" s="44">
        <f t="shared" si="57"/>
        <v>2152740</v>
      </c>
      <c r="G125" s="44">
        <f t="shared" si="57"/>
        <v>107000</v>
      </c>
      <c r="H125" s="44">
        <f t="shared" si="57"/>
        <v>2140000</v>
      </c>
      <c r="I125" s="44">
        <f t="shared" si="57"/>
        <v>104500</v>
      </c>
      <c r="J125" s="44">
        <f t="shared" si="57"/>
        <v>2090000</v>
      </c>
      <c r="K125" s="44">
        <f t="shared" si="57"/>
        <v>106379</v>
      </c>
      <c r="L125" s="44">
        <f t="shared" si="57"/>
        <v>104500</v>
      </c>
      <c r="M125" s="44">
        <f t="shared" si="57"/>
        <v>-3137</v>
      </c>
      <c r="N125" s="96">
        <f>AVERAGE(N124)</f>
        <v>-3.0019138755980862E-2</v>
      </c>
      <c r="O125" s="44">
        <f t="shared" si="57"/>
        <v>104500</v>
      </c>
      <c r="P125" s="44">
        <f t="shared" si="57"/>
        <v>2090000</v>
      </c>
    </row>
    <row r="126" spans="1:16" s="36" customFormat="1" ht="19.5" customHeight="1" x14ac:dyDescent="0.25">
      <c r="A126" s="49"/>
      <c r="B126" s="103"/>
      <c r="C126" s="103"/>
      <c r="D126" s="104"/>
      <c r="E126" s="199"/>
      <c r="F126" s="104"/>
      <c r="G126" s="104"/>
      <c r="H126" s="106"/>
      <c r="J126" s="37"/>
    </row>
    <row r="127" spans="1:16" s="36" customFormat="1" ht="15.6" x14ac:dyDescent="0.25">
      <c r="A127" s="35">
        <v>14</v>
      </c>
      <c r="B127" s="211" t="s">
        <v>151</v>
      </c>
      <c r="C127" s="211"/>
      <c r="D127" s="211"/>
      <c r="E127" s="211"/>
      <c r="F127" s="211"/>
      <c r="G127" s="211"/>
      <c r="H127" s="211"/>
      <c r="I127" s="211"/>
      <c r="J127" s="211"/>
      <c r="K127" s="211"/>
      <c r="L127" s="211"/>
      <c r="M127" s="211"/>
      <c r="N127" s="211"/>
      <c r="O127" s="211"/>
      <c r="P127" s="211"/>
    </row>
    <row r="128" spans="1:16" s="36" customFormat="1" ht="38.25" customHeight="1" x14ac:dyDescent="0.35">
      <c r="A128" s="255" t="s">
        <v>87</v>
      </c>
      <c r="B128" s="255" t="s">
        <v>88</v>
      </c>
      <c r="C128" s="255" t="s">
        <v>89</v>
      </c>
      <c r="D128" s="253" t="s">
        <v>90</v>
      </c>
      <c r="E128" s="256" t="s">
        <v>91</v>
      </c>
      <c r="F128" s="253" t="s">
        <v>92</v>
      </c>
      <c r="G128" s="254" t="s">
        <v>158</v>
      </c>
      <c r="H128" s="254"/>
      <c r="I128" s="252" t="s">
        <v>214</v>
      </c>
      <c r="J128" s="252"/>
      <c r="K128" s="248" t="s">
        <v>215</v>
      </c>
      <c r="L128" s="250" t="s">
        <v>216</v>
      </c>
      <c r="M128" s="250" t="s">
        <v>217</v>
      </c>
      <c r="N128" s="250" t="s">
        <v>218</v>
      </c>
      <c r="O128" s="250" t="s">
        <v>219</v>
      </c>
      <c r="P128" s="250" t="s">
        <v>157</v>
      </c>
    </row>
    <row r="129" spans="1:16" s="36" customFormat="1" ht="44.25" customHeight="1" x14ac:dyDescent="0.25">
      <c r="A129" s="255"/>
      <c r="B129" s="255"/>
      <c r="C129" s="255"/>
      <c r="D129" s="253"/>
      <c r="E129" s="256"/>
      <c r="F129" s="253"/>
      <c r="G129" s="91" t="s">
        <v>0</v>
      </c>
      <c r="H129" s="91" t="s">
        <v>157</v>
      </c>
      <c r="I129" s="91" t="s">
        <v>0</v>
      </c>
      <c r="J129" s="91" t="s">
        <v>157</v>
      </c>
      <c r="K129" s="249"/>
      <c r="L129" s="251"/>
      <c r="M129" s="251"/>
      <c r="N129" s="251"/>
      <c r="O129" s="251"/>
      <c r="P129" s="251"/>
    </row>
    <row r="130" spans="1:16" s="36" customFormat="1" ht="27.75" customHeight="1" x14ac:dyDescent="0.25">
      <c r="A130" s="8" t="s">
        <v>152</v>
      </c>
      <c r="B130" s="18" t="s">
        <v>153</v>
      </c>
      <c r="C130" s="11" t="s">
        <v>134</v>
      </c>
      <c r="D130" s="20">
        <v>729793.66666666663</v>
      </c>
      <c r="E130" s="197">
        <v>1</v>
      </c>
      <c r="F130" s="20">
        <f>ROUND(D130*E130,0)</f>
        <v>729794</v>
      </c>
      <c r="G130" s="20">
        <v>729350</v>
      </c>
      <c r="H130" s="20">
        <f>+G130*E130</f>
        <v>729350</v>
      </c>
      <c r="I130" s="20">
        <v>724000</v>
      </c>
      <c r="J130" s="99">
        <f>+I130*E130</f>
        <v>724000</v>
      </c>
      <c r="K130" s="100">
        <f>AVERAGE(D130,G130,I130)</f>
        <v>727714.5555555555</v>
      </c>
      <c r="L130" s="100">
        <f>SMALL((D130,G130,I130),1)</f>
        <v>724000</v>
      </c>
      <c r="M130" s="100">
        <f>+L130-D130</f>
        <v>-5793.6666666666279</v>
      </c>
      <c r="N130" s="98">
        <f>(L130-D130)/L130</f>
        <v>-8.0023020257826358E-3</v>
      </c>
      <c r="O130" s="100">
        <f>+L130</f>
        <v>724000</v>
      </c>
      <c r="P130" s="101">
        <f>+O130*E130</f>
        <v>724000</v>
      </c>
    </row>
    <row r="131" spans="1:16" s="36" customFormat="1" ht="27.75" customHeight="1" x14ac:dyDescent="0.25">
      <c r="A131" s="245" t="s">
        <v>208</v>
      </c>
      <c r="B131" s="246"/>
      <c r="C131" s="247"/>
      <c r="D131" s="44">
        <f>+D130</f>
        <v>729793.66666666663</v>
      </c>
      <c r="E131" s="195">
        <f t="shared" ref="E131:P131" si="58">+E130</f>
        <v>1</v>
      </c>
      <c r="F131" s="21">
        <f t="shared" si="58"/>
        <v>729794</v>
      </c>
      <c r="G131" s="21">
        <f t="shared" si="58"/>
        <v>729350</v>
      </c>
      <c r="H131" s="21">
        <f t="shared" si="58"/>
        <v>729350</v>
      </c>
      <c r="I131" s="21">
        <f t="shared" si="58"/>
        <v>724000</v>
      </c>
      <c r="J131" s="21">
        <f t="shared" si="58"/>
        <v>724000</v>
      </c>
      <c r="K131" s="21">
        <f t="shared" si="58"/>
        <v>727714.5555555555</v>
      </c>
      <c r="L131" s="21">
        <f t="shared" si="58"/>
        <v>724000</v>
      </c>
      <c r="M131" s="21">
        <f t="shared" si="58"/>
        <v>-5793.6666666666279</v>
      </c>
      <c r="N131" s="52">
        <f>AVERAGE(N130)</f>
        <v>-8.0023020257826358E-3</v>
      </c>
      <c r="O131" s="21">
        <f t="shared" si="58"/>
        <v>724000</v>
      </c>
      <c r="P131" s="21">
        <f t="shared" si="58"/>
        <v>724000</v>
      </c>
    </row>
    <row r="132" spans="1:16" s="36" customFormat="1" ht="18.75" customHeight="1" x14ac:dyDescent="0.25">
      <c r="A132" s="49"/>
      <c r="B132" s="103"/>
      <c r="C132" s="103"/>
      <c r="D132" s="104"/>
      <c r="E132" s="199"/>
      <c r="F132" s="94"/>
      <c r="G132" s="94"/>
      <c r="H132" s="108"/>
      <c r="J132" s="37"/>
    </row>
    <row r="133" spans="1:16" s="36" customFormat="1" ht="15.6" x14ac:dyDescent="0.25">
      <c r="A133" s="35">
        <v>15</v>
      </c>
      <c r="B133" s="211" t="s">
        <v>176</v>
      </c>
      <c r="C133" s="211"/>
      <c r="D133" s="211"/>
      <c r="E133" s="211"/>
      <c r="F133" s="211"/>
      <c r="G133" s="211"/>
      <c r="H133" s="211"/>
      <c r="I133" s="211"/>
      <c r="J133" s="211"/>
      <c r="K133" s="211"/>
      <c r="L133" s="211"/>
      <c r="M133" s="211"/>
      <c r="N133" s="211"/>
      <c r="O133" s="211"/>
      <c r="P133" s="211"/>
    </row>
    <row r="134" spans="1:16" s="36" customFormat="1" ht="39.75" customHeight="1" x14ac:dyDescent="0.35">
      <c r="A134" s="255" t="s">
        <v>87</v>
      </c>
      <c r="B134" s="255" t="s">
        <v>88</v>
      </c>
      <c r="C134" s="255" t="s">
        <v>89</v>
      </c>
      <c r="D134" s="253" t="s">
        <v>90</v>
      </c>
      <c r="E134" s="256" t="s">
        <v>91</v>
      </c>
      <c r="F134" s="253" t="s">
        <v>92</v>
      </c>
      <c r="G134" s="254" t="s">
        <v>158</v>
      </c>
      <c r="H134" s="254"/>
      <c r="I134" s="252" t="s">
        <v>214</v>
      </c>
      <c r="J134" s="252"/>
      <c r="K134" s="248" t="s">
        <v>215</v>
      </c>
      <c r="L134" s="250" t="s">
        <v>216</v>
      </c>
      <c r="M134" s="250" t="s">
        <v>217</v>
      </c>
      <c r="N134" s="250" t="s">
        <v>218</v>
      </c>
      <c r="O134" s="250" t="s">
        <v>219</v>
      </c>
      <c r="P134" s="250" t="s">
        <v>157</v>
      </c>
    </row>
    <row r="135" spans="1:16" s="36" customFormat="1" ht="30" customHeight="1" x14ac:dyDescent="0.25">
      <c r="A135" s="255"/>
      <c r="B135" s="255"/>
      <c r="C135" s="255"/>
      <c r="D135" s="253"/>
      <c r="E135" s="256"/>
      <c r="F135" s="253"/>
      <c r="G135" s="91" t="s">
        <v>0</v>
      </c>
      <c r="H135" s="91" t="s">
        <v>157</v>
      </c>
      <c r="I135" s="91" t="s">
        <v>0</v>
      </c>
      <c r="J135" s="91" t="s">
        <v>157</v>
      </c>
      <c r="K135" s="249"/>
      <c r="L135" s="251"/>
      <c r="M135" s="251"/>
      <c r="N135" s="251"/>
      <c r="O135" s="251"/>
      <c r="P135" s="251"/>
    </row>
    <row r="136" spans="1:16" s="36" customFormat="1" ht="102.75" customHeight="1" x14ac:dyDescent="0.25">
      <c r="A136" s="8" t="s">
        <v>177</v>
      </c>
      <c r="B136" s="18" t="s">
        <v>282</v>
      </c>
      <c r="C136" s="180" t="str">
        <f>+VLOOKUP(A136,'[1]Consolidado Unitarios DIYT'!$B$11:$E$438,3,FALSE)</f>
        <v>UN</v>
      </c>
      <c r="D136" s="20">
        <f>+VLOOKUP(A136,'[1]Consolidado Unitarios DIYT'!$B$11:$E$438,4,FALSE)</f>
        <v>106229417</v>
      </c>
      <c r="E136" s="197">
        <v>1</v>
      </c>
      <c r="F136" s="20">
        <f>ROUND(D136*E136,0)</f>
        <v>106229417</v>
      </c>
      <c r="G136" s="20">
        <v>106229000</v>
      </c>
      <c r="H136" s="20">
        <f>+G136*E136</f>
        <v>106229000</v>
      </c>
      <c r="I136" s="20">
        <v>106300000</v>
      </c>
      <c r="J136" s="20">
        <f>+I136*E136</f>
        <v>106300000</v>
      </c>
      <c r="K136" s="100">
        <f>AVERAGE(D136,G136,I136)</f>
        <v>106252805.66666667</v>
      </c>
      <c r="L136" s="100">
        <f>SMALL((D136,G136,I136),1)</f>
        <v>106229000</v>
      </c>
      <c r="M136" s="100">
        <f>+L136-D136</f>
        <v>-417</v>
      </c>
      <c r="N136" s="98">
        <f>(L136-D136)/L136</f>
        <v>-3.925481742273767E-6</v>
      </c>
      <c r="O136" s="100">
        <f>+L136</f>
        <v>106229000</v>
      </c>
      <c r="P136" s="100">
        <f>+O136*E136</f>
        <v>106229000</v>
      </c>
    </row>
    <row r="137" spans="1:16" s="36" customFormat="1" ht="39.75" customHeight="1" x14ac:dyDescent="0.25">
      <c r="A137" s="8" t="s">
        <v>178</v>
      </c>
      <c r="B137" s="18" t="s">
        <v>283</v>
      </c>
      <c r="C137" s="180" t="str">
        <f>+VLOOKUP(A137,'[1]Consolidado Unitarios DIYT'!$B$11:$E$438,3,FALSE)</f>
        <v>UN</v>
      </c>
      <c r="D137" s="20">
        <f>+VLOOKUP(A137,'[1]Consolidado Unitarios DIYT'!$B$11:$E$438,4,FALSE)</f>
        <v>66605725</v>
      </c>
      <c r="E137" s="197">
        <v>1</v>
      </c>
      <c r="F137" s="20">
        <f>ROUND(D137*E137,0)</f>
        <v>66605725</v>
      </c>
      <c r="G137" s="20">
        <v>66060500</v>
      </c>
      <c r="H137" s="20">
        <f>+G137*E137</f>
        <v>66060500</v>
      </c>
      <c r="I137" s="20">
        <v>66080500</v>
      </c>
      <c r="J137" s="20">
        <f>+I137*E137</f>
        <v>66080500</v>
      </c>
      <c r="K137" s="100">
        <f>AVERAGE(D137,G137,I137)</f>
        <v>66248908.333333336</v>
      </c>
      <c r="L137" s="100">
        <f>SMALL((D137,G137,I137),1)</f>
        <v>66060500</v>
      </c>
      <c r="M137" s="100">
        <f>+L137-D137</f>
        <v>-545225</v>
      </c>
      <c r="N137" s="98">
        <f>(L137-D137)/L137</f>
        <v>-8.2534192142051602E-3</v>
      </c>
      <c r="O137" s="100">
        <f t="shared" ref="O137:O139" si="59">+L137</f>
        <v>66060500</v>
      </c>
      <c r="P137" s="100">
        <f>+O137*E137</f>
        <v>66060500</v>
      </c>
    </row>
    <row r="138" spans="1:16" s="36" customFormat="1" ht="39" customHeight="1" x14ac:dyDescent="0.25">
      <c r="A138" s="8" t="s">
        <v>179</v>
      </c>
      <c r="B138" s="18" t="s">
        <v>180</v>
      </c>
      <c r="C138" s="6" t="str">
        <f>+VLOOKUP(A138,'[1]Consolidado Unitarios DIYT'!$B$11:$E$438,3,FALSE)</f>
        <v xml:space="preserve">UN </v>
      </c>
      <c r="D138" s="20">
        <v>6000000</v>
      </c>
      <c r="E138" s="197">
        <v>1</v>
      </c>
      <c r="F138" s="20">
        <f>ROUND(D138*E138,0)</f>
        <v>6000000</v>
      </c>
      <c r="G138" s="20">
        <v>5999900</v>
      </c>
      <c r="H138" s="20">
        <f>+G138*E138</f>
        <v>5999900</v>
      </c>
      <c r="I138" s="20">
        <v>5979900</v>
      </c>
      <c r="J138" s="20">
        <f>+I138*E138</f>
        <v>5979900</v>
      </c>
      <c r="K138" s="100">
        <f>AVERAGE(D138,G138,I138)</f>
        <v>5993266.666666667</v>
      </c>
      <c r="L138" s="100">
        <f>SMALL((D138,G138,I138),1)</f>
        <v>5979900</v>
      </c>
      <c r="M138" s="100">
        <f>+L138-D138</f>
        <v>-20100</v>
      </c>
      <c r="N138" s="98">
        <f>(L138-D138)/L138</f>
        <v>-3.3612602217428385E-3</v>
      </c>
      <c r="O138" s="100">
        <f t="shared" si="59"/>
        <v>5979900</v>
      </c>
      <c r="P138" s="100">
        <f>+O138*E138</f>
        <v>5979900</v>
      </c>
    </row>
    <row r="139" spans="1:16" s="36" customFormat="1" ht="51.75" customHeight="1" x14ac:dyDescent="0.25">
      <c r="A139" s="8" t="s">
        <v>318</v>
      </c>
      <c r="B139" s="18" t="s">
        <v>182</v>
      </c>
      <c r="C139" s="6" t="s">
        <v>100</v>
      </c>
      <c r="D139" s="20">
        <v>350000</v>
      </c>
      <c r="E139" s="197">
        <v>100</v>
      </c>
      <c r="F139" s="20">
        <f>ROUND(D139*E139,0)</f>
        <v>35000000</v>
      </c>
      <c r="G139" s="20">
        <v>349800</v>
      </c>
      <c r="H139" s="20">
        <f>+G139*E139</f>
        <v>34980000</v>
      </c>
      <c r="I139" s="20">
        <v>345000</v>
      </c>
      <c r="J139" s="20">
        <f>+I139*E139</f>
        <v>34500000</v>
      </c>
      <c r="K139" s="100">
        <f>AVERAGE(D139,G139,I139)</f>
        <v>348266.66666666669</v>
      </c>
      <c r="L139" s="100">
        <f>SMALL((D139,G139,I139),1)</f>
        <v>345000</v>
      </c>
      <c r="M139" s="100">
        <f>+L139-D139</f>
        <v>-5000</v>
      </c>
      <c r="N139" s="98">
        <f>(L139-D139)/L139</f>
        <v>-1.4492753623188406E-2</v>
      </c>
      <c r="O139" s="100">
        <f t="shared" si="59"/>
        <v>345000</v>
      </c>
      <c r="P139" s="100">
        <f>+O139*E139</f>
        <v>34500000</v>
      </c>
    </row>
    <row r="140" spans="1:16" s="36" customFormat="1" ht="36" customHeight="1" x14ac:dyDescent="0.25">
      <c r="A140" s="245" t="s">
        <v>209</v>
      </c>
      <c r="B140" s="246"/>
      <c r="C140" s="247"/>
      <c r="D140" s="44">
        <f>SUM(D136:D139)</f>
        <v>179185142</v>
      </c>
      <c r="E140" s="195">
        <f t="shared" ref="E140:P140" si="60">SUM(E136:E139)</f>
        <v>103</v>
      </c>
      <c r="F140" s="44">
        <f t="shared" si="60"/>
        <v>213835142</v>
      </c>
      <c r="G140" s="44">
        <f t="shared" si="60"/>
        <v>178639200</v>
      </c>
      <c r="H140" s="44">
        <f t="shared" si="60"/>
        <v>213269400</v>
      </c>
      <c r="I140" s="44">
        <f t="shared" si="60"/>
        <v>178705400</v>
      </c>
      <c r="J140" s="44">
        <f t="shared" si="60"/>
        <v>212860400</v>
      </c>
      <c r="K140" s="44">
        <f t="shared" si="60"/>
        <v>178843247.33333331</v>
      </c>
      <c r="L140" s="44">
        <f t="shared" si="60"/>
        <v>178614400</v>
      </c>
      <c r="M140" s="44">
        <f t="shared" si="60"/>
        <v>-570742</v>
      </c>
      <c r="N140" s="96">
        <f>AVERAGE(N136:N139)</f>
        <v>-6.5278396352196691E-3</v>
      </c>
      <c r="O140" s="44">
        <f t="shared" si="60"/>
        <v>178614400</v>
      </c>
      <c r="P140" s="44">
        <f t="shared" si="60"/>
        <v>212769400</v>
      </c>
    </row>
    <row r="141" spans="1:16" s="36" customFormat="1" ht="21" customHeight="1" x14ac:dyDescent="0.25">
      <c r="A141" s="49"/>
      <c r="B141" s="103"/>
      <c r="C141" s="103"/>
      <c r="D141" s="104"/>
      <c r="E141" s="199"/>
      <c r="F141" s="104"/>
      <c r="G141" s="104"/>
      <c r="H141" s="106"/>
      <c r="J141" s="37"/>
    </row>
    <row r="142" spans="1:16" s="36" customFormat="1" ht="15.75" customHeight="1" x14ac:dyDescent="0.25">
      <c r="A142" s="35">
        <v>18</v>
      </c>
      <c r="B142" s="211" t="s">
        <v>69</v>
      </c>
      <c r="C142" s="211"/>
      <c r="D142" s="211"/>
      <c r="E142" s="211"/>
      <c r="F142" s="211"/>
      <c r="G142" s="211"/>
      <c r="H142" s="211"/>
      <c r="I142" s="211"/>
      <c r="J142" s="211"/>
      <c r="K142" s="211"/>
      <c r="L142" s="211"/>
      <c r="M142" s="211"/>
      <c r="N142" s="211"/>
      <c r="O142" s="211"/>
      <c r="P142" s="211"/>
    </row>
    <row r="143" spans="1:16" s="36" customFormat="1" ht="39.75" customHeight="1" x14ac:dyDescent="0.35">
      <c r="A143" s="255" t="s">
        <v>87</v>
      </c>
      <c r="B143" s="255" t="s">
        <v>88</v>
      </c>
      <c r="C143" s="255" t="s">
        <v>89</v>
      </c>
      <c r="D143" s="253" t="s">
        <v>90</v>
      </c>
      <c r="E143" s="256" t="s">
        <v>91</v>
      </c>
      <c r="F143" s="253" t="s">
        <v>92</v>
      </c>
      <c r="G143" s="254" t="s">
        <v>158</v>
      </c>
      <c r="H143" s="254"/>
      <c r="I143" s="252" t="s">
        <v>214</v>
      </c>
      <c r="J143" s="252"/>
      <c r="K143" s="248" t="s">
        <v>215</v>
      </c>
      <c r="L143" s="250" t="s">
        <v>216</v>
      </c>
      <c r="M143" s="250" t="s">
        <v>217</v>
      </c>
      <c r="N143" s="250" t="s">
        <v>218</v>
      </c>
      <c r="O143" s="250" t="s">
        <v>219</v>
      </c>
      <c r="P143" s="250" t="s">
        <v>157</v>
      </c>
    </row>
    <row r="144" spans="1:16" s="36" customFormat="1" ht="36.75" customHeight="1" x14ac:dyDescent="0.25">
      <c r="A144" s="255"/>
      <c r="B144" s="255"/>
      <c r="C144" s="255"/>
      <c r="D144" s="253"/>
      <c r="E144" s="256"/>
      <c r="F144" s="253"/>
      <c r="G144" s="91" t="s">
        <v>0</v>
      </c>
      <c r="H144" s="91" t="s">
        <v>157</v>
      </c>
      <c r="I144" s="91" t="s">
        <v>0</v>
      </c>
      <c r="J144" s="91" t="s">
        <v>157</v>
      </c>
      <c r="K144" s="249"/>
      <c r="L144" s="251"/>
      <c r="M144" s="251"/>
      <c r="N144" s="251"/>
      <c r="O144" s="251"/>
      <c r="P144" s="251"/>
    </row>
    <row r="145" spans="1:16" s="36" customFormat="1" ht="79.5" customHeight="1" x14ac:dyDescent="0.25">
      <c r="A145" s="8" t="s">
        <v>70</v>
      </c>
      <c r="B145" s="18" t="s">
        <v>284</v>
      </c>
      <c r="C145" s="6" t="str">
        <f>+VLOOKUP(A145,'[1]Consolidado Unitarios DIYT'!$B$11:$E$438,3,FALSE)</f>
        <v>M2</v>
      </c>
      <c r="D145" s="20">
        <f>+VLOOKUP(A145,'[1]Consolidado Unitarios DIYT'!$B$11:$E$438,4,FALSE)</f>
        <v>611396</v>
      </c>
      <c r="E145" s="197">
        <v>18</v>
      </c>
      <c r="F145" s="20">
        <f>ROUND(D145*E145,0)</f>
        <v>11005128</v>
      </c>
      <c r="G145" s="20">
        <v>611000</v>
      </c>
      <c r="H145" s="20">
        <f>+G145*E145</f>
        <v>10998000</v>
      </c>
      <c r="I145" s="20">
        <v>601000</v>
      </c>
      <c r="J145" s="20">
        <f>+I145*E145</f>
        <v>10818000</v>
      </c>
      <c r="K145" s="20">
        <f>AVERAGE(D145,G145,I145)</f>
        <v>607798.66666666663</v>
      </c>
      <c r="L145" s="20">
        <f>SMALL((D145,G145,I145),1)</f>
        <v>601000</v>
      </c>
      <c r="M145" s="20">
        <f>+L145-D145</f>
        <v>-10396</v>
      </c>
      <c r="N145" s="107">
        <f>(L145-D145)/L145</f>
        <v>-1.7297836938435941E-2</v>
      </c>
      <c r="O145" s="20">
        <f>+L145</f>
        <v>601000</v>
      </c>
      <c r="P145" s="20">
        <f>+O145*E145</f>
        <v>10818000</v>
      </c>
    </row>
    <row r="146" spans="1:16" s="36" customFormat="1" ht="45" customHeight="1" x14ac:dyDescent="0.25">
      <c r="A146" s="245" t="s">
        <v>210</v>
      </c>
      <c r="B146" s="246"/>
      <c r="C146" s="247"/>
      <c r="D146" s="44">
        <f>+D145</f>
        <v>611396</v>
      </c>
      <c r="E146" s="195">
        <f t="shared" ref="E146:P146" si="61">+E145</f>
        <v>18</v>
      </c>
      <c r="F146" s="44">
        <f t="shared" si="61"/>
        <v>11005128</v>
      </c>
      <c r="G146" s="44">
        <f t="shared" si="61"/>
        <v>611000</v>
      </c>
      <c r="H146" s="44">
        <f t="shared" si="61"/>
        <v>10998000</v>
      </c>
      <c r="I146" s="44">
        <f t="shared" si="61"/>
        <v>601000</v>
      </c>
      <c r="J146" s="21">
        <f t="shared" si="61"/>
        <v>10818000</v>
      </c>
      <c r="K146" s="21">
        <f t="shared" si="61"/>
        <v>607798.66666666663</v>
      </c>
      <c r="L146" s="21">
        <f t="shared" si="61"/>
        <v>601000</v>
      </c>
      <c r="M146" s="21">
        <f t="shared" si="61"/>
        <v>-10396</v>
      </c>
      <c r="N146" s="52">
        <f>AVERAGE(N145)</f>
        <v>-1.7297836938435941E-2</v>
      </c>
      <c r="O146" s="21">
        <f t="shared" si="61"/>
        <v>601000</v>
      </c>
      <c r="P146" s="21">
        <f t="shared" si="61"/>
        <v>10818000</v>
      </c>
    </row>
    <row r="147" spans="1:16" s="36" customFormat="1" ht="17.25" customHeight="1" x14ac:dyDescent="0.25">
      <c r="A147" s="49"/>
      <c r="B147" s="103"/>
      <c r="C147" s="103"/>
      <c r="D147" s="104"/>
      <c r="E147" s="199"/>
      <c r="F147" s="104"/>
      <c r="G147" s="104"/>
      <c r="H147" s="106"/>
      <c r="J147" s="37"/>
    </row>
    <row r="148" spans="1:16" s="36" customFormat="1" ht="15.75" customHeight="1" x14ac:dyDescent="0.25">
      <c r="A148" s="35">
        <v>19</v>
      </c>
      <c r="B148" s="211" t="s">
        <v>73</v>
      </c>
      <c r="C148" s="211"/>
      <c r="D148" s="211"/>
      <c r="E148" s="211"/>
      <c r="F148" s="211"/>
      <c r="G148" s="211"/>
      <c r="H148" s="211"/>
      <c r="I148" s="211"/>
      <c r="J148" s="211"/>
      <c r="K148" s="211"/>
      <c r="L148" s="211"/>
      <c r="M148" s="211"/>
      <c r="N148" s="211"/>
      <c r="O148" s="211"/>
      <c r="P148" s="211"/>
    </row>
    <row r="149" spans="1:16" s="36" customFormat="1" ht="52.5" customHeight="1" x14ac:dyDescent="0.35">
      <c r="A149" s="255" t="s">
        <v>87</v>
      </c>
      <c r="B149" s="255" t="s">
        <v>88</v>
      </c>
      <c r="C149" s="255" t="s">
        <v>89</v>
      </c>
      <c r="D149" s="253" t="s">
        <v>90</v>
      </c>
      <c r="E149" s="256" t="s">
        <v>91</v>
      </c>
      <c r="F149" s="253" t="s">
        <v>92</v>
      </c>
      <c r="G149" s="254" t="s">
        <v>158</v>
      </c>
      <c r="H149" s="254"/>
      <c r="I149" s="252" t="s">
        <v>214</v>
      </c>
      <c r="J149" s="252"/>
      <c r="K149" s="248" t="s">
        <v>215</v>
      </c>
      <c r="L149" s="250" t="s">
        <v>216</v>
      </c>
      <c r="M149" s="250" t="s">
        <v>217</v>
      </c>
      <c r="N149" s="250" t="s">
        <v>218</v>
      </c>
      <c r="O149" s="250" t="s">
        <v>219</v>
      </c>
      <c r="P149" s="250" t="s">
        <v>157</v>
      </c>
    </row>
    <row r="150" spans="1:16" s="36" customFormat="1" ht="43.5" customHeight="1" x14ac:dyDescent="0.25">
      <c r="A150" s="255"/>
      <c r="B150" s="255"/>
      <c r="C150" s="255"/>
      <c r="D150" s="253"/>
      <c r="E150" s="256"/>
      <c r="F150" s="253"/>
      <c r="G150" s="91" t="s">
        <v>0</v>
      </c>
      <c r="H150" s="91" t="s">
        <v>157</v>
      </c>
      <c r="I150" s="91" t="s">
        <v>0</v>
      </c>
      <c r="J150" s="91" t="s">
        <v>157</v>
      </c>
      <c r="K150" s="249"/>
      <c r="L150" s="251"/>
      <c r="M150" s="251"/>
      <c r="N150" s="251"/>
      <c r="O150" s="251"/>
      <c r="P150" s="251"/>
    </row>
    <row r="151" spans="1:16" s="36" customFormat="1" ht="30.75" customHeight="1" x14ac:dyDescent="0.25">
      <c r="A151" s="8" t="s">
        <v>75</v>
      </c>
      <c r="B151" s="18" t="s">
        <v>285</v>
      </c>
      <c r="C151" s="6" t="str">
        <f>+VLOOKUP(A151,'[1]Consolidado Unitarios DIYT'!$B$11:$E$438,3,FALSE)</f>
        <v xml:space="preserve">UN </v>
      </c>
      <c r="D151" s="20">
        <f>+VLOOKUP(A151,'[1]Consolidado Unitarios DIYT'!$B$11:$E$438,4,FALSE)</f>
        <v>578639</v>
      </c>
      <c r="E151" s="197">
        <v>3</v>
      </c>
      <c r="F151" s="20">
        <f>ROUND(D151*E151,0)</f>
        <v>1735917</v>
      </c>
      <c r="G151" s="20">
        <v>578000</v>
      </c>
      <c r="H151" s="20">
        <f>+G151*E151</f>
        <v>1734000</v>
      </c>
      <c r="I151" s="20">
        <v>575000</v>
      </c>
      <c r="J151" s="20">
        <f>+I151*E151</f>
        <v>1725000</v>
      </c>
      <c r="K151" s="20">
        <f>AVERAGE(D151,G151,I151)</f>
        <v>577213</v>
      </c>
      <c r="L151" s="20">
        <f>SMALL((D151,G151,I151),1)</f>
        <v>575000</v>
      </c>
      <c r="M151" s="20">
        <f>+L151-D151</f>
        <v>-3639</v>
      </c>
      <c r="N151" s="98">
        <f>(L151-D151)/L151</f>
        <v>-6.3286956521739135E-3</v>
      </c>
      <c r="O151" s="20">
        <f>+L151</f>
        <v>575000</v>
      </c>
      <c r="P151" s="20">
        <f>+O151*E151</f>
        <v>1725000</v>
      </c>
    </row>
    <row r="152" spans="1:16" s="36" customFormat="1" ht="27.6" x14ac:dyDescent="0.25">
      <c r="A152" s="8" t="s">
        <v>183</v>
      </c>
      <c r="B152" s="18" t="s">
        <v>286</v>
      </c>
      <c r="C152" s="6" t="str">
        <f>+VLOOKUP(A152,'[1]Consolidado Unitarios DIYT'!$B$11:$E$438,3,FALSE)</f>
        <v xml:space="preserve">UN </v>
      </c>
      <c r="D152" s="20">
        <f>+VLOOKUP(A152,'[1]Consolidado Unitarios DIYT'!$B$11:$E$438,4,FALSE)</f>
        <v>570184</v>
      </c>
      <c r="E152" s="197">
        <v>3</v>
      </c>
      <c r="F152" s="20">
        <f>ROUND(D152*E152,0)</f>
        <v>1710552</v>
      </c>
      <c r="G152" s="20">
        <v>570000</v>
      </c>
      <c r="H152" s="20">
        <f>+G152*E152</f>
        <v>1710000</v>
      </c>
      <c r="I152" s="20">
        <v>565000</v>
      </c>
      <c r="J152" s="20">
        <f>+I152*E152</f>
        <v>1695000</v>
      </c>
      <c r="K152" s="20">
        <f>AVERAGE(D152,G152,I152)</f>
        <v>568394.66666666663</v>
      </c>
      <c r="L152" s="20">
        <f>SMALL((D152,G152,I152),1)</f>
        <v>565000</v>
      </c>
      <c r="M152" s="20">
        <f>+L152-D152</f>
        <v>-5184</v>
      </c>
      <c r="N152" s="98">
        <f>(L152-D152)/L152</f>
        <v>-9.1752212389380524E-3</v>
      </c>
      <c r="O152" s="20">
        <f>+L152</f>
        <v>565000</v>
      </c>
      <c r="P152" s="20">
        <f>+O152*E152</f>
        <v>1695000</v>
      </c>
    </row>
    <row r="153" spans="1:16" s="36" customFormat="1" ht="49.5" customHeight="1" x14ac:dyDescent="0.25">
      <c r="A153" s="245" t="s">
        <v>211</v>
      </c>
      <c r="B153" s="246"/>
      <c r="C153" s="247"/>
      <c r="D153" s="44">
        <f>SUM(D151:D152)</f>
        <v>1148823</v>
      </c>
      <c r="E153" s="195">
        <f t="shared" ref="E153:P153" si="62">SUM(E151:E152)</f>
        <v>6</v>
      </c>
      <c r="F153" s="44">
        <f t="shared" si="62"/>
        <v>3446469</v>
      </c>
      <c r="G153" s="44">
        <f t="shared" si="62"/>
        <v>1148000</v>
      </c>
      <c r="H153" s="44">
        <f t="shared" si="62"/>
        <v>3444000</v>
      </c>
      <c r="I153" s="44">
        <f t="shared" si="62"/>
        <v>1140000</v>
      </c>
      <c r="J153" s="44">
        <f t="shared" si="62"/>
        <v>3420000</v>
      </c>
      <c r="K153" s="44">
        <f t="shared" si="62"/>
        <v>1145607.6666666665</v>
      </c>
      <c r="L153" s="44">
        <f t="shared" si="62"/>
        <v>1140000</v>
      </c>
      <c r="M153" s="44">
        <f t="shared" si="62"/>
        <v>-8823</v>
      </c>
      <c r="N153" s="96">
        <f>AVERAGE(N151:N152)</f>
        <v>-7.7519584455559825E-3</v>
      </c>
      <c r="O153" s="44">
        <f t="shared" si="62"/>
        <v>1140000</v>
      </c>
      <c r="P153" s="44">
        <f t="shared" si="62"/>
        <v>3420000</v>
      </c>
    </row>
    <row r="154" spans="1:16" s="36" customFormat="1" ht="17.25" customHeight="1" x14ac:dyDescent="0.25">
      <c r="A154" s="49"/>
      <c r="B154" s="103"/>
      <c r="C154" s="103"/>
      <c r="D154" s="104"/>
      <c r="E154" s="199"/>
      <c r="F154" s="104"/>
      <c r="G154" s="104"/>
      <c r="H154" s="106"/>
      <c r="I154" s="94"/>
      <c r="J154" s="94"/>
      <c r="K154" s="94"/>
      <c r="L154" s="94"/>
      <c r="M154" s="94"/>
      <c r="N154" s="94"/>
      <c r="O154" s="94"/>
      <c r="P154" s="94"/>
    </row>
    <row r="155" spans="1:16" s="36" customFormat="1" ht="15.6" x14ac:dyDescent="0.25">
      <c r="A155" s="35">
        <v>20</v>
      </c>
      <c r="B155" s="211" t="s">
        <v>76</v>
      </c>
      <c r="C155" s="211"/>
      <c r="D155" s="211"/>
      <c r="E155" s="211"/>
      <c r="F155" s="211"/>
      <c r="G155" s="211"/>
      <c r="H155" s="211"/>
      <c r="I155" s="211"/>
      <c r="J155" s="211"/>
      <c r="K155" s="211"/>
      <c r="L155" s="211"/>
      <c r="M155" s="211"/>
      <c r="N155" s="211"/>
      <c r="O155" s="211"/>
      <c r="P155" s="211"/>
    </row>
    <row r="156" spans="1:16" s="36" customFormat="1" ht="47.25" customHeight="1" x14ac:dyDescent="0.35">
      <c r="A156" s="255" t="s">
        <v>87</v>
      </c>
      <c r="B156" s="255" t="s">
        <v>88</v>
      </c>
      <c r="C156" s="255" t="s">
        <v>89</v>
      </c>
      <c r="D156" s="253" t="s">
        <v>90</v>
      </c>
      <c r="E156" s="256" t="s">
        <v>91</v>
      </c>
      <c r="F156" s="253" t="s">
        <v>92</v>
      </c>
      <c r="G156" s="254" t="s">
        <v>158</v>
      </c>
      <c r="H156" s="254"/>
      <c r="I156" s="252" t="s">
        <v>214</v>
      </c>
      <c r="J156" s="252"/>
      <c r="K156" s="248" t="s">
        <v>215</v>
      </c>
      <c r="L156" s="250" t="s">
        <v>216</v>
      </c>
      <c r="M156" s="250" t="s">
        <v>217</v>
      </c>
      <c r="N156" s="250" t="s">
        <v>218</v>
      </c>
      <c r="O156" s="250" t="s">
        <v>219</v>
      </c>
      <c r="P156" s="250" t="s">
        <v>157</v>
      </c>
    </row>
    <row r="157" spans="1:16" s="36" customFormat="1" ht="37.5" customHeight="1" x14ac:dyDescent="0.25">
      <c r="A157" s="255"/>
      <c r="B157" s="255"/>
      <c r="C157" s="255"/>
      <c r="D157" s="253"/>
      <c r="E157" s="256"/>
      <c r="F157" s="253"/>
      <c r="G157" s="91" t="s">
        <v>0</v>
      </c>
      <c r="H157" s="91" t="s">
        <v>157</v>
      </c>
      <c r="I157" s="91" t="s">
        <v>0</v>
      </c>
      <c r="J157" s="91" t="s">
        <v>157</v>
      </c>
      <c r="K157" s="249"/>
      <c r="L157" s="251"/>
      <c r="M157" s="251"/>
      <c r="N157" s="251"/>
      <c r="O157" s="251"/>
      <c r="P157" s="251"/>
    </row>
    <row r="158" spans="1:16" s="36" customFormat="1" ht="30.75" customHeight="1" x14ac:dyDescent="0.25">
      <c r="A158" s="8" t="s">
        <v>77</v>
      </c>
      <c r="B158" s="18" t="s">
        <v>287</v>
      </c>
      <c r="C158" s="6" t="str">
        <f>+VLOOKUP(A158,'[1]Consolidado Unitarios DIYT'!$B$11:$E$438,3,FALSE)</f>
        <v>M2</v>
      </c>
      <c r="D158" s="20">
        <f>+VLOOKUP(A158,'[1]Consolidado Unitarios DIYT'!$B$11:$E$438,4,FALSE)</f>
        <v>8134</v>
      </c>
      <c r="E158" s="197">
        <v>913.4</v>
      </c>
      <c r="F158" s="20">
        <f>ROUND(D158*E158,0)</f>
        <v>7429596</v>
      </c>
      <c r="G158" s="20">
        <v>8000</v>
      </c>
      <c r="H158" s="20">
        <f>+G158*E158</f>
        <v>7307200</v>
      </c>
      <c r="I158" s="20">
        <v>7800</v>
      </c>
      <c r="J158" s="20">
        <f>+I158*E158</f>
        <v>7124520</v>
      </c>
      <c r="K158" s="20">
        <f>AVERAGE(D158,G158,I158)</f>
        <v>7978</v>
      </c>
      <c r="L158" s="20">
        <f>SMALL((D158,G158,I158),1)</f>
        <v>7800</v>
      </c>
      <c r="M158" s="20">
        <f>+L158-D158</f>
        <v>-334</v>
      </c>
      <c r="N158" s="107">
        <f>(L158-D158)/L158</f>
        <v>-4.2820512820512822E-2</v>
      </c>
      <c r="O158" s="20">
        <f>+L158</f>
        <v>7800</v>
      </c>
      <c r="P158" s="20">
        <f>+O158*E158</f>
        <v>7124520</v>
      </c>
    </row>
    <row r="159" spans="1:16" s="36" customFormat="1" ht="71.25" customHeight="1" x14ac:dyDescent="0.25">
      <c r="A159" s="8" t="s">
        <v>78</v>
      </c>
      <c r="B159" s="18" t="s">
        <v>288</v>
      </c>
      <c r="C159" s="6" t="str">
        <f>+VLOOKUP(A159,'[1]Consolidado Unitarios DIYT'!$B$11:$E$438,3,FALSE)</f>
        <v>KG</v>
      </c>
      <c r="D159" s="20">
        <f>+VLOOKUP(A159,'[1]Consolidado Unitarios DIYT'!$B$11:$E$438,4,FALSE)</f>
        <v>885</v>
      </c>
      <c r="E159" s="197">
        <v>5000</v>
      </c>
      <c r="F159" s="20">
        <f>ROUND(D159*E159,0)</f>
        <v>4425000</v>
      </c>
      <c r="G159" s="20">
        <v>880</v>
      </c>
      <c r="H159" s="20">
        <f>+G159*E159</f>
        <v>4400000</v>
      </c>
      <c r="I159" s="20">
        <v>879</v>
      </c>
      <c r="J159" s="20">
        <f>+I159*E159</f>
        <v>4395000</v>
      </c>
      <c r="K159" s="20">
        <f>AVERAGE(D159,G159,I159)</f>
        <v>881.33333333333337</v>
      </c>
      <c r="L159" s="20">
        <f>SMALL((D159,G159,I159),1)</f>
        <v>879</v>
      </c>
      <c r="M159" s="20">
        <f>+L159-D159</f>
        <v>-6</v>
      </c>
      <c r="N159" s="107">
        <f>(L159-D159)/L159</f>
        <v>-6.8259385665529011E-3</v>
      </c>
      <c r="O159" s="20">
        <v>789</v>
      </c>
      <c r="P159" s="20">
        <f>+O159*E159</f>
        <v>3945000</v>
      </c>
    </row>
    <row r="160" spans="1:16" s="36" customFormat="1" ht="17.399999999999999" x14ac:dyDescent="0.25">
      <c r="A160" s="245" t="s">
        <v>212</v>
      </c>
      <c r="B160" s="246"/>
      <c r="C160" s="247"/>
      <c r="D160" s="44">
        <f>SUM(D158:D159)</f>
        <v>9019</v>
      </c>
      <c r="E160" s="195">
        <f t="shared" ref="E160:P160" si="63">SUM(E158:E159)</f>
        <v>5913.4</v>
      </c>
      <c r="F160" s="44">
        <f t="shared" si="63"/>
        <v>11854596</v>
      </c>
      <c r="G160" s="44">
        <f t="shared" si="63"/>
        <v>8880</v>
      </c>
      <c r="H160" s="44">
        <f t="shared" si="63"/>
        <v>11707200</v>
      </c>
      <c r="I160" s="44">
        <f t="shared" si="63"/>
        <v>8679</v>
      </c>
      <c r="J160" s="44">
        <f t="shared" si="63"/>
        <v>11519520</v>
      </c>
      <c r="K160" s="44">
        <f t="shared" si="63"/>
        <v>8859.3333333333339</v>
      </c>
      <c r="L160" s="44">
        <f t="shared" si="63"/>
        <v>8679</v>
      </c>
      <c r="M160" s="44">
        <f t="shared" si="63"/>
        <v>-340</v>
      </c>
      <c r="N160" s="96">
        <f>AVERAGE(N158:N159)</f>
        <v>-2.482322569353286E-2</v>
      </c>
      <c r="O160" s="44">
        <f t="shared" si="63"/>
        <v>8589</v>
      </c>
      <c r="P160" s="44">
        <f t="shared" si="63"/>
        <v>11069520</v>
      </c>
    </row>
    <row r="161" spans="1:16" s="36" customFormat="1" ht="17.399999999999999" x14ac:dyDescent="0.25">
      <c r="A161" s="245"/>
      <c r="B161" s="246"/>
      <c r="C161" s="246"/>
      <c r="D161" s="246"/>
      <c r="E161" s="246"/>
      <c r="F161" s="246"/>
      <c r="G161" s="246"/>
      <c r="H161" s="246"/>
      <c r="I161" s="246"/>
      <c r="J161" s="246"/>
      <c r="K161" s="246"/>
      <c r="L161" s="246"/>
      <c r="M161" s="246"/>
      <c r="N161" s="246"/>
      <c r="O161" s="246"/>
      <c r="P161" s="247"/>
    </row>
    <row r="162" spans="1:16" s="36" customFormat="1" ht="20.25" customHeight="1" x14ac:dyDescent="0.25">
      <c r="A162" s="235" t="s">
        <v>79</v>
      </c>
      <c r="B162" s="235"/>
      <c r="C162" s="235"/>
      <c r="D162" s="13"/>
      <c r="E162" s="200"/>
      <c r="F162" s="38">
        <f t="shared" ref="F162:M162" si="64">+F160+F153+F146+F140+F131+F125+F119+F111+F92+F71+F60+F45+F35+F24+F17</f>
        <v>726784549</v>
      </c>
      <c r="G162" s="38">
        <f t="shared" si="64"/>
        <v>209104030</v>
      </c>
      <c r="H162" s="38">
        <f t="shared" si="64"/>
        <v>724935688.25540006</v>
      </c>
      <c r="I162" s="38">
        <f t="shared" si="64"/>
        <v>208984109</v>
      </c>
      <c r="J162" s="38">
        <f t="shared" si="64"/>
        <v>719279903.62077999</v>
      </c>
      <c r="K162" s="38">
        <f t="shared" si="64"/>
        <v>209253820.9944444</v>
      </c>
      <c r="L162" s="38">
        <f t="shared" si="64"/>
        <v>208832859</v>
      </c>
      <c r="M162" s="38">
        <f t="shared" si="64"/>
        <v>-840464.98333333316</v>
      </c>
      <c r="N162" s="109">
        <f>AVERAGE(N160,N153,N146,N140,N131,N125,N119,N111,N92,N71,N60,N45,N35,N24,N17)</f>
        <v>-3.1063573531207641E-2</v>
      </c>
      <c r="O162" s="38">
        <f>+O160+O153+O146+O140+O131+O125+O119+O111+O92+O71+O60+O45+O35+O24+O17</f>
        <v>208742319</v>
      </c>
      <c r="P162" s="38">
        <f>+P160+P153+P146+P140+P131+P125+P119+P111+P92+P71+P60+P45+P35+P24+P17</f>
        <v>714481363.98577988</v>
      </c>
    </row>
    <row r="163" spans="1:16" s="36" customFormat="1" ht="15" customHeight="1" x14ac:dyDescent="0.25">
      <c r="A163" s="234" t="s">
        <v>80</v>
      </c>
      <c r="B163" s="234"/>
      <c r="C163" s="234"/>
      <c r="D163" s="45">
        <v>0.16</v>
      </c>
      <c r="E163" s="201"/>
      <c r="F163" s="20">
        <f>F162*D163</f>
        <v>116285527.84</v>
      </c>
      <c r="H163" s="20">
        <f>+$H$162*D163</f>
        <v>115989710.12086402</v>
      </c>
      <c r="J163" s="20">
        <f>+J162*D163</f>
        <v>115084784.5793248</v>
      </c>
      <c r="P163" s="20">
        <f>+P162*D163</f>
        <v>114317018.23772478</v>
      </c>
    </row>
    <row r="164" spans="1:16" s="36" customFormat="1" ht="15" x14ac:dyDescent="0.25">
      <c r="A164" s="234" t="s">
        <v>81</v>
      </c>
      <c r="B164" s="234"/>
      <c r="C164" s="234"/>
      <c r="D164" s="45">
        <v>0.05</v>
      </c>
      <c r="E164" s="201"/>
      <c r="F164" s="20">
        <f>F162*D164</f>
        <v>36339227.450000003</v>
      </c>
      <c r="H164" s="20">
        <f>+$H$162*D164</f>
        <v>36246784.412770003</v>
      </c>
      <c r="J164" s="20">
        <f>+J162*D164</f>
        <v>35963995.181038998</v>
      </c>
      <c r="P164" s="20">
        <f>+P162*D164</f>
        <v>35724068.199288994</v>
      </c>
    </row>
    <row r="165" spans="1:16" s="36" customFormat="1" ht="15" x14ac:dyDescent="0.25">
      <c r="A165" s="234" t="s">
        <v>82</v>
      </c>
      <c r="B165" s="234"/>
      <c r="C165" s="234"/>
      <c r="D165" s="45">
        <v>0.03</v>
      </c>
      <c r="E165" s="201"/>
      <c r="F165" s="20">
        <f>F162*D165</f>
        <v>21803536.469999999</v>
      </c>
      <c r="H165" s="20">
        <f>+$H$162*D165</f>
        <v>21748070.647662003</v>
      </c>
      <c r="J165" s="20">
        <f>+J162*D165</f>
        <v>21578397.1086234</v>
      </c>
      <c r="P165" s="20">
        <f>+P162*D165</f>
        <v>21434440.919573396</v>
      </c>
    </row>
    <row r="166" spans="1:16" s="36" customFormat="1" ht="15" x14ac:dyDescent="0.25">
      <c r="A166" s="234" t="s">
        <v>83</v>
      </c>
      <c r="B166" s="234"/>
      <c r="C166" s="234"/>
      <c r="D166" s="45">
        <v>0.19</v>
      </c>
      <c r="E166" s="201"/>
      <c r="F166" s="20">
        <f>F164*D166</f>
        <v>6904453.2155000009</v>
      </c>
      <c r="H166" s="20">
        <f>+H164*D166</f>
        <v>6886889.0384263005</v>
      </c>
      <c r="J166" s="20">
        <f>+J164*D166</f>
        <v>6833159.08439741</v>
      </c>
      <c r="P166" s="20">
        <f>+P164*D166</f>
        <v>6787572.9578649085</v>
      </c>
    </row>
    <row r="167" spans="1:16" s="36" customFormat="1" ht="20.25" customHeight="1" x14ac:dyDescent="0.25">
      <c r="A167" s="233" t="s">
        <v>84</v>
      </c>
      <c r="B167" s="233"/>
      <c r="C167" s="233"/>
      <c r="D167" s="39"/>
      <c r="E167" s="201"/>
      <c r="F167" s="40">
        <f>F162+F163+F164+F165+F166</f>
        <v>908117293.97550011</v>
      </c>
      <c r="H167" s="40">
        <f>+H162+H163+H164+H165+H166</f>
        <v>905807142.47512245</v>
      </c>
      <c r="J167" s="40">
        <f t="shared" ref="J167" si="65">+J162+J163+J164+J165+J166</f>
        <v>898740239.57416463</v>
      </c>
      <c r="P167" s="269">
        <f t="shared" ref="P167" si="66">+P162+P163+P164+P165+P166</f>
        <v>892744464.30023193</v>
      </c>
    </row>
    <row r="168" spans="1:16" s="36" customFormat="1" ht="20.25" customHeight="1" x14ac:dyDescent="0.25">
      <c r="A168" s="233" t="s">
        <v>85</v>
      </c>
      <c r="B168" s="233"/>
      <c r="C168" s="233"/>
      <c r="D168" s="39"/>
      <c r="E168" s="201"/>
      <c r="F168" s="40">
        <f>F167*0.1</f>
        <v>90811729.397550017</v>
      </c>
      <c r="H168" s="40">
        <f>+H167*0.1</f>
        <v>90580714.247512251</v>
      </c>
      <c r="J168" s="40">
        <f>+J167*0.1</f>
        <v>89874023.957416475</v>
      </c>
      <c r="P168" s="269">
        <f>+P167*0.1</f>
        <v>89274446.430023193</v>
      </c>
    </row>
    <row r="169" spans="1:16" s="36" customFormat="1" ht="21" x14ac:dyDescent="0.25">
      <c r="A169" s="233" t="s">
        <v>86</v>
      </c>
      <c r="B169" s="233"/>
      <c r="C169" s="233"/>
      <c r="D169" s="39"/>
      <c r="E169" s="201"/>
      <c r="F169" s="40">
        <f>F167+F168</f>
        <v>998929023.37305009</v>
      </c>
      <c r="H169" s="40">
        <f>+H167+H168</f>
        <v>996387856.72263467</v>
      </c>
      <c r="J169" s="40">
        <f>+J167+J168</f>
        <v>988614263.53158116</v>
      </c>
      <c r="P169" s="269">
        <f>+P167+P168</f>
        <v>982018910.73025513</v>
      </c>
    </row>
    <row r="170" spans="1:16" x14ac:dyDescent="0.25">
      <c r="E170" s="201"/>
      <c r="G170" s="36"/>
    </row>
  </sheetData>
  <mergeCells count="259">
    <mergeCell ref="O149:O150"/>
    <mergeCell ref="P149:P150"/>
    <mergeCell ref="L156:L157"/>
    <mergeCell ref="M156:M157"/>
    <mergeCell ref="N156:N157"/>
    <mergeCell ref="O156:O157"/>
    <mergeCell ref="P156:P157"/>
    <mergeCell ref="I149:J149"/>
    <mergeCell ref="A156:A157"/>
    <mergeCell ref="B156:B157"/>
    <mergeCell ref="C156:C157"/>
    <mergeCell ref="D156:D157"/>
    <mergeCell ref="E156:E157"/>
    <mergeCell ref="F156:F157"/>
    <mergeCell ref="G156:H156"/>
    <mergeCell ref="I156:J156"/>
    <mergeCell ref="K156:K157"/>
    <mergeCell ref="K149:K150"/>
    <mergeCell ref="L149:L150"/>
    <mergeCell ref="M149:M150"/>
    <mergeCell ref="N149:N150"/>
    <mergeCell ref="C149:C150"/>
    <mergeCell ref="D149:D150"/>
    <mergeCell ref="E149:E150"/>
    <mergeCell ref="A143:A144"/>
    <mergeCell ref="B143:B144"/>
    <mergeCell ref="C143:C144"/>
    <mergeCell ref="D143:D144"/>
    <mergeCell ref="E143:E144"/>
    <mergeCell ref="F149:F150"/>
    <mergeCell ref="G149:H149"/>
    <mergeCell ref="M143:M144"/>
    <mergeCell ref="N143:N144"/>
    <mergeCell ref="O143:O144"/>
    <mergeCell ref="P143:P144"/>
    <mergeCell ref="B142:P142"/>
    <mergeCell ref="F143:F144"/>
    <mergeCell ref="G143:H143"/>
    <mergeCell ref="I143:J143"/>
    <mergeCell ref="K143:K144"/>
    <mergeCell ref="L143:L144"/>
    <mergeCell ref="B133:P133"/>
    <mergeCell ref="F134:F135"/>
    <mergeCell ref="G134:H134"/>
    <mergeCell ref="I134:J134"/>
    <mergeCell ref="K134:K135"/>
    <mergeCell ref="L134:L135"/>
    <mergeCell ref="A134:A135"/>
    <mergeCell ref="B134:B135"/>
    <mergeCell ref="C134:C135"/>
    <mergeCell ref="D134:D135"/>
    <mergeCell ref="E134:E135"/>
    <mergeCell ref="M134:M135"/>
    <mergeCell ref="N134:N135"/>
    <mergeCell ref="O134:O135"/>
    <mergeCell ref="P134:P135"/>
    <mergeCell ref="A128:A129"/>
    <mergeCell ref="B128:B129"/>
    <mergeCell ref="C128:C129"/>
    <mergeCell ref="D128:D129"/>
    <mergeCell ref="E128:E129"/>
    <mergeCell ref="M122:M123"/>
    <mergeCell ref="N122:N123"/>
    <mergeCell ref="O122:O123"/>
    <mergeCell ref="P122:P123"/>
    <mergeCell ref="M128:M129"/>
    <mergeCell ref="N128:N129"/>
    <mergeCell ref="O128:O129"/>
    <mergeCell ref="P128:P129"/>
    <mergeCell ref="B127:P127"/>
    <mergeCell ref="F128:F129"/>
    <mergeCell ref="G128:H128"/>
    <mergeCell ref="I128:J128"/>
    <mergeCell ref="K128:K129"/>
    <mergeCell ref="L128:L129"/>
    <mergeCell ref="B121:P121"/>
    <mergeCell ref="F122:F123"/>
    <mergeCell ref="G122:H122"/>
    <mergeCell ref="I122:J122"/>
    <mergeCell ref="K122:K123"/>
    <mergeCell ref="L122:L123"/>
    <mergeCell ref="A122:A123"/>
    <mergeCell ref="B122:B123"/>
    <mergeCell ref="C122:C123"/>
    <mergeCell ref="D122:D123"/>
    <mergeCell ref="E122:E123"/>
    <mergeCell ref="A114:A115"/>
    <mergeCell ref="B114:B115"/>
    <mergeCell ref="C114:C115"/>
    <mergeCell ref="D114:D115"/>
    <mergeCell ref="E114:E115"/>
    <mergeCell ref="M95:M96"/>
    <mergeCell ref="N95:N96"/>
    <mergeCell ref="O95:O96"/>
    <mergeCell ref="P95:P96"/>
    <mergeCell ref="M114:M115"/>
    <mergeCell ref="N114:N115"/>
    <mergeCell ref="O114:O115"/>
    <mergeCell ref="P114:P115"/>
    <mergeCell ref="B113:P113"/>
    <mergeCell ref="F114:F115"/>
    <mergeCell ref="G114:H114"/>
    <mergeCell ref="I114:J114"/>
    <mergeCell ref="K114:K115"/>
    <mergeCell ref="L114:L115"/>
    <mergeCell ref="F95:F96"/>
    <mergeCell ref="G95:H95"/>
    <mergeCell ref="I95:J95"/>
    <mergeCell ref="K95:K96"/>
    <mergeCell ref="L95:L96"/>
    <mergeCell ref="A95:A96"/>
    <mergeCell ref="B95:B96"/>
    <mergeCell ref="C95:C96"/>
    <mergeCell ref="D95:D96"/>
    <mergeCell ref="E95:E96"/>
    <mergeCell ref="M74:M75"/>
    <mergeCell ref="N74:N75"/>
    <mergeCell ref="O74:O75"/>
    <mergeCell ref="P74:P75"/>
    <mergeCell ref="F74:F75"/>
    <mergeCell ref="G74:H74"/>
    <mergeCell ref="I74:J74"/>
    <mergeCell ref="K74:K75"/>
    <mergeCell ref="L74:L75"/>
    <mergeCell ref="B94:P94"/>
    <mergeCell ref="A63:A64"/>
    <mergeCell ref="B63:B64"/>
    <mergeCell ref="C63:C64"/>
    <mergeCell ref="D63:D64"/>
    <mergeCell ref="E63:E64"/>
    <mergeCell ref="A74:A75"/>
    <mergeCell ref="B74:B75"/>
    <mergeCell ref="C74:C75"/>
    <mergeCell ref="D74:D75"/>
    <mergeCell ref="E74:E75"/>
    <mergeCell ref="B73:P73"/>
    <mergeCell ref="F63:F64"/>
    <mergeCell ref="G63:H63"/>
    <mergeCell ref="I63:J63"/>
    <mergeCell ref="K63:K64"/>
    <mergeCell ref="L63:L64"/>
    <mergeCell ref="M63:M64"/>
    <mergeCell ref="N63:N64"/>
    <mergeCell ref="O63:O64"/>
    <mergeCell ref="P63:P64"/>
    <mergeCell ref="N48:N49"/>
    <mergeCell ref="O48:O49"/>
    <mergeCell ref="P48:P49"/>
    <mergeCell ref="B47:P47"/>
    <mergeCell ref="B62:P62"/>
    <mergeCell ref="C27:C28"/>
    <mergeCell ref="D27:D28"/>
    <mergeCell ref="A48:A49"/>
    <mergeCell ref="B48:B49"/>
    <mergeCell ref="C48:C49"/>
    <mergeCell ref="D48:D49"/>
    <mergeCell ref="E48:E49"/>
    <mergeCell ref="F48:F49"/>
    <mergeCell ref="G48:H48"/>
    <mergeCell ref="O27:O28"/>
    <mergeCell ref="P27:P28"/>
    <mergeCell ref="I48:J48"/>
    <mergeCell ref="K48:K49"/>
    <mergeCell ref="L48:L49"/>
    <mergeCell ref="M48:M49"/>
    <mergeCell ref="B26:P26"/>
    <mergeCell ref="A38:A39"/>
    <mergeCell ref="B38:B39"/>
    <mergeCell ref="C38:C39"/>
    <mergeCell ref="D38:D39"/>
    <mergeCell ref="E38:E39"/>
    <mergeCell ref="F38:F39"/>
    <mergeCell ref="G38:H38"/>
    <mergeCell ref="I38:J38"/>
    <mergeCell ref="K38:K39"/>
    <mergeCell ref="L38:L39"/>
    <mergeCell ref="M38:M39"/>
    <mergeCell ref="N38:N39"/>
    <mergeCell ref="O38:O39"/>
    <mergeCell ref="I27:J27"/>
    <mergeCell ref="K27:K28"/>
    <mergeCell ref="L27:L28"/>
    <mergeCell ref="M27:M28"/>
    <mergeCell ref="N27:N28"/>
    <mergeCell ref="P38:P39"/>
    <mergeCell ref="B37:P37"/>
    <mergeCell ref="B27:B28"/>
    <mergeCell ref="E10:E11"/>
    <mergeCell ref="D10:D11"/>
    <mergeCell ref="C10:C11"/>
    <mergeCell ref="B10:B11"/>
    <mergeCell ref="A27:A28"/>
    <mergeCell ref="E27:E28"/>
    <mergeCell ref="F27:F28"/>
    <mergeCell ref="G27:H27"/>
    <mergeCell ref="P10:P11"/>
    <mergeCell ref="A20:A21"/>
    <mergeCell ref="B20:B21"/>
    <mergeCell ref="C20:C21"/>
    <mergeCell ref="D20:D21"/>
    <mergeCell ref="E20:E21"/>
    <mergeCell ref="F20:F21"/>
    <mergeCell ref="G20:H20"/>
    <mergeCell ref="I20:J20"/>
    <mergeCell ref="K20:K21"/>
    <mergeCell ref="L20:L21"/>
    <mergeCell ref="M20:M21"/>
    <mergeCell ref="N20:N21"/>
    <mergeCell ref="O20:O21"/>
    <mergeCell ref="P20:P21"/>
    <mergeCell ref="B19:P19"/>
    <mergeCell ref="A169:C169"/>
    <mergeCell ref="G10:H10"/>
    <mergeCell ref="A17:C17"/>
    <mergeCell ref="A24:C24"/>
    <mergeCell ref="A35:C35"/>
    <mergeCell ref="A45:C45"/>
    <mergeCell ref="A162:C162"/>
    <mergeCell ref="A163:C163"/>
    <mergeCell ref="A164:C164"/>
    <mergeCell ref="A165:C165"/>
    <mergeCell ref="A166:C166"/>
    <mergeCell ref="A167:C167"/>
    <mergeCell ref="A10:A11"/>
    <mergeCell ref="A168:C168"/>
    <mergeCell ref="A60:C60"/>
    <mergeCell ref="A71:C71"/>
    <mergeCell ref="A92:C92"/>
    <mergeCell ref="A111:C111"/>
    <mergeCell ref="A119:C119"/>
    <mergeCell ref="A125:C125"/>
    <mergeCell ref="A160:C160"/>
    <mergeCell ref="A149:A150"/>
    <mergeCell ref="B149:B150"/>
    <mergeCell ref="B155:P155"/>
    <mergeCell ref="A161:P161"/>
    <mergeCell ref="A1:B3"/>
    <mergeCell ref="C1:M3"/>
    <mergeCell ref="P1:P3"/>
    <mergeCell ref="A4:B4"/>
    <mergeCell ref="C4:P4"/>
    <mergeCell ref="A5:B5"/>
    <mergeCell ref="C5:P5"/>
    <mergeCell ref="A6:B6"/>
    <mergeCell ref="C6:P6"/>
    <mergeCell ref="C7:P7"/>
    <mergeCell ref="B9:P9"/>
    <mergeCell ref="K10:K11"/>
    <mergeCell ref="L10:L11"/>
    <mergeCell ref="M10:M11"/>
    <mergeCell ref="N10:N11"/>
    <mergeCell ref="O10:O11"/>
    <mergeCell ref="I10:J10"/>
    <mergeCell ref="A146:C146"/>
    <mergeCell ref="A153:C153"/>
    <mergeCell ref="B148:P148"/>
    <mergeCell ref="A131:C131"/>
    <mergeCell ref="A140:C140"/>
    <mergeCell ref="F10:F11"/>
  </mergeCells>
  <conditionalFormatting sqref="E29:E34">
    <cfRule type="cellIs" dxfId="25" priority="23" operator="equal">
      <formula>0</formula>
    </cfRule>
    <cfRule type="cellIs" dxfId="24" priority="24" operator="lessThan">
      <formula>0</formula>
    </cfRule>
  </conditionalFormatting>
  <conditionalFormatting sqref="E40:E44">
    <cfRule type="cellIs" dxfId="23" priority="17" operator="equal">
      <formula>0</formula>
    </cfRule>
    <cfRule type="cellIs" dxfId="22" priority="18" operator="lessThan">
      <formula>0</formula>
    </cfRule>
  </conditionalFormatting>
  <conditionalFormatting sqref="E50:E59">
    <cfRule type="cellIs" dxfId="21" priority="67" operator="equal">
      <formula>0</formula>
    </cfRule>
    <cfRule type="cellIs" dxfId="20" priority="69" operator="lessThan">
      <formula>0</formula>
    </cfRule>
  </conditionalFormatting>
  <conditionalFormatting sqref="E65:E70">
    <cfRule type="cellIs" dxfId="19" priority="13" operator="equal">
      <formula>0</formula>
    </cfRule>
    <cfRule type="cellIs" dxfId="18" priority="14" operator="lessThan">
      <formula>0</formula>
    </cfRule>
  </conditionalFormatting>
  <conditionalFormatting sqref="E76:E91">
    <cfRule type="cellIs" dxfId="17" priority="11" operator="equal">
      <formula>0</formula>
    </cfRule>
    <cfRule type="cellIs" dxfId="16" priority="12" operator="lessThan">
      <formula>0</formula>
    </cfRule>
  </conditionalFormatting>
  <conditionalFormatting sqref="E97:E110">
    <cfRule type="cellIs" dxfId="15" priority="9" operator="equal">
      <formula>0</formula>
    </cfRule>
    <cfRule type="cellIs" dxfId="14" priority="10" operator="lessThan">
      <formula>0</formula>
    </cfRule>
  </conditionalFormatting>
  <conditionalFormatting sqref="E116:E118">
    <cfRule type="cellIs" dxfId="13" priority="7" operator="equal">
      <formula>0</formula>
    </cfRule>
    <cfRule type="cellIs" dxfId="12" priority="8" operator="lessThan">
      <formula>0</formula>
    </cfRule>
  </conditionalFormatting>
  <conditionalFormatting sqref="E124">
    <cfRule type="cellIs" dxfId="11" priority="40" operator="equal">
      <formula>0</formula>
    </cfRule>
    <cfRule type="cellIs" dxfId="10" priority="42" operator="lessThan">
      <formula>0</formula>
    </cfRule>
  </conditionalFormatting>
  <conditionalFormatting sqref="E130">
    <cfRule type="cellIs" dxfId="9" priority="37" operator="equal">
      <formula>0</formula>
    </cfRule>
    <cfRule type="cellIs" dxfId="8" priority="39" operator="lessThan">
      <formula>0</formula>
    </cfRule>
  </conditionalFormatting>
  <conditionalFormatting sqref="E136:E139">
    <cfRule type="cellIs" dxfId="7" priority="5" operator="equal">
      <formula>0</formula>
    </cfRule>
    <cfRule type="cellIs" dxfId="6" priority="6" operator="lessThan">
      <formula>0</formula>
    </cfRule>
  </conditionalFormatting>
  <conditionalFormatting sqref="E145">
    <cfRule type="cellIs" dxfId="5" priority="31" operator="equal">
      <formula>0</formula>
    </cfRule>
    <cfRule type="cellIs" dxfId="4" priority="33" operator="lessThan">
      <formula>0</formula>
    </cfRule>
  </conditionalFormatting>
  <conditionalFormatting sqref="E151:E152">
    <cfRule type="cellIs" dxfId="3" priority="3" operator="equal">
      <formula>0</formula>
    </cfRule>
    <cfRule type="cellIs" dxfId="2" priority="4" operator="lessThan">
      <formula>0</formula>
    </cfRule>
  </conditionalFormatting>
  <conditionalFormatting sqref="E158:E159">
    <cfRule type="cellIs" dxfId="1" priority="1" operator="equal">
      <formula>0</formula>
    </cfRule>
    <cfRule type="cellIs" dxfId="0" priority="2" operator="lessThan">
      <formula>0</formula>
    </cfRule>
  </conditionalFormatting>
  <pageMargins left="0.75" right="0.75" top="1" bottom="1" header="0.5" footer="0.5"/>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79"/>
  <sheetViews>
    <sheetView topLeftCell="M149" zoomScaleNormal="100" workbookViewId="0">
      <selection activeCell="P157" sqref="P157:P159"/>
    </sheetView>
  </sheetViews>
  <sheetFormatPr baseColWidth="10" defaultColWidth="9.109375" defaultRowHeight="13.2" x14ac:dyDescent="0.25"/>
  <cols>
    <col min="1" max="1" width="18.6640625" style="3" customWidth="1"/>
    <col min="2" max="2" width="44.33203125" style="3" customWidth="1"/>
    <col min="3" max="3" width="18.44140625" style="3" customWidth="1"/>
    <col min="4" max="4" width="17.44140625" style="3" customWidth="1"/>
    <col min="5" max="5" width="13.6640625" style="191" bestFit="1" customWidth="1"/>
    <col min="6" max="6" width="17.6640625" style="3" customWidth="1"/>
    <col min="7" max="7" width="20.44140625" style="4" customWidth="1"/>
    <col min="8" max="8" width="17.88671875" style="1" customWidth="1"/>
    <col min="9" max="9" width="16.44140625" style="1" customWidth="1"/>
    <col min="10" max="10" width="19" style="2" customWidth="1"/>
    <col min="11" max="11" width="15.33203125" style="1" customWidth="1"/>
    <col min="12" max="12" width="14.6640625" style="1" customWidth="1"/>
    <col min="13" max="13" width="17.109375" style="1" customWidth="1"/>
    <col min="14" max="14" width="19.109375" style="1" customWidth="1"/>
    <col min="15" max="15" width="15" style="1" customWidth="1"/>
    <col min="16" max="16" width="18.109375" style="1" bestFit="1" customWidth="1"/>
    <col min="17" max="16384" width="9.109375" style="1"/>
  </cols>
  <sheetData>
    <row r="1" spans="1:16" x14ac:dyDescent="0.25">
      <c r="A1" s="229"/>
      <c r="B1" s="229"/>
      <c r="C1" s="224" t="s">
        <v>307</v>
      </c>
      <c r="D1" s="224"/>
      <c r="E1" s="224"/>
      <c r="F1" s="224"/>
      <c r="G1" s="224"/>
      <c r="H1" s="224"/>
      <c r="I1" s="224"/>
      <c r="J1" s="224"/>
      <c r="K1" s="224"/>
      <c r="L1" s="224"/>
      <c r="M1" s="224"/>
      <c r="N1" s="164" t="s">
        <v>299</v>
      </c>
      <c r="O1" s="165">
        <v>3</v>
      </c>
      <c r="P1" s="223"/>
    </row>
    <row r="2" spans="1:16" x14ac:dyDescent="0.25">
      <c r="A2" s="229"/>
      <c r="B2" s="229"/>
      <c r="C2" s="224"/>
      <c r="D2" s="224"/>
      <c r="E2" s="224"/>
      <c r="F2" s="224"/>
      <c r="G2" s="224"/>
      <c r="H2" s="224"/>
      <c r="I2" s="224"/>
      <c r="J2" s="224"/>
      <c r="K2" s="224"/>
      <c r="L2" s="224"/>
      <c r="M2" s="224"/>
      <c r="N2" s="164" t="s">
        <v>300</v>
      </c>
      <c r="O2" s="166">
        <v>45369</v>
      </c>
      <c r="P2" s="223"/>
    </row>
    <row r="3" spans="1:16" x14ac:dyDescent="0.25">
      <c r="A3" s="229"/>
      <c r="B3" s="229"/>
      <c r="C3" s="224"/>
      <c r="D3" s="224"/>
      <c r="E3" s="224"/>
      <c r="F3" s="224"/>
      <c r="G3" s="224"/>
      <c r="H3" s="224"/>
      <c r="I3" s="224"/>
      <c r="J3" s="224"/>
      <c r="K3" s="224"/>
      <c r="L3" s="224"/>
      <c r="M3" s="224"/>
      <c r="N3" s="164" t="s">
        <v>301</v>
      </c>
      <c r="O3" s="165" t="s">
        <v>302</v>
      </c>
      <c r="P3" s="223"/>
    </row>
    <row r="4" spans="1:16" ht="13.8" x14ac:dyDescent="0.25">
      <c r="A4" s="230" t="s">
        <v>303</v>
      </c>
      <c r="B4" s="230"/>
      <c r="C4" s="225" t="s">
        <v>308</v>
      </c>
      <c r="D4" s="225"/>
      <c r="E4" s="225"/>
      <c r="F4" s="225"/>
      <c r="G4" s="225"/>
      <c r="H4" s="225"/>
      <c r="I4" s="225"/>
      <c r="J4" s="225"/>
      <c r="K4" s="225"/>
      <c r="L4" s="225"/>
      <c r="M4" s="225"/>
      <c r="N4" s="225"/>
      <c r="O4" s="225"/>
      <c r="P4" s="225"/>
    </row>
    <row r="5" spans="1:16" ht="34.5" customHeight="1" x14ac:dyDescent="0.25">
      <c r="A5" s="230" t="s">
        <v>304</v>
      </c>
      <c r="B5" s="230"/>
      <c r="C5" s="226" t="s">
        <v>309</v>
      </c>
      <c r="D5" s="226"/>
      <c r="E5" s="226"/>
      <c r="F5" s="226"/>
      <c r="G5" s="226"/>
      <c r="H5" s="226"/>
      <c r="I5" s="226"/>
      <c r="J5" s="226"/>
      <c r="K5" s="226"/>
      <c r="L5" s="226"/>
      <c r="M5" s="226"/>
      <c r="N5" s="226"/>
      <c r="O5" s="226"/>
      <c r="P5" s="226"/>
    </row>
    <row r="6" spans="1:16" ht="13.8" x14ac:dyDescent="0.25">
      <c r="A6" s="230" t="s">
        <v>305</v>
      </c>
      <c r="B6" s="230"/>
      <c r="C6" s="227" t="s">
        <v>310</v>
      </c>
      <c r="D6" s="227"/>
      <c r="E6" s="227"/>
      <c r="F6" s="227"/>
      <c r="G6" s="227"/>
      <c r="H6" s="227"/>
      <c r="I6" s="227"/>
      <c r="J6" s="227"/>
      <c r="K6" s="227"/>
      <c r="L6" s="227"/>
      <c r="M6" s="227"/>
      <c r="N6" s="227"/>
      <c r="O6" s="227"/>
      <c r="P6" s="227"/>
    </row>
    <row r="7" spans="1:16" ht="39.75" customHeight="1" x14ac:dyDescent="0.25">
      <c r="A7" s="167" t="s">
        <v>306</v>
      </c>
      <c r="B7" s="167"/>
      <c r="C7" s="228" t="s">
        <v>311</v>
      </c>
      <c r="D7" s="228"/>
      <c r="E7" s="228"/>
      <c r="F7" s="228"/>
      <c r="G7" s="228"/>
      <c r="H7" s="228"/>
      <c r="I7" s="228"/>
      <c r="J7" s="228"/>
      <c r="K7" s="228"/>
      <c r="L7" s="228"/>
      <c r="M7" s="228"/>
      <c r="N7" s="228"/>
      <c r="O7" s="228"/>
      <c r="P7" s="228"/>
    </row>
    <row r="9" spans="1:16" ht="15.6" x14ac:dyDescent="0.25">
      <c r="A9" s="35" t="s">
        <v>1</v>
      </c>
      <c r="B9" s="211" t="s">
        <v>2</v>
      </c>
      <c r="C9" s="211"/>
      <c r="D9" s="211"/>
      <c r="E9" s="211"/>
      <c r="F9" s="211"/>
      <c r="G9" s="211"/>
      <c r="H9" s="211"/>
      <c r="I9" s="211"/>
      <c r="J9" s="211"/>
      <c r="K9" s="211"/>
      <c r="L9" s="211"/>
      <c r="M9" s="211"/>
      <c r="N9" s="211"/>
      <c r="O9" s="211"/>
      <c r="P9" s="211"/>
    </row>
    <row r="10" spans="1:16" ht="30" customHeight="1" x14ac:dyDescent="0.3">
      <c r="A10" s="215" t="s">
        <v>87</v>
      </c>
      <c r="B10" s="215" t="s">
        <v>88</v>
      </c>
      <c r="C10" s="215" t="s">
        <v>89</v>
      </c>
      <c r="D10" s="217" t="s">
        <v>90</v>
      </c>
      <c r="E10" s="218" t="s">
        <v>91</v>
      </c>
      <c r="F10" s="217" t="s">
        <v>92</v>
      </c>
      <c r="G10" s="219" t="s">
        <v>158</v>
      </c>
      <c r="H10" s="219"/>
      <c r="I10" s="261" t="s">
        <v>214</v>
      </c>
      <c r="J10" s="261"/>
      <c r="K10" s="259" t="s">
        <v>215</v>
      </c>
      <c r="L10" s="240" t="s">
        <v>216</v>
      </c>
      <c r="M10" s="240" t="s">
        <v>217</v>
      </c>
      <c r="N10" s="240" t="s">
        <v>218</v>
      </c>
      <c r="O10" s="240" t="s">
        <v>219</v>
      </c>
      <c r="P10" s="240" t="s">
        <v>157</v>
      </c>
    </row>
    <row r="11" spans="1:16" ht="57.75" customHeight="1" x14ac:dyDescent="0.25">
      <c r="A11" s="215"/>
      <c r="B11" s="215"/>
      <c r="C11" s="215"/>
      <c r="D11" s="217"/>
      <c r="E11" s="218"/>
      <c r="F11" s="217"/>
      <c r="G11" s="60" t="s">
        <v>0</v>
      </c>
      <c r="H11" s="60" t="s">
        <v>157</v>
      </c>
      <c r="I11" s="60" t="s">
        <v>0</v>
      </c>
      <c r="J11" s="60" t="s">
        <v>157</v>
      </c>
      <c r="K11" s="260"/>
      <c r="L11" s="242"/>
      <c r="M11" s="242"/>
      <c r="N11" s="242"/>
      <c r="O11" s="242"/>
      <c r="P11" s="242"/>
    </row>
    <row r="12" spans="1:16" ht="63.75" customHeight="1" x14ac:dyDescent="0.25">
      <c r="A12" s="8" t="s">
        <v>3</v>
      </c>
      <c r="B12" s="5" t="str">
        <f>+VLOOKUP(A12,'[1]Consolidado Unitarios DIYT'!$B$11:$E$438,2,FALSE)</f>
        <v>LOCALIZACIÓN Y REPLANTEO OBRAS GENERALES</v>
      </c>
      <c r="C12" s="6" t="str">
        <f>+VLOOKUP(A12,'[1]Consolidado Unitarios DIYT'!$B$11:$E$438,3,FALSE)</f>
        <v>M2</v>
      </c>
      <c r="D12" s="20">
        <f>+VLOOKUP(A12,'[1]Consolidado Unitarios DIYT'!$B$11:$E$438,4,FALSE)</f>
        <v>7636</v>
      </c>
      <c r="E12" s="181">
        <v>62</v>
      </c>
      <c r="F12" s="20">
        <f t="shared" ref="F12:F20" si="0">ROUND(D12*E12,0)</f>
        <v>473432</v>
      </c>
      <c r="G12" s="42">
        <v>7550</v>
      </c>
      <c r="H12" s="42">
        <f t="shared" ref="H12:H20" si="1">+G12*E12</f>
        <v>468100</v>
      </c>
      <c r="I12" s="116">
        <v>9650</v>
      </c>
      <c r="J12" s="42">
        <f t="shared" ref="J12:J20" si="2">+I12*E12</f>
        <v>598300</v>
      </c>
      <c r="K12" s="42">
        <f t="shared" ref="K12:K20" si="3">AVERAGE(D12,G12,I12)</f>
        <v>8278.6666666666661</v>
      </c>
      <c r="L12" s="42">
        <f>SMALL((D12,G12,I12),1)</f>
        <v>7550</v>
      </c>
      <c r="M12" s="42">
        <f t="shared" ref="M12:M20" si="4">+L12-D12</f>
        <v>-86</v>
      </c>
      <c r="N12" s="118">
        <f t="shared" ref="N12:N20" si="5">(L12-D12)/L12</f>
        <v>-1.1390728476821193E-2</v>
      </c>
      <c r="O12" s="42">
        <f>+L12</f>
        <v>7550</v>
      </c>
      <c r="P12" s="42">
        <f t="shared" ref="P12:P20" si="6">+O12*E12</f>
        <v>468100</v>
      </c>
    </row>
    <row r="13" spans="1:16" ht="12.75" customHeight="1" x14ac:dyDescent="0.25">
      <c r="A13" s="8" t="s">
        <v>159</v>
      </c>
      <c r="B13" s="5" t="str">
        <f>+VLOOKUP(A13,'[1]Consolidado Unitarios DIYT'!$B$11:$E$438,2,FALSE)</f>
        <v>DEMOLICIÓN DE ENCHAPES EN MAL ESTADO INCLUYE CARGUE Y RETIRO DE SOBRANTES</v>
      </c>
      <c r="C13" s="6" t="str">
        <f>+VLOOKUP(A13,'[1]Consolidado Unitarios DIYT'!$B$11:$E$438,3,FALSE)</f>
        <v>M2</v>
      </c>
      <c r="D13" s="20">
        <f>+VLOOKUP(A13,'[1]Consolidado Unitarios DIYT'!$B$11:$E$438,4,FALSE)</f>
        <v>26423</v>
      </c>
      <c r="E13" s="181">
        <v>66</v>
      </c>
      <c r="F13" s="20">
        <f t="shared" si="0"/>
        <v>1743918</v>
      </c>
      <c r="G13" s="42">
        <v>26000</v>
      </c>
      <c r="H13" s="42">
        <f t="shared" si="1"/>
        <v>1716000</v>
      </c>
      <c r="I13" s="116">
        <v>16590</v>
      </c>
      <c r="J13" s="42">
        <f t="shared" si="2"/>
        <v>1094940</v>
      </c>
      <c r="K13" s="42">
        <f t="shared" si="3"/>
        <v>23004.333333333332</v>
      </c>
      <c r="L13" s="42">
        <f>SMALL((D13,G13,I13),1)</f>
        <v>16590</v>
      </c>
      <c r="M13" s="42">
        <f t="shared" si="4"/>
        <v>-9833</v>
      </c>
      <c r="N13" s="118">
        <f t="shared" si="5"/>
        <v>-0.59270644966847497</v>
      </c>
      <c r="O13" s="42">
        <f t="shared" ref="O13:O20" si="7">+L13</f>
        <v>16590</v>
      </c>
      <c r="P13" s="42">
        <f t="shared" si="6"/>
        <v>1094940</v>
      </c>
    </row>
    <row r="14" spans="1:16" ht="25.5" customHeight="1" x14ac:dyDescent="0.25">
      <c r="A14" s="9" t="s">
        <v>4</v>
      </c>
      <c r="B14" s="5" t="str">
        <f>+VLOOKUP(A14,'[1]Consolidado Unitarios DIYT'!$B$11:$E$438,2,FALSE)</f>
        <v>DESMONTE DE MUROS INTERNOS, ATICOS  EN  LADRILLO HUECO O MACIZO DE ARCILLA COCIDA, BLOQUE  DE CONCRETO SIMPLE, SISTEMA LIVIANO, EN CUAQUIER DIMENSIÓN Y ENRASE. INCLUYE:  RETIRO DE SOBRECIMIENTOS, ESTRUCTURAS EN CONCRETO QUE ESTAN VINCULADOS A LOS MUROS COMO VIGUETAS AEREAS, DOVELAS.</v>
      </c>
      <c r="C14" s="6" t="str">
        <f>+VLOOKUP(A14,'[1]Consolidado Unitarios DIYT'!$B$11:$E$438,3,FALSE)</f>
        <v>M2</v>
      </c>
      <c r="D14" s="20">
        <f>+VLOOKUP(A14,'[1]Consolidado Unitarios DIYT'!$B$11:$E$438,4,FALSE)</f>
        <v>22495</v>
      </c>
      <c r="E14" s="181">
        <v>128.5</v>
      </c>
      <c r="F14" s="20">
        <f t="shared" si="0"/>
        <v>2890608</v>
      </c>
      <c r="G14" s="42">
        <v>22200</v>
      </c>
      <c r="H14" s="42">
        <f t="shared" si="1"/>
        <v>2852700</v>
      </c>
      <c r="I14" s="116">
        <v>21000</v>
      </c>
      <c r="J14" s="42">
        <f t="shared" si="2"/>
        <v>2698500</v>
      </c>
      <c r="K14" s="42">
        <f t="shared" si="3"/>
        <v>21898.333333333332</v>
      </c>
      <c r="L14" s="42">
        <f>SMALL((D14,G14,I14),1)</f>
        <v>21000</v>
      </c>
      <c r="M14" s="42">
        <f t="shared" si="4"/>
        <v>-1495</v>
      </c>
      <c r="N14" s="118">
        <f t="shared" si="5"/>
        <v>-7.1190476190476193E-2</v>
      </c>
      <c r="O14" s="42">
        <f t="shared" si="7"/>
        <v>21000</v>
      </c>
      <c r="P14" s="42">
        <f t="shared" si="6"/>
        <v>2698500</v>
      </c>
    </row>
    <row r="15" spans="1:16" ht="25.5" customHeight="1" x14ac:dyDescent="0.25">
      <c r="A15" s="8" t="s">
        <v>5</v>
      </c>
      <c r="B15" s="5" t="str">
        <f>+VLOOKUP(A15,'[1]Consolidado Unitarios DIYT'!$B$11:$E$438,2,FALSE)</f>
        <v>DESMONTE Y RETIRO DE PISOS EN BALDOSA DE MORTERO Y GRANO, TABLETA VITRIFICADA CON ARENON CHINO Y ADOQUIN EN CUALQUIER DIMENSIÓN. INCLUYE: RETIRO MORTERO DE NIVELACIÓN, PEGA, ENTRESUELO</v>
      </c>
      <c r="C15" s="6" t="str">
        <f>+VLOOKUP(A15,'[1]Consolidado Unitarios DIYT'!$B$11:$E$438,3,FALSE)</f>
        <v>M2</v>
      </c>
      <c r="D15" s="20">
        <f>+VLOOKUP(A15,'[1]Consolidado Unitarios DIYT'!$B$11:$E$438,4,FALSE)</f>
        <v>14989</v>
      </c>
      <c r="E15" s="181">
        <v>100</v>
      </c>
      <c r="F15" s="20">
        <f t="shared" si="0"/>
        <v>1498900</v>
      </c>
      <c r="G15" s="42">
        <v>14900</v>
      </c>
      <c r="H15" s="42">
        <f t="shared" si="1"/>
        <v>1490000</v>
      </c>
      <c r="I15" s="116">
        <v>16500</v>
      </c>
      <c r="J15" s="42">
        <f t="shared" si="2"/>
        <v>1650000</v>
      </c>
      <c r="K15" s="42">
        <f t="shared" si="3"/>
        <v>15463</v>
      </c>
      <c r="L15" s="42">
        <f>SMALL((D15,G15,I15),1)</f>
        <v>14900</v>
      </c>
      <c r="M15" s="42">
        <f t="shared" si="4"/>
        <v>-89</v>
      </c>
      <c r="N15" s="118">
        <f t="shared" si="5"/>
        <v>-5.9731543624161072E-3</v>
      </c>
      <c r="O15" s="42">
        <v>14750</v>
      </c>
      <c r="P15" s="42">
        <f t="shared" si="6"/>
        <v>1475000</v>
      </c>
    </row>
    <row r="16" spans="1:16" ht="12.75" customHeight="1" x14ac:dyDescent="0.25">
      <c r="A16" s="8" t="s">
        <v>6</v>
      </c>
      <c r="B16" s="5" t="str">
        <f>+VLOOKUP(A16,'[1]Consolidado Unitarios DIYT'!$B$11:$E$438,2,FALSE)</f>
        <v>DEMOLICIÓN DE PAÑETES EN MAL ESTADO INCLUYE CARGUE Y RETIRO DE SOBRANTES</v>
      </c>
      <c r="C16" s="6" t="str">
        <f>+VLOOKUP(A16,'[1]Consolidado Unitarios DIYT'!$B$11:$E$438,3,FALSE)</f>
        <v>M2</v>
      </c>
      <c r="D16" s="20">
        <f>+VLOOKUP(A16,'[1]Consolidado Unitarios DIYT'!$B$11:$E$438,4,FALSE)</f>
        <v>16803</v>
      </c>
      <c r="E16" s="181">
        <v>55.92</v>
      </c>
      <c r="F16" s="20">
        <f t="shared" si="0"/>
        <v>939624</v>
      </c>
      <c r="G16" s="42">
        <v>16500</v>
      </c>
      <c r="H16" s="42">
        <f t="shared" si="1"/>
        <v>922680</v>
      </c>
      <c r="I16" s="116">
        <v>14500</v>
      </c>
      <c r="J16" s="42">
        <f t="shared" si="2"/>
        <v>810840</v>
      </c>
      <c r="K16" s="42">
        <f t="shared" si="3"/>
        <v>15934.333333333334</v>
      </c>
      <c r="L16" s="42">
        <f>SMALL((D16,G16,I16),1)</f>
        <v>14500</v>
      </c>
      <c r="M16" s="42">
        <f t="shared" si="4"/>
        <v>-2303</v>
      </c>
      <c r="N16" s="118">
        <f t="shared" si="5"/>
        <v>-0.15882758620689655</v>
      </c>
      <c r="O16" s="42">
        <f t="shared" si="7"/>
        <v>14500</v>
      </c>
      <c r="P16" s="42">
        <f t="shared" si="6"/>
        <v>810840</v>
      </c>
    </row>
    <row r="17" spans="1:16" ht="12.75" customHeight="1" x14ac:dyDescent="0.25">
      <c r="A17" s="9" t="s">
        <v>11</v>
      </c>
      <c r="B17" s="5" t="str">
        <f>+VLOOKUP(A17,'[1]Consolidado Unitarios DIYT'!$B$11:$E$438,2,FALSE)</f>
        <v>DESMONTE Y RETIRO DE MARCOS CON SU RESPECTIVA ALA DE PUERTAS METÁLICAS, ALUMINIO Y MADERA PARA  TODO TIPO DE MURO. DE ANCHO VARIABLE ENTRE 0.70-1.40 M</v>
      </c>
      <c r="C17" s="6" t="str">
        <f>+VLOOKUP(A17,'[1]Consolidado Unitarios DIYT'!$B$11:$E$438,3,FALSE)</f>
        <v>UN</v>
      </c>
      <c r="D17" s="20">
        <f>+VLOOKUP(A17,'[1]Consolidado Unitarios DIYT'!$B$11:$E$438,4,FALSE)</f>
        <v>23150</v>
      </c>
      <c r="E17" s="181">
        <v>11</v>
      </c>
      <c r="F17" s="20">
        <f t="shared" si="0"/>
        <v>254650</v>
      </c>
      <c r="G17" s="43">
        <v>23000</v>
      </c>
      <c r="H17" s="42">
        <f t="shared" si="1"/>
        <v>253000</v>
      </c>
      <c r="I17" s="116">
        <v>32000</v>
      </c>
      <c r="J17" s="42">
        <f t="shared" si="2"/>
        <v>352000</v>
      </c>
      <c r="K17" s="42">
        <f t="shared" si="3"/>
        <v>26050</v>
      </c>
      <c r="L17" s="42">
        <f>SMALL((D17,G17,I17),1)</f>
        <v>23000</v>
      </c>
      <c r="M17" s="42">
        <f t="shared" si="4"/>
        <v>-150</v>
      </c>
      <c r="N17" s="118">
        <f t="shared" si="5"/>
        <v>-6.5217391304347823E-3</v>
      </c>
      <c r="O17" s="42">
        <f t="shared" si="7"/>
        <v>23000</v>
      </c>
      <c r="P17" s="42">
        <f t="shared" si="6"/>
        <v>253000</v>
      </c>
    </row>
    <row r="18" spans="1:16" ht="12.75" customHeight="1" x14ac:dyDescent="0.25">
      <c r="A18" s="8" t="s">
        <v>12</v>
      </c>
      <c r="B18" s="5" t="str">
        <f>+VLOOKUP(A18,'[1]Consolidado Unitarios DIYT'!$B$11:$E$438,2,FALSE)</f>
        <v>DESMONTE DE PUNTOS HIDRÁULICOS CON FILTRACIONES INCLUYE CARGUE Y RETIRO DE SOBRANTES (INCLUYE LOS TRABAJOS DE REGATAS Y DEMOLICIONES)</v>
      </c>
      <c r="C18" s="6" t="str">
        <f>+VLOOKUP(A18,'[1]Consolidado Unitarios DIYT'!$B$11:$E$438,3,FALSE)</f>
        <v>UN</v>
      </c>
      <c r="D18" s="20">
        <f>+VLOOKUP(A18,'[1]Consolidado Unitarios DIYT'!$B$11:$E$438,4,FALSE)</f>
        <v>36690</v>
      </c>
      <c r="E18" s="181">
        <v>7</v>
      </c>
      <c r="F18" s="20">
        <f t="shared" si="0"/>
        <v>256830</v>
      </c>
      <c r="G18" s="43">
        <v>36500</v>
      </c>
      <c r="H18" s="42">
        <f t="shared" si="1"/>
        <v>255500</v>
      </c>
      <c r="I18" s="116">
        <v>35000</v>
      </c>
      <c r="J18" s="42">
        <f t="shared" si="2"/>
        <v>245000</v>
      </c>
      <c r="K18" s="42">
        <f t="shared" si="3"/>
        <v>36063.333333333336</v>
      </c>
      <c r="L18" s="42">
        <f>SMALL((D18,G18,I18),1)</f>
        <v>35000</v>
      </c>
      <c r="M18" s="42">
        <f t="shared" si="4"/>
        <v>-1690</v>
      </c>
      <c r="N18" s="118">
        <f t="shared" si="5"/>
        <v>-4.8285714285714286E-2</v>
      </c>
      <c r="O18" s="42">
        <f t="shared" si="7"/>
        <v>35000</v>
      </c>
      <c r="P18" s="42">
        <f t="shared" si="6"/>
        <v>245000</v>
      </c>
    </row>
    <row r="19" spans="1:16" ht="12.75" customHeight="1" x14ac:dyDescent="0.25">
      <c r="A19" s="8" t="s">
        <v>13</v>
      </c>
      <c r="B19" s="5" t="str">
        <f>+VLOOKUP(A19,'[1]Consolidado Unitarios DIYT'!$B$11:$E$438,2,FALSE)</f>
        <v>DESMONTE DE PUNTOS SANITARIOS CON FILTRACIONES D=2-4" INCLUYE CARGUE Y RETIRO DE SOBRANTES (INCLUYE LOS TRABAJOS DE REGATAS Y DEMOLICIONES)</v>
      </c>
      <c r="C19" s="6" t="str">
        <f>+VLOOKUP(A19,'[1]Consolidado Unitarios DIYT'!$B$11:$E$438,3,FALSE)</f>
        <v>UN</v>
      </c>
      <c r="D19" s="20">
        <f>+VLOOKUP(A19,'[1]Consolidado Unitarios DIYT'!$B$11:$E$438,4,FALSE)</f>
        <v>34197</v>
      </c>
      <c r="E19" s="181">
        <v>7</v>
      </c>
      <c r="F19" s="20">
        <f t="shared" si="0"/>
        <v>239379</v>
      </c>
      <c r="G19" s="43">
        <v>34000</v>
      </c>
      <c r="H19" s="42">
        <f t="shared" si="1"/>
        <v>238000</v>
      </c>
      <c r="I19" s="116">
        <v>45000</v>
      </c>
      <c r="J19" s="42">
        <f t="shared" si="2"/>
        <v>315000</v>
      </c>
      <c r="K19" s="42">
        <f t="shared" si="3"/>
        <v>37732.333333333336</v>
      </c>
      <c r="L19" s="42">
        <f>SMALL((D19,G19,I19),1)</f>
        <v>34000</v>
      </c>
      <c r="M19" s="42">
        <f t="shared" si="4"/>
        <v>-197</v>
      </c>
      <c r="N19" s="118">
        <f t="shared" si="5"/>
        <v>-5.7941176470588237E-3</v>
      </c>
      <c r="O19" s="42">
        <f t="shared" si="7"/>
        <v>34000</v>
      </c>
      <c r="P19" s="42">
        <f t="shared" si="6"/>
        <v>238000</v>
      </c>
    </row>
    <row r="20" spans="1:16" ht="38.25" customHeight="1" x14ac:dyDescent="0.25">
      <c r="A20" s="121" t="s">
        <v>14</v>
      </c>
      <c r="B20" s="122" t="str">
        <f>+VLOOKUP(A20,'[1]Consolidado Unitarios DIYT'!$B$11:$E$438,2,FALSE)</f>
        <v>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v>
      </c>
      <c r="C20" s="123" t="str">
        <f>+VLOOKUP(A20,'[1]Consolidado Unitarios DIYT'!$B$11:$E$438,3,FALSE)</f>
        <v>M2</v>
      </c>
      <c r="D20" s="124">
        <f>+VLOOKUP(A20,'[1]Consolidado Unitarios DIYT'!$B$11:$E$438,4,FALSE)</f>
        <v>133141</v>
      </c>
      <c r="E20" s="181">
        <v>12</v>
      </c>
      <c r="F20" s="124">
        <f t="shared" si="0"/>
        <v>1597692</v>
      </c>
      <c r="G20" s="125">
        <v>132900</v>
      </c>
      <c r="H20" s="126">
        <f t="shared" si="1"/>
        <v>1594800</v>
      </c>
      <c r="I20" s="127">
        <v>142500</v>
      </c>
      <c r="J20" s="126">
        <f t="shared" si="2"/>
        <v>1710000</v>
      </c>
      <c r="K20" s="126">
        <f t="shared" si="3"/>
        <v>136180.33333333334</v>
      </c>
      <c r="L20" s="126">
        <f>SMALL((D20,G20,I20),1)</f>
        <v>132900</v>
      </c>
      <c r="M20" s="126">
        <f t="shared" si="4"/>
        <v>-241</v>
      </c>
      <c r="N20" s="128">
        <f t="shared" si="5"/>
        <v>-1.8133935289691497E-3</v>
      </c>
      <c r="O20" s="126">
        <f t="shared" si="7"/>
        <v>132900</v>
      </c>
      <c r="P20" s="126">
        <f t="shared" si="6"/>
        <v>1594800</v>
      </c>
    </row>
    <row r="21" spans="1:16" ht="35.25" customHeight="1" x14ac:dyDescent="0.25">
      <c r="A21" s="262" t="s">
        <v>198</v>
      </c>
      <c r="B21" s="262"/>
      <c r="C21" s="262"/>
      <c r="D21" s="21">
        <f>SUM(D12:D20)</f>
        <v>315524</v>
      </c>
      <c r="E21" s="182">
        <f t="shared" ref="E21:P21" si="8">SUM(E12:E20)</f>
        <v>449.42</v>
      </c>
      <c r="F21" s="21">
        <f t="shared" si="8"/>
        <v>9895033</v>
      </c>
      <c r="G21" s="21">
        <f t="shared" si="8"/>
        <v>313550</v>
      </c>
      <c r="H21" s="21">
        <f t="shared" si="8"/>
        <v>9790780</v>
      </c>
      <c r="I21" s="21">
        <f t="shared" si="8"/>
        <v>332740</v>
      </c>
      <c r="J21" s="21">
        <f t="shared" si="8"/>
        <v>9474580</v>
      </c>
      <c r="K21" s="21">
        <f t="shared" si="8"/>
        <v>320604.66666666669</v>
      </c>
      <c r="L21" s="21">
        <f t="shared" si="8"/>
        <v>299440</v>
      </c>
      <c r="M21" s="21">
        <f t="shared" si="8"/>
        <v>-16084</v>
      </c>
      <c r="N21" s="52">
        <f>AVERAGE(N12:N20)</f>
        <v>-0.10027815105525134</v>
      </c>
      <c r="O21" s="21">
        <f t="shared" si="8"/>
        <v>299290</v>
      </c>
      <c r="P21" s="21">
        <f t="shared" si="8"/>
        <v>8878180</v>
      </c>
    </row>
    <row r="22" spans="1:16" ht="35.25" customHeight="1" x14ac:dyDescent="0.25">
      <c r="A22" s="61"/>
      <c r="B22" s="61"/>
      <c r="C22" s="61"/>
      <c r="D22" s="115"/>
      <c r="E22" s="183"/>
      <c r="F22" s="115"/>
      <c r="G22" s="115"/>
      <c r="H22" s="115"/>
      <c r="I22" s="115"/>
      <c r="J22" s="115"/>
    </row>
    <row r="23" spans="1:16" ht="15.6" x14ac:dyDescent="0.25">
      <c r="A23" s="35" t="s">
        <v>93</v>
      </c>
      <c r="B23" s="209" t="s">
        <v>94</v>
      </c>
      <c r="C23" s="210"/>
      <c r="D23" s="210"/>
      <c r="E23" s="210"/>
      <c r="F23" s="210"/>
      <c r="G23" s="210"/>
      <c r="H23" s="210"/>
      <c r="I23" s="210"/>
      <c r="J23" s="210"/>
      <c r="K23" s="210"/>
      <c r="L23" s="210"/>
      <c r="M23" s="210"/>
      <c r="N23" s="210"/>
      <c r="O23" s="210"/>
      <c r="P23" s="263"/>
    </row>
    <row r="24" spans="1:16" ht="48.75" customHeight="1" x14ac:dyDescent="0.3">
      <c r="A24" s="215" t="s">
        <v>87</v>
      </c>
      <c r="B24" s="215" t="s">
        <v>88</v>
      </c>
      <c r="C24" s="215" t="s">
        <v>89</v>
      </c>
      <c r="D24" s="217" t="s">
        <v>90</v>
      </c>
      <c r="E24" s="218" t="s">
        <v>91</v>
      </c>
      <c r="F24" s="217" t="s">
        <v>92</v>
      </c>
      <c r="G24" s="219" t="s">
        <v>158</v>
      </c>
      <c r="H24" s="219"/>
      <c r="I24" s="261" t="s">
        <v>214</v>
      </c>
      <c r="J24" s="261"/>
      <c r="K24" s="259" t="s">
        <v>215</v>
      </c>
      <c r="L24" s="240" t="s">
        <v>216</v>
      </c>
      <c r="M24" s="240" t="s">
        <v>217</v>
      </c>
      <c r="N24" s="240" t="s">
        <v>218</v>
      </c>
      <c r="O24" s="240" t="s">
        <v>219</v>
      </c>
      <c r="P24" s="240" t="s">
        <v>157</v>
      </c>
    </row>
    <row r="25" spans="1:16" ht="43.5" customHeight="1" x14ac:dyDescent="0.25">
      <c r="A25" s="215"/>
      <c r="B25" s="215"/>
      <c r="C25" s="215"/>
      <c r="D25" s="217"/>
      <c r="E25" s="218"/>
      <c r="F25" s="217"/>
      <c r="G25" s="60" t="s">
        <v>0</v>
      </c>
      <c r="H25" s="60" t="s">
        <v>157</v>
      </c>
      <c r="I25" s="60" t="s">
        <v>0</v>
      </c>
      <c r="J25" s="60" t="s">
        <v>157</v>
      </c>
      <c r="K25" s="260"/>
      <c r="L25" s="242"/>
      <c r="M25" s="242"/>
      <c r="N25" s="242"/>
      <c r="O25" s="242"/>
      <c r="P25" s="242"/>
    </row>
    <row r="26" spans="1:16" ht="63.75" customHeight="1" x14ac:dyDescent="0.25">
      <c r="A26" s="129" t="s">
        <v>95</v>
      </c>
      <c r="B26" s="5" t="s">
        <v>96</v>
      </c>
      <c r="C26" s="11" t="s">
        <v>97</v>
      </c>
      <c r="D26" s="143">
        <v>150745.66666666666</v>
      </c>
      <c r="E26" s="181">
        <v>30</v>
      </c>
      <c r="F26" s="143">
        <f>ROUND(D26*E26,0)</f>
        <v>4522370</v>
      </c>
      <c r="G26" s="144">
        <v>150500</v>
      </c>
      <c r="H26" s="145">
        <f>+G26*E26</f>
        <v>4515000</v>
      </c>
      <c r="I26" s="145">
        <v>175400</v>
      </c>
      <c r="J26" s="145">
        <f>+I26*E26</f>
        <v>5262000</v>
      </c>
      <c r="K26" s="145">
        <f>AVERAGE(D26,G26,I26)</f>
        <v>158881.88888888888</v>
      </c>
      <c r="L26" s="145">
        <f>SMALL((D26,G26,I26),1)</f>
        <v>150500</v>
      </c>
      <c r="M26" s="145">
        <f>+L26-D26</f>
        <v>-245.66666666665697</v>
      </c>
      <c r="N26" s="98">
        <f>(L26-D26)/L26</f>
        <v>-1.6323366555924051E-3</v>
      </c>
      <c r="O26" s="145">
        <f>+L26</f>
        <v>150500</v>
      </c>
      <c r="P26" s="145">
        <f>+O26*E26</f>
        <v>4515000</v>
      </c>
    </row>
    <row r="27" spans="1:16" ht="27.75" customHeight="1" x14ac:dyDescent="0.25">
      <c r="A27" s="9" t="s">
        <v>98</v>
      </c>
      <c r="B27" s="5" t="s">
        <v>99</v>
      </c>
      <c r="C27" s="11" t="s">
        <v>100</v>
      </c>
      <c r="D27" s="143">
        <v>18000</v>
      </c>
      <c r="E27" s="181">
        <v>30</v>
      </c>
      <c r="F27" s="143">
        <f t="shared" ref="F27:H27" si="9">SUM(F26)</f>
        <v>4522370</v>
      </c>
      <c r="G27" s="143">
        <v>17850</v>
      </c>
      <c r="H27" s="143">
        <f t="shared" si="9"/>
        <v>4515000</v>
      </c>
      <c r="I27" s="143">
        <v>20000</v>
      </c>
      <c r="J27" s="145">
        <f>+I27*E27</f>
        <v>600000</v>
      </c>
      <c r="K27" s="145">
        <f>AVERAGE(D27,G27,I27)</f>
        <v>18616.666666666668</v>
      </c>
      <c r="L27" s="145">
        <f>SMALL((D27,G27,I27),1)</f>
        <v>17850</v>
      </c>
      <c r="M27" s="145">
        <f>+L27-D27</f>
        <v>-150</v>
      </c>
      <c r="N27" s="98">
        <f>(L27-D27)/L27</f>
        <v>-8.4033613445378148E-3</v>
      </c>
      <c r="O27" s="145">
        <v>17850</v>
      </c>
      <c r="P27" s="145">
        <f>+O27*E27</f>
        <v>535500</v>
      </c>
    </row>
    <row r="28" spans="1:16" ht="15.6" x14ac:dyDescent="0.25">
      <c r="A28" s="264" t="s">
        <v>289</v>
      </c>
      <c r="B28" s="265"/>
      <c r="C28" s="266"/>
      <c r="D28" s="21">
        <f>SUM(D26:D27)</f>
        <v>168745.66666666666</v>
      </c>
      <c r="E28" s="182">
        <f t="shared" ref="E28:P28" si="10">SUM(E26:E27)</f>
        <v>60</v>
      </c>
      <c r="F28" s="21">
        <f t="shared" si="10"/>
        <v>9044740</v>
      </c>
      <c r="G28" s="21">
        <f t="shared" si="10"/>
        <v>168350</v>
      </c>
      <c r="H28" s="21">
        <f t="shared" si="10"/>
        <v>9030000</v>
      </c>
      <c r="I28" s="21">
        <f t="shared" si="10"/>
        <v>195400</v>
      </c>
      <c r="J28" s="21">
        <f t="shared" si="10"/>
        <v>5862000</v>
      </c>
      <c r="K28" s="21">
        <f t="shared" si="10"/>
        <v>177498.55555555553</v>
      </c>
      <c r="L28" s="21">
        <f t="shared" si="10"/>
        <v>168350</v>
      </c>
      <c r="M28" s="21">
        <f t="shared" si="10"/>
        <v>-395.66666666665697</v>
      </c>
      <c r="N28" s="52">
        <f t="shared" si="10"/>
        <v>-1.003569800013022E-2</v>
      </c>
      <c r="O28" s="21">
        <f t="shared" si="10"/>
        <v>168350</v>
      </c>
      <c r="P28" s="21">
        <f t="shared" si="10"/>
        <v>5050500</v>
      </c>
    </row>
    <row r="29" spans="1:16" ht="13.8" x14ac:dyDescent="0.25">
      <c r="A29" s="9"/>
      <c r="B29" s="5"/>
      <c r="C29" s="11"/>
      <c r="D29" s="138"/>
      <c r="E29" s="184"/>
      <c r="F29" s="138"/>
      <c r="G29" s="140"/>
      <c r="H29" s="139"/>
      <c r="I29" s="141"/>
      <c r="J29" s="139"/>
      <c r="K29" s="139"/>
      <c r="L29" s="139"/>
      <c r="M29" s="139"/>
      <c r="N29" s="64"/>
      <c r="O29" s="139"/>
      <c r="P29" s="139"/>
    </row>
    <row r="30" spans="1:16" ht="15.6" x14ac:dyDescent="0.25">
      <c r="A30" s="35">
        <v>4</v>
      </c>
      <c r="B30" s="209" t="s">
        <v>15</v>
      </c>
      <c r="C30" s="210"/>
      <c r="D30" s="210"/>
      <c r="E30" s="210"/>
      <c r="F30" s="210"/>
      <c r="G30" s="210"/>
      <c r="H30" s="210"/>
      <c r="I30" s="210"/>
      <c r="J30" s="210"/>
      <c r="K30" s="210"/>
      <c r="L30" s="210"/>
      <c r="M30" s="210"/>
      <c r="N30" s="210"/>
      <c r="O30" s="210"/>
      <c r="P30" s="263"/>
    </row>
    <row r="31" spans="1:16" ht="15.6" x14ac:dyDescent="0.3">
      <c r="A31" s="215" t="s">
        <v>87</v>
      </c>
      <c r="B31" s="215" t="s">
        <v>88</v>
      </c>
      <c r="C31" s="215" t="s">
        <v>89</v>
      </c>
      <c r="D31" s="217" t="s">
        <v>90</v>
      </c>
      <c r="E31" s="218" t="s">
        <v>91</v>
      </c>
      <c r="F31" s="217" t="s">
        <v>92</v>
      </c>
      <c r="G31" s="219" t="s">
        <v>158</v>
      </c>
      <c r="H31" s="219"/>
      <c r="I31" s="261" t="s">
        <v>214</v>
      </c>
      <c r="J31" s="261"/>
      <c r="K31" s="259" t="s">
        <v>215</v>
      </c>
      <c r="L31" s="240" t="s">
        <v>216</v>
      </c>
      <c r="M31" s="240" t="s">
        <v>217</v>
      </c>
      <c r="N31" s="240" t="s">
        <v>218</v>
      </c>
      <c r="O31" s="240" t="s">
        <v>219</v>
      </c>
      <c r="P31" s="240" t="s">
        <v>157</v>
      </c>
    </row>
    <row r="32" spans="1:16" ht="26.4" x14ac:dyDescent="0.25">
      <c r="A32" s="215"/>
      <c r="B32" s="215"/>
      <c r="C32" s="215"/>
      <c r="D32" s="217"/>
      <c r="E32" s="218"/>
      <c r="F32" s="217"/>
      <c r="G32" s="60" t="s">
        <v>0</v>
      </c>
      <c r="H32" s="60" t="s">
        <v>157</v>
      </c>
      <c r="I32" s="60" t="s">
        <v>0</v>
      </c>
      <c r="J32" s="60" t="s">
        <v>157</v>
      </c>
      <c r="K32" s="260"/>
      <c r="L32" s="242"/>
      <c r="M32" s="242"/>
      <c r="N32" s="242"/>
      <c r="O32" s="242"/>
      <c r="P32" s="242"/>
    </row>
    <row r="33" spans="1:16" ht="63.75" customHeight="1" x14ac:dyDescent="0.25">
      <c r="A33" s="8" t="s">
        <v>16</v>
      </c>
      <c r="B33" s="5" t="str">
        <f>+VLOOKUP(A33,'[1]Consolidado Unitarios DIYT'!$B$11:$E$438,2,FALSE)</f>
        <v>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v>
      </c>
      <c r="C33" s="6" t="str">
        <f>+VLOOKUP(A33,'[1]Consolidado Unitarios DIYT'!$B$11:$E$438,3,FALSE)</f>
        <v>KG</v>
      </c>
      <c r="D33" s="143">
        <f>+VLOOKUP(A33,'[1]Consolidado Unitarios DIYT'!$B$11:$E$438,4,FALSE)</f>
        <v>163862</v>
      </c>
      <c r="E33" s="185">
        <v>30.24</v>
      </c>
      <c r="F33" s="143">
        <f>ROUND(D33*E33,0)</f>
        <v>4955187</v>
      </c>
      <c r="G33" s="144">
        <v>163450</v>
      </c>
      <c r="H33" s="145">
        <f>+G33*E33</f>
        <v>4942728</v>
      </c>
      <c r="I33" s="145">
        <v>161540</v>
      </c>
      <c r="J33" s="145">
        <f>+I33*E33</f>
        <v>4884969.5999999996</v>
      </c>
      <c r="K33" s="145">
        <f>AVERAGE(D33,G33,I33)</f>
        <v>162950.66666666666</v>
      </c>
      <c r="L33" s="145">
        <f>SMALL((D33,G33,I33),1)</f>
        <v>161540</v>
      </c>
      <c r="M33" s="145">
        <f>+L33-D33</f>
        <v>-2322</v>
      </c>
      <c r="N33" s="98">
        <f>(L33-D33)/L33</f>
        <v>-1.4374148817630309E-2</v>
      </c>
      <c r="O33" s="145">
        <f t="shared" ref="O33:O37" si="11">+L33</f>
        <v>161540</v>
      </c>
      <c r="P33" s="145">
        <f>+O33*E33</f>
        <v>4884969.5999999996</v>
      </c>
    </row>
    <row r="34" spans="1:16" ht="63.75" customHeight="1" x14ac:dyDescent="0.25">
      <c r="A34" s="8" t="s">
        <v>20</v>
      </c>
      <c r="B34" s="5" t="str">
        <f>+VLOOKUP(A34,'[1]Consolidado Unitarios DIYT'!$B$11:$E$438,2,FALSE)</f>
        <v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v>
      </c>
      <c r="C34" s="6" t="str">
        <f>+VLOOKUP(A34,'[1]Consolidado Unitarios DIYT'!$B$11:$E$438,3,FALSE)</f>
        <v>UN</v>
      </c>
      <c r="D34" s="143">
        <f>+VLOOKUP(A34,'[1]Consolidado Unitarios DIYT'!$B$11:$E$438,4,FALSE)</f>
        <v>305070</v>
      </c>
      <c r="E34" s="185">
        <v>40</v>
      </c>
      <c r="F34" s="143">
        <f>ROUND(D34*E34,0)</f>
        <v>12202800</v>
      </c>
      <c r="G34" s="144">
        <v>305000</v>
      </c>
      <c r="H34" s="145">
        <f>+G34*E34</f>
        <v>12200000</v>
      </c>
      <c r="I34" s="145">
        <v>300000</v>
      </c>
      <c r="J34" s="145">
        <f>+I34*E34</f>
        <v>12000000</v>
      </c>
      <c r="K34" s="145">
        <f>AVERAGE(D34,G34,I34)</f>
        <v>303356.66666666669</v>
      </c>
      <c r="L34" s="145">
        <f>SMALL((D34,G34,I34),1)</f>
        <v>300000</v>
      </c>
      <c r="M34" s="145">
        <f>+L34-D34</f>
        <v>-5070</v>
      </c>
      <c r="N34" s="98">
        <f>(L34-D34)/L34</f>
        <v>-1.6899999999999998E-2</v>
      </c>
      <c r="O34" s="145">
        <f t="shared" si="11"/>
        <v>300000</v>
      </c>
      <c r="P34" s="145">
        <f>+O34*E34</f>
        <v>12000000</v>
      </c>
    </row>
    <row r="35" spans="1:16" ht="25.5" customHeight="1" x14ac:dyDescent="0.25">
      <c r="A35" s="8" t="s">
        <v>101</v>
      </c>
      <c r="B35" s="5" t="s">
        <v>102</v>
      </c>
      <c r="C35" s="11" t="s">
        <v>103</v>
      </c>
      <c r="D35" s="143">
        <v>395637</v>
      </c>
      <c r="E35" s="185">
        <v>20</v>
      </c>
      <c r="F35" s="143">
        <f>ROUND(D35*E35,0)</f>
        <v>7912740</v>
      </c>
      <c r="G35" s="144">
        <v>395300</v>
      </c>
      <c r="H35" s="145">
        <f>+G35*E35</f>
        <v>7906000</v>
      </c>
      <c r="I35" s="145">
        <v>370000</v>
      </c>
      <c r="J35" s="145">
        <f>+I35*E35</f>
        <v>7400000</v>
      </c>
      <c r="K35" s="145">
        <f>AVERAGE(D35,G35,I35)</f>
        <v>386979</v>
      </c>
      <c r="L35" s="145">
        <f>SMALL((D35,G35,I35),1)</f>
        <v>370000</v>
      </c>
      <c r="M35" s="145">
        <f>+L35-D35</f>
        <v>-25637</v>
      </c>
      <c r="N35" s="98">
        <f>(L35-D35)/L35</f>
        <v>-6.9289189189189193E-2</v>
      </c>
      <c r="O35" s="145">
        <f t="shared" si="11"/>
        <v>370000</v>
      </c>
      <c r="P35" s="145">
        <f>+O35*E35</f>
        <v>7400000</v>
      </c>
    </row>
    <row r="36" spans="1:16" ht="12.75" customHeight="1" x14ac:dyDescent="0.25">
      <c r="A36" s="8" t="s">
        <v>23</v>
      </c>
      <c r="B36" s="5" t="str">
        <f>+VLOOKUP(A36,'[1]Consolidado Unitarios DIYT'!$B$11:$E$438,2,FALSE)</f>
        <v xml:space="preserve"> FLANCHE EN LÁMINA GALVANIZADA CALIBRE 26 DESARROLLO 25CM INCLUYE ANDAMIO CERTIFICADO</v>
      </c>
      <c r="C36" s="6" t="str">
        <f>+VLOOKUP(A36,'[1]Consolidado Unitarios DIYT'!$B$11:$E$438,3,FALSE)</f>
        <v>ML</v>
      </c>
      <c r="D36" s="143">
        <f>+VLOOKUP(A36,'[1]Consolidado Unitarios DIYT'!$B$11:$E$438,4,FALSE)</f>
        <v>75748</v>
      </c>
      <c r="E36" s="185">
        <v>19.91</v>
      </c>
      <c r="F36" s="143">
        <f>ROUND(D36*E36,0)</f>
        <v>1508143</v>
      </c>
      <c r="G36" s="144">
        <v>75600</v>
      </c>
      <c r="H36" s="145">
        <f>+G36*E36</f>
        <v>1505196</v>
      </c>
      <c r="I36" s="145">
        <v>68950</v>
      </c>
      <c r="J36" s="145">
        <f>+I36*E36</f>
        <v>1372794.5</v>
      </c>
      <c r="K36" s="145">
        <f>AVERAGE(D36,G36,I36)</f>
        <v>73432.666666666672</v>
      </c>
      <c r="L36" s="145">
        <f>SMALL((D36,G36,I36),1)</f>
        <v>68950</v>
      </c>
      <c r="M36" s="145">
        <f>+L36-D36</f>
        <v>-6798</v>
      </c>
      <c r="N36" s="98">
        <f>(L36-D36)/L36</f>
        <v>-9.8593183466279918E-2</v>
      </c>
      <c r="O36" s="145">
        <f t="shared" si="11"/>
        <v>68950</v>
      </c>
      <c r="P36" s="145">
        <f>+O36*E36</f>
        <v>1372794.5</v>
      </c>
    </row>
    <row r="37" spans="1:16" ht="12.75" customHeight="1" x14ac:dyDescent="0.25">
      <c r="A37" s="8" t="s">
        <v>104</v>
      </c>
      <c r="B37" s="5" t="s">
        <v>105</v>
      </c>
      <c r="C37" s="11" t="s">
        <v>106</v>
      </c>
      <c r="D37" s="143">
        <v>83844.333333333328</v>
      </c>
      <c r="E37" s="185">
        <v>30</v>
      </c>
      <c r="F37" s="143">
        <f>ROUND(D37*E37,0)</f>
        <v>2515330</v>
      </c>
      <c r="G37" s="146">
        <v>83750</v>
      </c>
      <c r="H37" s="145">
        <f>+G37*E37</f>
        <v>2512500</v>
      </c>
      <c r="I37" s="147">
        <v>85000</v>
      </c>
      <c r="J37" s="145">
        <f>+I37*E37</f>
        <v>2550000</v>
      </c>
      <c r="K37" s="145">
        <f>AVERAGE(D37,G37,I37)</f>
        <v>84198.111111111109</v>
      </c>
      <c r="L37" s="145">
        <f>SMALL((D37,G37,I37),1)</f>
        <v>83750</v>
      </c>
      <c r="M37" s="145">
        <f>+L37-D37</f>
        <v>-94.333333333328483</v>
      </c>
      <c r="N37" s="98">
        <f>(L37-D37)/L37</f>
        <v>-1.1263681592039222E-3</v>
      </c>
      <c r="O37" s="145">
        <f t="shared" si="11"/>
        <v>83750</v>
      </c>
      <c r="P37" s="145">
        <f>+O37*E37</f>
        <v>2512500</v>
      </c>
    </row>
    <row r="38" spans="1:16" ht="12.75" customHeight="1" x14ac:dyDescent="0.25">
      <c r="A38" s="221" t="s">
        <v>290</v>
      </c>
      <c r="B38" s="221"/>
      <c r="C38" s="221"/>
      <c r="D38" s="21">
        <f>SUM(D33:D37)</f>
        <v>1024161.3333333334</v>
      </c>
      <c r="E38" s="182">
        <f t="shared" ref="E38:P38" si="12">SUM(E33:E37)</f>
        <v>140.14999999999998</v>
      </c>
      <c r="F38" s="21">
        <f t="shared" si="12"/>
        <v>29094200</v>
      </c>
      <c r="G38" s="21">
        <f t="shared" si="12"/>
        <v>1023100</v>
      </c>
      <c r="H38" s="21">
        <f t="shared" si="12"/>
        <v>29066424</v>
      </c>
      <c r="I38" s="21">
        <f t="shared" si="12"/>
        <v>985490</v>
      </c>
      <c r="J38" s="21">
        <f t="shared" si="12"/>
        <v>28207764.100000001</v>
      </c>
      <c r="K38" s="21">
        <f t="shared" si="12"/>
        <v>1010917.1111111111</v>
      </c>
      <c r="L38" s="21">
        <f t="shared" si="12"/>
        <v>984240</v>
      </c>
      <c r="M38" s="21">
        <f t="shared" si="12"/>
        <v>-39921.333333333328</v>
      </c>
      <c r="N38" s="52">
        <f>AVERAGE(N33:N37)</f>
        <v>-4.0056577926460668E-2</v>
      </c>
      <c r="O38" s="21">
        <f t="shared" si="12"/>
        <v>984240</v>
      </c>
      <c r="P38" s="21">
        <f t="shared" si="12"/>
        <v>28170264.100000001</v>
      </c>
    </row>
    <row r="39" spans="1:16" ht="12.75" customHeight="1" x14ac:dyDescent="0.25">
      <c r="A39" s="142"/>
      <c r="B39" s="131"/>
      <c r="C39" s="132"/>
      <c r="D39" s="133"/>
      <c r="E39" s="186"/>
      <c r="F39" s="133"/>
      <c r="G39" s="134"/>
      <c r="H39" s="135"/>
      <c r="I39" s="136"/>
      <c r="J39" s="137"/>
    </row>
    <row r="40" spans="1:16" ht="15.6" x14ac:dyDescent="0.25">
      <c r="A40" s="35">
        <v>5</v>
      </c>
      <c r="B40" s="211" t="s">
        <v>24</v>
      </c>
      <c r="C40" s="211"/>
      <c r="D40" s="211"/>
      <c r="E40" s="211"/>
      <c r="F40" s="211"/>
      <c r="G40" s="211"/>
      <c r="H40" s="211"/>
      <c r="I40" s="211"/>
      <c r="J40" s="211"/>
      <c r="K40" s="211"/>
      <c r="L40" s="211"/>
      <c r="M40" s="211"/>
      <c r="N40" s="211"/>
      <c r="O40" s="211"/>
      <c r="P40" s="211"/>
    </row>
    <row r="41" spans="1:16" ht="15.6" x14ac:dyDescent="0.3">
      <c r="A41" s="215" t="s">
        <v>87</v>
      </c>
      <c r="B41" s="215" t="s">
        <v>88</v>
      </c>
      <c r="C41" s="215" t="s">
        <v>89</v>
      </c>
      <c r="D41" s="217" t="s">
        <v>90</v>
      </c>
      <c r="E41" s="218" t="s">
        <v>91</v>
      </c>
      <c r="F41" s="217" t="s">
        <v>92</v>
      </c>
      <c r="G41" s="219" t="s">
        <v>158</v>
      </c>
      <c r="H41" s="219"/>
      <c r="I41" s="261" t="s">
        <v>214</v>
      </c>
      <c r="J41" s="261"/>
      <c r="K41" s="259" t="s">
        <v>215</v>
      </c>
      <c r="L41" s="240" t="s">
        <v>216</v>
      </c>
      <c r="M41" s="240" t="s">
        <v>217</v>
      </c>
      <c r="N41" s="240" t="s">
        <v>218</v>
      </c>
      <c r="O41" s="240" t="s">
        <v>219</v>
      </c>
      <c r="P41" s="240" t="s">
        <v>157</v>
      </c>
    </row>
    <row r="42" spans="1:16" ht="26.4" x14ac:dyDescent="0.25">
      <c r="A42" s="215"/>
      <c r="B42" s="215"/>
      <c r="C42" s="215"/>
      <c r="D42" s="217"/>
      <c r="E42" s="218"/>
      <c r="F42" s="217"/>
      <c r="G42" s="60" t="s">
        <v>0</v>
      </c>
      <c r="H42" s="60" t="s">
        <v>157</v>
      </c>
      <c r="I42" s="60" t="s">
        <v>0</v>
      </c>
      <c r="J42" s="60" t="s">
        <v>157</v>
      </c>
      <c r="K42" s="260"/>
      <c r="L42" s="242"/>
      <c r="M42" s="242"/>
      <c r="N42" s="242"/>
      <c r="O42" s="242"/>
      <c r="P42" s="242"/>
    </row>
    <row r="43" spans="1:16" ht="63.75" customHeight="1" x14ac:dyDescent="0.25">
      <c r="A43" s="8" t="s">
        <v>26</v>
      </c>
      <c r="B43" s="5" t="str">
        <f>+VLOOKUP(A43,'[1]Consolidado Unitarios DIYT'!$B$11:$E$438,2,FALSE)</f>
        <v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v>
      </c>
      <c r="C43" s="6" t="str">
        <f>+VLOOKUP(A43,'[1]Consolidado Unitarios DIYT'!$B$11:$E$438,3,FALSE)</f>
        <v>M2</v>
      </c>
      <c r="D43" s="143">
        <f>+VLOOKUP(A43,'[1]Consolidado Unitarios DIYT'!$B$11:$E$438,4,FALSE)</f>
        <v>234741</v>
      </c>
      <c r="E43" s="185">
        <v>120</v>
      </c>
      <c r="F43" s="143">
        <f t="shared" ref="F43:F50" si="13">ROUND(D43*E43,0)</f>
        <v>28168920</v>
      </c>
      <c r="G43" s="143">
        <v>234250</v>
      </c>
      <c r="H43" s="143">
        <f t="shared" ref="H43:H50" si="14">+G43*E43</f>
        <v>28110000</v>
      </c>
      <c r="I43" s="143">
        <v>240000</v>
      </c>
      <c r="J43" s="143">
        <f t="shared" ref="J43:J50" si="15">+I43*E43</f>
        <v>28800000</v>
      </c>
      <c r="K43" s="143">
        <f t="shared" ref="K43:K50" si="16">AVERAGE(D43,G43,I43)</f>
        <v>236330.33333333334</v>
      </c>
      <c r="L43" s="143">
        <f>SMALL((D43,G43,I43),1)</f>
        <v>234250</v>
      </c>
      <c r="M43" s="143">
        <f t="shared" ref="M43:M50" si="17">+L43-D43</f>
        <v>-491</v>
      </c>
      <c r="N43" s="154">
        <f t="shared" ref="N43:N50" si="18">(L43-D43)/L43</f>
        <v>-2.096051227321238E-3</v>
      </c>
      <c r="O43" s="143">
        <f>+L43</f>
        <v>234250</v>
      </c>
      <c r="P43" s="143">
        <f t="shared" ref="P43:P50" si="19">+O43*E43</f>
        <v>28110000</v>
      </c>
    </row>
    <row r="44" spans="1:16" ht="38.25" customHeight="1" x14ac:dyDescent="0.25">
      <c r="A44" s="8" t="s">
        <v>27</v>
      </c>
      <c r="B44" s="5" t="str">
        <f>+VLOOKUP(A44,'[1]Consolidado Unitarios DIYT'!$B$11:$E$438,2,FALSE)</f>
        <v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v>
      </c>
      <c r="C44" s="6" t="str">
        <f>+VLOOKUP(A44,'[1]Consolidado Unitarios DIYT'!$B$11:$E$438,3,FALSE)</f>
        <v>M2</v>
      </c>
      <c r="D44" s="143">
        <f>+VLOOKUP(A44,'[1]Consolidado Unitarios DIYT'!$B$11:$E$438,4,FALSE)</f>
        <v>20095</v>
      </c>
      <c r="E44" s="185">
        <v>380</v>
      </c>
      <c r="F44" s="143">
        <f t="shared" si="13"/>
        <v>7636100</v>
      </c>
      <c r="G44" s="143">
        <v>20000</v>
      </c>
      <c r="H44" s="143">
        <f t="shared" si="14"/>
        <v>7600000</v>
      </c>
      <c r="I44" s="143">
        <v>19500</v>
      </c>
      <c r="J44" s="143">
        <f t="shared" si="15"/>
        <v>7410000</v>
      </c>
      <c r="K44" s="143">
        <f t="shared" si="16"/>
        <v>19865</v>
      </c>
      <c r="L44" s="143">
        <f>SMALL((D44,G44,I44),1)</f>
        <v>19500</v>
      </c>
      <c r="M44" s="143">
        <f t="shared" si="17"/>
        <v>-595</v>
      </c>
      <c r="N44" s="154">
        <f t="shared" si="18"/>
        <v>-3.0512820512820511E-2</v>
      </c>
      <c r="O44" s="143">
        <f t="shared" ref="O44:O50" si="20">+L44</f>
        <v>19500</v>
      </c>
      <c r="P44" s="143">
        <f t="shared" si="19"/>
        <v>7410000</v>
      </c>
    </row>
    <row r="45" spans="1:16" ht="38.25" customHeight="1" x14ac:dyDescent="0.25">
      <c r="A45" s="8" t="s">
        <v>107</v>
      </c>
      <c r="B45" s="5" t="s">
        <v>108</v>
      </c>
      <c r="C45" s="11" t="s">
        <v>103</v>
      </c>
      <c r="D45" s="143">
        <v>146008.33333333334</v>
      </c>
      <c r="E45" s="185">
        <v>40</v>
      </c>
      <c r="F45" s="143">
        <f t="shared" si="13"/>
        <v>5840333</v>
      </c>
      <c r="G45" s="143">
        <v>145900</v>
      </c>
      <c r="H45" s="143">
        <f t="shared" si="14"/>
        <v>5836000</v>
      </c>
      <c r="I45" s="143">
        <v>240000</v>
      </c>
      <c r="J45" s="143">
        <f t="shared" si="15"/>
        <v>9600000</v>
      </c>
      <c r="K45" s="143">
        <f t="shared" si="16"/>
        <v>177302.77777777778</v>
      </c>
      <c r="L45" s="143">
        <f>SMALL((D45,G45,I45),1)</f>
        <v>145900</v>
      </c>
      <c r="M45" s="143">
        <f t="shared" si="17"/>
        <v>-108.33333333334303</v>
      </c>
      <c r="N45" s="154">
        <f t="shared" si="18"/>
        <v>-7.4251770619152186E-4</v>
      </c>
      <c r="O45" s="143">
        <f t="shared" si="20"/>
        <v>145900</v>
      </c>
      <c r="P45" s="143">
        <f t="shared" si="19"/>
        <v>5836000</v>
      </c>
    </row>
    <row r="46" spans="1:16" ht="15" x14ac:dyDescent="0.25">
      <c r="A46" s="8" t="s">
        <v>109</v>
      </c>
      <c r="B46" s="5" t="s">
        <v>110</v>
      </c>
      <c r="C46" s="11" t="s">
        <v>103</v>
      </c>
      <c r="D46" s="143">
        <v>56940.333333333336</v>
      </c>
      <c r="E46" s="185">
        <v>25</v>
      </c>
      <c r="F46" s="143">
        <f t="shared" si="13"/>
        <v>1423508</v>
      </c>
      <c r="G46" s="143">
        <v>56500</v>
      </c>
      <c r="H46" s="143">
        <f t="shared" si="14"/>
        <v>1412500</v>
      </c>
      <c r="I46" s="143">
        <v>54600</v>
      </c>
      <c r="J46" s="143">
        <f t="shared" si="15"/>
        <v>1365000</v>
      </c>
      <c r="K46" s="143">
        <f t="shared" si="16"/>
        <v>56013.444444444445</v>
      </c>
      <c r="L46" s="143">
        <f>SMALL((D46,G46,I46),1)</f>
        <v>54600</v>
      </c>
      <c r="M46" s="143">
        <f t="shared" si="17"/>
        <v>-2340.3333333333358</v>
      </c>
      <c r="N46" s="154">
        <f t="shared" si="18"/>
        <v>-4.2863247863247911E-2</v>
      </c>
      <c r="O46" s="143">
        <f t="shared" si="20"/>
        <v>54600</v>
      </c>
      <c r="P46" s="143">
        <f t="shared" si="19"/>
        <v>1365000</v>
      </c>
    </row>
    <row r="47" spans="1:16" ht="15" x14ac:dyDescent="0.25">
      <c r="A47" s="8" t="s">
        <v>28</v>
      </c>
      <c r="B47" s="5" t="str">
        <f>+VLOOKUP(A47,'[1]Consolidado Unitarios DIYT'!$B$11:$E$438,2,FALSE)</f>
        <v>PAÑETE 1:3 PARA MUROS</v>
      </c>
      <c r="C47" s="6" t="str">
        <f>+VLOOKUP(A47,'[1]Consolidado Unitarios DIYT'!$B$11:$E$438,3,FALSE)</f>
        <v>M2</v>
      </c>
      <c r="D47" s="143">
        <f>+VLOOKUP(A47,'[1]Consolidado Unitarios DIYT'!$B$11:$E$438,4,FALSE)</f>
        <v>48971</v>
      </c>
      <c r="E47" s="185">
        <v>10.000000000000002</v>
      </c>
      <c r="F47" s="143">
        <f t="shared" si="13"/>
        <v>489710</v>
      </c>
      <c r="G47" s="143">
        <v>48650</v>
      </c>
      <c r="H47" s="143">
        <f t="shared" si="14"/>
        <v>486500.00000000006</v>
      </c>
      <c r="I47" s="143">
        <v>47000</v>
      </c>
      <c r="J47" s="143">
        <f t="shared" si="15"/>
        <v>470000.00000000006</v>
      </c>
      <c r="K47" s="143">
        <f t="shared" si="16"/>
        <v>48207</v>
      </c>
      <c r="L47" s="143">
        <f>SMALL((D47,G47,I47),1)</f>
        <v>47000</v>
      </c>
      <c r="M47" s="143">
        <f t="shared" si="17"/>
        <v>-1971</v>
      </c>
      <c r="N47" s="154">
        <f t="shared" si="18"/>
        <v>-4.1936170212765959E-2</v>
      </c>
      <c r="O47" s="143">
        <f t="shared" si="20"/>
        <v>47000</v>
      </c>
      <c r="P47" s="143">
        <f t="shared" si="19"/>
        <v>470000.00000000006</v>
      </c>
    </row>
    <row r="48" spans="1:16" ht="63.75" customHeight="1" x14ac:dyDescent="0.25">
      <c r="A48" s="8" t="s">
        <v>112</v>
      </c>
      <c r="B48" s="5" t="s">
        <v>113</v>
      </c>
      <c r="C48" s="11" t="s">
        <v>103</v>
      </c>
      <c r="D48" s="143">
        <v>37513.666666666664</v>
      </c>
      <c r="E48" s="185">
        <v>12</v>
      </c>
      <c r="F48" s="143">
        <f t="shared" si="13"/>
        <v>450164</v>
      </c>
      <c r="G48" s="143">
        <v>37400</v>
      </c>
      <c r="H48" s="143">
        <f t="shared" si="14"/>
        <v>448800</v>
      </c>
      <c r="I48" s="143">
        <v>36000</v>
      </c>
      <c r="J48" s="143">
        <f t="shared" si="15"/>
        <v>432000</v>
      </c>
      <c r="K48" s="143">
        <f t="shared" si="16"/>
        <v>36971.222222222219</v>
      </c>
      <c r="L48" s="143">
        <f>SMALL((D48,G48,I48),1)</f>
        <v>36000</v>
      </c>
      <c r="M48" s="143">
        <f t="shared" si="17"/>
        <v>-1513.6666666666642</v>
      </c>
      <c r="N48" s="154">
        <f t="shared" si="18"/>
        <v>-4.2046296296296228E-2</v>
      </c>
      <c r="O48" s="143">
        <f t="shared" si="20"/>
        <v>36000</v>
      </c>
      <c r="P48" s="143">
        <f t="shared" si="19"/>
        <v>432000</v>
      </c>
    </row>
    <row r="49" spans="1:16" ht="51" customHeight="1" x14ac:dyDescent="0.25">
      <c r="A49" s="8" t="s">
        <v>29</v>
      </c>
      <c r="B49" s="5" t="str">
        <f>+VLOOKUP(A49,'[1]Consolidado Unitarios DIYT'!$B$11:$E$438,2,FALSE)</f>
        <v>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v>
      </c>
      <c r="C49" s="6" t="str">
        <f>+VLOOKUP(A49,'[1]Consolidado Unitarios DIYT'!$B$11:$E$438,3,FALSE)</f>
        <v>M2</v>
      </c>
      <c r="D49" s="143">
        <f>+VLOOKUP(A49,'[1]Consolidado Unitarios DIYT'!$B$11:$E$438,4,FALSE)</f>
        <v>123114</v>
      </c>
      <c r="E49" s="185">
        <v>79</v>
      </c>
      <c r="F49" s="143">
        <f t="shared" si="13"/>
        <v>9726006</v>
      </c>
      <c r="G49" s="143">
        <v>122900</v>
      </c>
      <c r="H49" s="143">
        <f t="shared" si="14"/>
        <v>9709100</v>
      </c>
      <c r="I49" s="143">
        <v>120600</v>
      </c>
      <c r="J49" s="143">
        <f t="shared" si="15"/>
        <v>9527400</v>
      </c>
      <c r="K49" s="143">
        <f t="shared" si="16"/>
        <v>122204.66666666667</v>
      </c>
      <c r="L49" s="143">
        <f>SMALL((D49,G49,I49),1)</f>
        <v>120600</v>
      </c>
      <c r="M49" s="143">
        <f t="shared" si="17"/>
        <v>-2514</v>
      </c>
      <c r="N49" s="154">
        <f t="shared" si="18"/>
        <v>-2.0845771144278605E-2</v>
      </c>
      <c r="O49" s="143">
        <f t="shared" si="20"/>
        <v>120600</v>
      </c>
      <c r="P49" s="143">
        <f t="shared" si="19"/>
        <v>9527400</v>
      </c>
    </row>
    <row r="50" spans="1:16" ht="25.5" customHeight="1" x14ac:dyDescent="0.25">
      <c r="A50" s="8" t="s">
        <v>116</v>
      </c>
      <c r="B50" s="5" t="s">
        <v>117</v>
      </c>
      <c r="C50" s="11" t="s">
        <v>103</v>
      </c>
      <c r="D50" s="143">
        <v>21400.666666666668</v>
      </c>
      <c r="E50" s="185">
        <v>5</v>
      </c>
      <c r="F50" s="143">
        <f t="shared" si="13"/>
        <v>107003</v>
      </c>
      <c r="G50" s="143">
        <v>21050</v>
      </c>
      <c r="H50" s="143">
        <f t="shared" si="14"/>
        <v>105250</v>
      </c>
      <c r="I50" s="143">
        <v>20900</v>
      </c>
      <c r="J50" s="143">
        <f t="shared" si="15"/>
        <v>104500</v>
      </c>
      <c r="K50" s="143">
        <f t="shared" si="16"/>
        <v>21116.888888888891</v>
      </c>
      <c r="L50" s="143">
        <f>SMALL((D50,G50,I50),1)</f>
        <v>20900</v>
      </c>
      <c r="M50" s="143">
        <f t="shared" si="17"/>
        <v>-500.66666666666788</v>
      </c>
      <c r="N50" s="154">
        <f t="shared" si="18"/>
        <v>-2.3955342902711382E-2</v>
      </c>
      <c r="O50" s="143">
        <f t="shared" si="20"/>
        <v>20900</v>
      </c>
      <c r="P50" s="143">
        <f t="shared" si="19"/>
        <v>104500</v>
      </c>
    </row>
    <row r="51" spans="1:16" ht="25.5" customHeight="1" x14ac:dyDescent="0.25">
      <c r="A51" s="221" t="s">
        <v>291</v>
      </c>
      <c r="B51" s="221"/>
      <c r="C51" s="221"/>
      <c r="D51" s="21">
        <f t="shared" ref="D51:M51" si="21">SUM(D43:D50)</f>
        <v>688784</v>
      </c>
      <c r="E51" s="182">
        <f t="shared" si="21"/>
        <v>671</v>
      </c>
      <c r="F51" s="21">
        <f t="shared" si="21"/>
        <v>53841744</v>
      </c>
      <c r="G51" s="21">
        <f t="shared" si="21"/>
        <v>686650</v>
      </c>
      <c r="H51" s="21">
        <f t="shared" si="21"/>
        <v>53708150</v>
      </c>
      <c r="I51" s="117">
        <f t="shared" si="21"/>
        <v>778600</v>
      </c>
      <c r="J51" s="21">
        <f t="shared" si="21"/>
        <v>57708900</v>
      </c>
      <c r="K51" s="21">
        <f t="shared" si="21"/>
        <v>718011.33333333326</v>
      </c>
      <c r="L51" s="21">
        <f t="shared" si="21"/>
        <v>678750</v>
      </c>
      <c r="M51" s="21">
        <f t="shared" si="21"/>
        <v>-10034.000000000011</v>
      </c>
      <c r="N51" s="52">
        <f>AVERAGE(N43:N50)</f>
        <v>-2.5624777233204166E-2</v>
      </c>
      <c r="O51" s="21">
        <f>SUM(O43:O50)</f>
        <v>678750</v>
      </c>
      <c r="P51" s="21">
        <f>SUM(P43:P50)</f>
        <v>53254900</v>
      </c>
    </row>
    <row r="52" spans="1:16" ht="9.75" customHeight="1" x14ac:dyDescent="0.25">
      <c r="A52" s="8"/>
      <c r="B52" s="122"/>
      <c r="C52" s="148"/>
      <c r="D52" s="149"/>
      <c r="E52" s="187"/>
      <c r="F52" s="149"/>
      <c r="G52" s="150"/>
      <c r="H52" s="151"/>
      <c r="I52" s="152"/>
      <c r="J52" s="137"/>
    </row>
    <row r="53" spans="1:16" ht="16.5" customHeight="1" x14ac:dyDescent="0.25">
      <c r="A53" s="35">
        <v>6</v>
      </c>
      <c r="B53" s="211" t="s">
        <v>30</v>
      </c>
      <c r="C53" s="211"/>
      <c r="D53" s="211"/>
      <c r="E53" s="211"/>
      <c r="F53" s="211"/>
      <c r="G53" s="211"/>
      <c r="H53" s="211"/>
      <c r="I53" s="211"/>
      <c r="J53" s="211"/>
      <c r="K53" s="211"/>
      <c r="L53" s="211"/>
      <c r="M53" s="211"/>
      <c r="N53" s="211"/>
      <c r="O53" s="211"/>
      <c r="P53" s="211"/>
    </row>
    <row r="54" spans="1:16" ht="15.6" x14ac:dyDescent="0.3">
      <c r="A54" s="215" t="s">
        <v>87</v>
      </c>
      <c r="B54" s="215" t="s">
        <v>88</v>
      </c>
      <c r="C54" s="215" t="s">
        <v>89</v>
      </c>
      <c r="D54" s="217" t="s">
        <v>90</v>
      </c>
      <c r="E54" s="218" t="s">
        <v>91</v>
      </c>
      <c r="F54" s="217" t="s">
        <v>92</v>
      </c>
      <c r="G54" s="219" t="s">
        <v>158</v>
      </c>
      <c r="H54" s="219"/>
      <c r="I54" s="261" t="s">
        <v>214</v>
      </c>
      <c r="J54" s="261"/>
      <c r="K54" s="259" t="s">
        <v>215</v>
      </c>
      <c r="L54" s="240" t="s">
        <v>216</v>
      </c>
      <c r="M54" s="240" t="s">
        <v>217</v>
      </c>
      <c r="N54" s="240" t="s">
        <v>218</v>
      </c>
      <c r="O54" s="240" t="s">
        <v>219</v>
      </c>
      <c r="P54" s="240" t="s">
        <v>157</v>
      </c>
    </row>
    <row r="55" spans="1:16" ht="26.4" x14ac:dyDescent="0.25">
      <c r="A55" s="215"/>
      <c r="B55" s="215"/>
      <c r="C55" s="215"/>
      <c r="D55" s="217"/>
      <c r="E55" s="218"/>
      <c r="F55" s="217"/>
      <c r="G55" s="60" t="s">
        <v>0</v>
      </c>
      <c r="H55" s="60" t="s">
        <v>157</v>
      </c>
      <c r="I55" s="60" t="s">
        <v>0</v>
      </c>
      <c r="J55" s="60" t="s">
        <v>157</v>
      </c>
      <c r="K55" s="260"/>
      <c r="L55" s="242"/>
      <c r="M55" s="242"/>
      <c r="N55" s="242"/>
      <c r="O55" s="242"/>
      <c r="P55" s="242"/>
    </row>
    <row r="56" spans="1:16" ht="63.75" customHeight="1" x14ac:dyDescent="0.25">
      <c r="A56" s="8" t="s">
        <v>118</v>
      </c>
      <c r="B56" s="5" t="s">
        <v>119</v>
      </c>
      <c r="C56" s="11" t="s">
        <v>103</v>
      </c>
      <c r="D56" s="143">
        <v>226110.75</v>
      </c>
      <c r="E56" s="185">
        <v>34</v>
      </c>
      <c r="F56" s="143">
        <f t="shared" ref="F56:F65" si="22">ROUND(D56*E56,0)</f>
        <v>7687766</v>
      </c>
      <c r="G56" s="143">
        <v>225900</v>
      </c>
      <c r="H56" s="143">
        <f t="shared" ref="H56:H65" si="23">+G56*E56</f>
        <v>7680600</v>
      </c>
      <c r="I56" s="143">
        <v>224600</v>
      </c>
      <c r="J56" s="143">
        <f t="shared" ref="J56:J65" si="24">+I56*E56</f>
        <v>7636400</v>
      </c>
      <c r="K56" s="143">
        <f t="shared" ref="K56:K65" si="25">AVERAGE(D56,G56,I56)</f>
        <v>225536.91666666666</v>
      </c>
      <c r="L56" s="143">
        <f>SMALL((D56,G56,I56),1)</f>
        <v>224600</v>
      </c>
      <c r="M56" s="143">
        <f t="shared" ref="M56:M65" si="26">+L56-D56</f>
        <v>-1510.75</v>
      </c>
      <c r="N56" s="98">
        <f t="shared" ref="N56:N65" si="27">(L56-D56)/L56</f>
        <v>-6.7264024933214603E-3</v>
      </c>
      <c r="O56" s="143">
        <f>+L56</f>
        <v>224600</v>
      </c>
      <c r="P56" s="143">
        <f t="shared" ref="P56:P65" si="28">+O56*E56</f>
        <v>7636400</v>
      </c>
    </row>
    <row r="57" spans="1:16" ht="15" x14ac:dyDescent="0.25">
      <c r="A57" s="8" t="s">
        <v>120</v>
      </c>
      <c r="B57" s="5" t="s">
        <v>121</v>
      </c>
      <c r="C57" s="11" t="s">
        <v>103</v>
      </c>
      <c r="D57" s="143">
        <v>125944</v>
      </c>
      <c r="E57" s="185">
        <v>14</v>
      </c>
      <c r="F57" s="143">
        <f t="shared" si="22"/>
        <v>1763216</v>
      </c>
      <c r="G57" s="143">
        <v>125850</v>
      </c>
      <c r="H57" s="143">
        <f t="shared" si="23"/>
        <v>1761900</v>
      </c>
      <c r="I57" s="143">
        <v>125000</v>
      </c>
      <c r="J57" s="143">
        <f t="shared" si="24"/>
        <v>1750000</v>
      </c>
      <c r="K57" s="143">
        <f t="shared" si="25"/>
        <v>125598</v>
      </c>
      <c r="L57" s="143">
        <f>SMALL((D57,G57,I57),1)</f>
        <v>125000</v>
      </c>
      <c r="M57" s="143">
        <f t="shared" si="26"/>
        <v>-944</v>
      </c>
      <c r="N57" s="98">
        <f t="shared" si="27"/>
        <v>-7.5519999999999997E-3</v>
      </c>
      <c r="O57" s="143">
        <f t="shared" ref="O57:O64" si="29">+L57</f>
        <v>125000</v>
      </c>
      <c r="P57" s="143">
        <f t="shared" si="28"/>
        <v>1750000</v>
      </c>
    </row>
    <row r="58" spans="1:16" ht="89.25" customHeight="1" x14ac:dyDescent="0.25">
      <c r="A58" s="8" t="s">
        <v>122</v>
      </c>
      <c r="B58" s="5" t="s">
        <v>123</v>
      </c>
      <c r="C58" s="11" t="s">
        <v>103</v>
      </c>
      <c r="D58" s="143">
        <v>127643.66666666667</v>
      </c>
      <c r="E58" s="185">
        <v>80</v>
      </c>
      <c r="F58" s="143">
        <f t="shared" si="22"/>
        <v>10211493</v>
      </c>
      <c r="G58" s="143">
        <v>127200</v>
      </c>
      <c r="H58" s="143">
        <f t="shared" si="23"/>
        <v>10176000</v>
      </c>
      <c r="I58" s="143">
        <v>120000</v>
      </c>
      <c r="J58" s="143">
        <f t="shared" si="24"/>
        <v>9600000</v>
      </c>
      <c r="K58" s="143">
        <f t="shared" si="25"/>
        <v>124947.88888888889</v>
      </c>
      <c r="L58" s="143">
        <f>SMALL((D58,G58,I58),1)</f>
        <v>120000</v>
      </c>
      <c r="M58" s="143">
        <f t="shared" si="26"/>
        <v>-7643.6666666666715</v>
      </c>
      <c r="N58" s="98">
        <f t="shared" si="27"/>
        <v>-6.3697222222222266E-2</v>
      </c>
      <c r="O58" s="143">
        <f t="shared" si="29"/>
        <v>120000</v>
      </c>
      <c r="P58" s="143">
        <f t="shared" si="28"/>
        <v>9600000</v>
      </c>
    </row>
    <row r="59" spans="1:16" ht="12.75" customHeight="1" x14ac:dyDescent="0.25">
      <c r="A59" s="8" t="s">
        <v>32</v>
      </c>
      <c r="B59" s="5" t="str">
        <f>+VLOOKUP(A59,'[1]Consolidado Unitarios DIYT'!$B$11:$E$438,2,FALSE)</f>
        <v>JUNTA ESTRUCTURAL EN CIELO RASO (Se refiere al suminsitro y la instalación de un flanche en lámina galvanizada de ancho de 20 cm calibre 2.6)</v>
      </c>
      <c r="C59" s="6" t="str">
        <f>+VLOOKUP(A59,'[1]Consolidado Unitarios DIYT'!$B$11:$E$438,3,FALSE)</f>
        <v>ML</v>
      </c>
      <c r="D59" s="143">
        <f>+VLOOKUP(A59,'[1]Consolidado Unitarios DIYT'!$B$11:$E$438,4,FALSE)</f>
        <v>34536</v>
      </c>
      <c r="E59" s="185">
        <v>6</v>
      </c>
      <c r="F59" s="143">
        <f t="shared" si="22"/>
        <v>207216</v>
      </c>
      <c r="G59" s="143">
        <v>34250</v>
      </c>
      <c r="H59" s="143">
        <f t="shared" si="23"/>
        <v>205500</v>
      </c>
      <c r="I59" s="143">
        <v>33700</v>
      </c>
      <c r="J59" s="143">
        <f t="shared" si="24"/>
        <v>202200</v>
      </c>
      <c r="K59" s="143">
        <f t="shared" si="25"/>
        <v>34162</v>
      </c>
      <c r="L59" s="143">
        <f>SMALL((D59,G59,I59),1)</f>
        <v>33700</v>
      </c>
      <c r="M59" s="143">
        <f t="shared" si="26"/>
        <v>-836</v>
      </c>
      <c r="N59" s="98">
        <f t="shared" si="27"/>
        <v>-2.4807121661721068E-2</v>
      </c>
      <c r="O59" s="143">
        <f t="shared" si="29"/>
        <v>33700</v>
      </c>
      <c r="P59" s="143">
        <f t="shared" si="28"/>
        <v>202200</v>
      </c>
    </row>
    <row r="60" spans="1:16" ht="12.75" customHeight="1" x14ac:dyDescent="0.25">
      <c r="A60" s="8" t="s">
        <v>124</v>
      </c>
      <c r="B60" s="5" t="str">
        <f>+VLOOKUP(A60,'[1]Consolidado Unitarios DIYT'!$B$11:$E$438,2,FALSE)</f>
        <v>SUMINISTRO E INSTALACIÓN DE MEDIACAÑA EN PVC DE 6 CM. ENTRE CIELO RASO Y PAREDES</v>
      </c>
      <c r="C60" s="6" t="str">
        <f>+VLOOKUP(A60,'[1]Consolidado Unitarios DIYT'!$B$11:$E$438,3,FALSE)</f>
        <v>ML</v>
      </c>
      <c r="D60" s="143">
        <f>+VLOOKUP(A60,'[1]Consolidado Unitarios DIYT'!$B$11:$E$438,4,FALSE)</f>
        <v>47186</v>
      </c>
      <c r="E60" s="185">
        <v>31.6</v>
      </c>
      <c r="F60" s="143">
        <f t="shared" si="22"/>
        <v>1491078</v>
      </c>
      <c r="G60" s="143">
        <v>46900</v>
      </c>
      <c r="H60" s="143">
        <f t="shared" si="23"/>
        <v>1482040</v>
      </c>
      <c r="I60" s="143">
        <v>45800</v>
      </c>
      <c r="J60" s="143">
        <f t="shared" si="24"/>
        <v>1447280</v>
      </c>
      <c r="K60" s="143">
        <f t="shared" si="25"/>
        <v>46628.666666666664</v>
      </c>
      <c r="L60" s="143">
        <f>SMALL((D60,G60,I60),1)</f>
        <v>45800</v>
      </c>
      <c r="M60" s="143">
        <f t="shared" si="26"/>
        <v>-1386</v>
      </c>
      <c r="N60" s="98">
        <f t="shared" si="27"/>
        <v>-3.0262008733624453E-2</v>
      </c>
      <c r="O60" s="143">
        <f t="shared" si="29"/>
        <v>45800</v>
      </c>
      <c r="P60" s="143">
        <f t="shared" si="28"/>
        <v>1447280</v>
      </c>
    </row>
    <row r="61" spans="1:16" ht="12.75" customHeight="1" x14ac:dyDescent="0.25">
      <c r="A61" s="8" t="s">
        <v>33</v>
      </c>
      <c r="B61" s="5" t="str">
        <f>+VLOOKUP(A61,'[1]Consolidado Unitarios DIYT'!$B$11:$E$438,2,FALSE)</f>
        <v>PULIDA Y BRILLADA DE PISO EN GRANITO DE MARMOL EXISTENTE</v>
      </c>
      <c r="C61" s="6" t="str">
        <f>+VLOOKUP(A61,'[1]Consolidado Unitarios DIYT'!$B$11:$E$438,3,FALSE)</f>
        <v>M2</v>
      </c>
      <c r="D61" s="143">
        <f>+VLOOKUP(A61,'[1]Consolidado Unitarios DIYT'!$B$11:$E$438,4,FALSE)</f>
        <v>107252</v>
      </c>
      <c r="E61" s="185">
        <v>400</v>
      </c>
      <c r="F61" s="143">
        <f t="shared" si="22"/>
        <v>42900800</v>
      </c>
      <c r="G61" s="143">
        <v>107000</v>
      </c>
      <c r="H61" s="143">
        <f t="shared" si="23"/>
        <v>42800000</v>
      </c>
      <c r="I61" s="143">
        <v>106000</v>
      </c>
      <c r="J61" s="143">
        <f t="shared" si="24"/>
        <v>42400000</v>
      </c>
      <c r="K61" s="143">
        <f t="shared" si="25"/>
        <v>106750.66666666667</v>
      </c>
      <c r="L61" s="143">
        <f>SMALL((D61,G61,I61),1)</f>
        <v>106000</v>
      </c>
      <c r="M61" s="143">
        <f t="shared" si="26"/>
        <v>-1252</v>
      </c>
      <c r="N61" s="98">
        <f t="shared" si="27"/>
        <v>-1.1811320754716982E-2</v>
      </c>
      <c r="O61" s="143">
        <f t="shared" si="29"/>
        <v>106000</v>
      </c>
      <c r="P61" s="143">
        <f t="shared" si="28"/>
        <v>42400000</v>
      </c>
    </row>
    <row r="62" spans="1:16" ht="63.75" customHeight="1" x14ac:dyDescent="0.25">
      <c r="A62" s="8" t="s">
        <v>126</v>
      </c>
      <c r="B62" s="5" t="str">
        <f>+VLOOKUP(A62,'[1]Consolidado Unitarios DIYT'!$B$11:$E$438,2,FALSE)</f>
        <v>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v>
      </c>
      <c r="C62" s="6" t="str">
        <f>+VLOOKUP(A62,'[1]Consolidado Unitarios DIYT'!$B$11:$E$438,3,FALSE)</f>
        <v>M2</v>
      </c>
      <c r="D62" s="143">
        <f>+VLOOKUP(A62,'[1]Consolidado Unitarios DIYT'!$B$11:$E$438,4,FALSE)</f>
        <v>130563</v>
      </c>
      <c r="E62" s="185">
        <v>37.5</v>
      </c>
      <c r="F62" s="143">
        <f t="shared" si="22"/>
        <v>4896113</v>
      </c>
      <c r="G62" s="143">
        <v>130400</v>
      </c>
      <c r="H62" s="143">
        <f t="shared" si="23"/>
        <v>4890000</v>
      </c>
      <c r="I62" s="143">
        <v>120000</v>
      </c>
      <c r="J62" s="143">
        <f t="shared" si="24"/>
        <v>4500000</v>
      </c>
      <c r="K62" s="143">
        <f t="shared" si="25"/>
        <v>126987.66666666667</v>
      </c>
      <c r="L62" s="143">
        <f>SMALL((D62,G62,I62),1)</f>
        <v>120000</v>
      </c>
      <c r="M62" s="143">
        <f t="shared" si="26"/>
        <v>-10563</v>
      </c>
      <c r="N62" s="98">
        <f t="shared" si="27"/>
        <v>-8.8025000000000006E-2</v>
      </c>
      <c r="O62" s="143">
        <f t="shared" si="29"/>
        <v>120000</v>
      </c>
      <c r="P62" s="143">
        <f t="shared" si="28"/>
        <v>4500000</v>
      </c>
    </row>
    <row r="63" spans="1:16" ht="63.75" customHeight="1" x14ac:dyDescent="0.25">
      <c r="A63" s="8" t="s">
        <v>34</v>
      </c>
      <c r="B63" s="5" t="str">
        <f>+VLOOKUP(A63,'[1]Consolidado Unitarios DIYT'!$B$11:$E$438,2,FALSE)</f>
        <v>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v>
      </c>
      <c r="C63" s="6" t="str">
        <f>+VLOOKUP(A63,'[1]Consolidado Unitarios DIYT'!$B$11:$E$438,3,FALSE)</f>
        <v>M2</v>
      </c>
      <c r="D63" s="143">
        <f>+VLOOKUP(A63,'[1]Consolidado Unitarios DIYT'!$B$11:$E$438,4,FALSE)</f>
        <v>262632</v>
      </c>
      <c r="E63" s="185">
        <v>40</v>
      </c>
      <c r="F63" s="143">
        <f t="shared" si="22"/>
        <v>10505280</v>
      </c>
      <c r="G63" s="143">
        <v>262450</v>
      </c>
      <c r="H63" s="143">
        <f t="shared" si="23"/>
        <v>10498000</v>
      </c>
      <c r="I63" s="143">
        <v>261900</v>
      </c>
      <c r="J63" s="143">
        <f t="shared" si="24"/>
        <v>10476000</v>
      </c>
      <c r="K63" s="143">
        <f t="shared" si="25"/>
        <v>262327.33333333331</v>
      </c>
      <c r="L63" s="143">
        <f>SMALL((D63,G63,I63),1)</f>
        <v>261900</v>
      </c>
      <c r="M63" s="143">
        <f t="shared" si="26"/>
        <v>-732</v>
      </c>
      <c r="N63" s="98">
        <f t="shared" si="27"/>
        <v>-2.7949599083619703E-3</v>
      </c>
      <c r="O63" s="143">
        <f t="shared" si="29"/>
        <v>261900</v>
      </c>
      <c r="P63" s="143">
        <f t="shared" si="28"/>
        <v>10476000</v>
      </c>
    </row>
    <row r="64" spans="1:16" ht="12.75" customHeight="1" x14ac:dyDescent="0.25">
      <c r="A64" s="8" t="s">
        <v>128</v>
      </c>
      <c r="B64" s="5" t="s">
        <v>129</v>
      </c>
      <c r="C64" s="11" t="s">
        <v>106</v>
      </c>
      <c r="D64" s="143">
        <v>25343.333333333332</v>
      </c>
      <c r="E64" s="185">
        <v>12</v>
      </c>
      <c r="F64" s="143">
        <f t="shared" si="22"/>
        <v>304120</v>
      </c>
      <c r="G64" s="143">
        <v>25150</v>
      </c>
      <c r="H64" s="143">
        <f t="shared" si="23"/>
        <v>301800</v>
      </c>
      <c r="I64" s="143">
        <v>24800</v>
      </c>
      <c r="J64" s="143">
        <f t="shared" si="24"/>
        <v>297600</v>
      </c>
      <c r="K64" s="143">
        <f t="shared" si="25"/>
        <v>25097.777777777777</v>
      </c>
      <c r="L64" s="143">
        <f>SMALL((D64,G64,I64),1)</f>
        <v>24800</v>
      </c>
      <c r="M64" s="143">
        <f t="shared" si="26"/>
        <v>-543.33333333333212</v>
      </c>
      <c r="N64" s="98">
        <f t="shared" si="27"/>
        <v>-2.1908602150537585E-2</v>
      </c>
      <c r="O64" s="143">
        <f t="shared" si="29"/>
        <v>24800</v>
      </c>
      <c r="P64" s="143">
        <f t="shared" si="28"/>
        <v>297600</v>
      </c>
    </row>
    <row r="65" spans="1:16" ht="25.5" customHeight="1" x14ac:dyDescent="0.25">
      <c r="A65" s="8" t="s">
        <v>130</v>
      </c>
      <c r="B65" s="5" t="s">
        <v>131</v>
      </c>
      <c r="C65" s="11" t="s">
        <v>106</v>
      </c>
      <c r="D65" s="143">
        <v>60000</v>
      </c>
      <c r="E65" s="185">
        <v>30</v>
      </c>
      <c r="F65" s="143">
        <f t="shared" si="22"/>
        <v>1800000</v>
      </c>
      <c r="G65" s="143">
        <v>29500</v>
      </c>
      <c r="H65" s="143">
        <f t="shared" si="23"/>
        <v>885000</v>
      </c>
      <c r="I65" s="143">
        <v>29500</v>
      </c>
      <c r="J65" s="143">
        <f t="shared" si="24"/>
        <v>885000</v>
      </c>
      <c r="K65" s="143">
        <f t="shared" si="25"/>
        <v>39666.666666666664</v>
      </c>
      <c r="L65" s="143">
        <f>SMALL((D65,G65,I65),1)</f>
        <v>29500</v>
      </c>
      <c r="M65" s="143">
        <f t="shared" si="26"/>
        <v>-30500</v>
      </c>
      <c r="N65" s="98">
        <f t="shared" si="27"/>
        <v>-1.0338983050847457</v>
      </c>
      <c r="O65" s="143">
        <v>58600</v>
      </c>
      <c r="P65" s="143">
        <f t="shared" si="28"/>
        <v>1758000</v>
      </c>
    </row>
    <row r="66" spans="1:16" ht="25.5" customHeight="1" x14ac:dyDescent="0.25">
      <c r="A66" s="221" t="s">
        <v>292</v>
      </c>
      <c r="B66" s="221"/>
      <c r="C66" s="221"/>
      <c r="D66" s="21">
        <f t="shared" ref="D66:M66" si="30">SUM(D56:D65)</f>
        <v>1147210.75</v>
      </c>
      <c r="E66" s="182">
        <f t="shared" si="30"/>
        <v>685.1</v>
      </c>
      <c r="F66" s="21">
        <f t="shared" si="30"/>
        <v>81767082</v>
      </c>
      <c r="G66" s="21">
        <f t="shared" si="30"/>
        <v>1114600</v>
      </c>
      <c r="H66" s="21">
        <f t="shared" si="30"/>
        <v>80680840</v>
      </c>
      <c r="I66" s="117">
        <f t="shared" si="30"/>
        <v>1091300</v>
      </c>
      <c r="J66" s="21">
        <f t="shared" si="30"/>
        <v>79194480</v>
      </c>
      <c r="K66" s="21">
        <f t="shared" si="30"/>
        <v>1117703.5833333333</v>
      </c>
      <c r="L66" s="21">
        <f t="shared" si="30"/>
        <v>1091300</v>
      </c>
      <c r="M66" s="21">
        <f t="shared" si="30"/>
        <v>-55910.75</v>
      </c>
      <c r="N66" s="52">
        <f>AVERAGE(N56:N65)</f>
        <v>-0.12914829430092514</v>
      </c>
      <c r="O66" s="21">
        <f>SUM(O56:O65)</f>
        <v>1120400</v>
      </c>
      <c r="P66" s="21">
        <f>SUM(P56:P65)</f>
        <v>80067480</v>
      </c>
    </row>
    <row r="67" spans="1:16" ht="16.5" customHeight="1" x14ac:dyDescent="0.25">
      <c r="A67" s="8"/>
      <c r="B67" s="5"/>
      <c r="C67" s="11"/>
      <c r="D67" s="130"/>
      <c r="E67" s="188"/>
      <c r="F67" s="130"/>
      <c r="G67" s="155"/>
      <c r="H67" s="119"/>
      <c r="I67" s="156"/>
      <c r="J67" s="120"/>
    </row>
    <row r="68" spans="1:16" ht="15.6" x14ac:dyDescent="0.25">
      <c r="A68" s="35">
        <v>7</v>
      </c>
      <c r="B68" s="257" t="s">
        <v>35</v>
      </c>
      <c r="C68" s="258"/>
      <c r="D68" s="258"/>
      <c r="E68" s="258"/>
      <c r="F68" s="258"/>
      <c r="G68" s="258"/>
      <c r="H68" s="258"/>
      <c r="I68" s="258"/>
      <c r="J68" s="258"/>
      <c r="K68" s="258"/>
      <c r="L68" s="258"/>
      <c r="M68" s="258"/>
      <c r="N68" s="258"/>
      <c r="O68" s="258"/>
      <c r="P68" s="258"/>
    </row>
    <row r="69" spans="1:16" ht="15.6" x14ac:dyDescent="0.3">
      <c r="A69" s="215" t="s">
        <v>87</v>
      </c>
      <c r="B69" s="215" t="s">
        <v>88</v>
      </c>
      <c r="C69" s="215" t="s">
        <v>89</v>
      </c>
      <c r="D69" s="217" t="s">
        <v>90</v>
      </c>
      <c r="E69" s="218" t="s">
        <v>91</v>
      </c>
      <c r="F69" s="217" t="s">
        <v>92</v>
      </c>
      <c r="G69" s="219" t="s">
        <v>158</v>
      </c>
      <c r="H69" s="219"/>
      <c r="I69" s="261" t="s">
        <v>214</v>
      </c>
      <c r="J69" s="261"/>
      <c r="K69" s="259" t="s">
        <v>215</v>
      </c>
      <c r="L69" s="240" t="s">
        <v>216</v>
      </c>
      <c r="M69" s="240" t="s">
        <v>217</v>
      </c>
      <c r="N69" s="240" t="s">
        <v>218</v>
      </c>
      <c r="O69" s="240" t="s">
        <v>219</v>
      </c>
      <c r="P69" s="240" t="s">
        <v>157</v>
      </c>
    </row>
    <row r="70" spans="1:16" ht="26.4" x14ac:dyDescent="0.25">
      <c r="A70" s="215"/>
      <c r="B70" s="215"/>
      <c r="C70" s="215"/>
      <c r="D70" s="217"/>
      <c r="E70" s="218"/>
      <c r="F70" s="217"/>
      <c r="G70" s="60" t="s">
        <v>0</v>
      </c>
      <c r="H70" s="60" t="s">
        <v>157</v>
      </c>
      <c r="I70" s="60" t="s">
        <v>0</v>
      </c>
      <c r="J70" s="60" t="s">
        <v>157</v>
      </c>
      <c r="K70" s="260"/>
      <c r="L70" s="242"/>
      <c r="M70" s="242"/>
      <c r="N70" s="242"/>
      <c r="O70" s="242"/>
      <c r="P70" s="242"/>
    </row>
    <row r="71" spans="1:16" ht="76.5" customHeight="1" x14ac:dyDescent="0.25">
      <c r="A71" s="8" t="s">
        <v>184</v>
      </c>
      <c r="B71" s="5" t="str">
        <f>+VLOOKUP(A71,'[1]Consolidado Unitarios DIYT'!$B$11:$E$438,2,FALSE)</f>
        <v>SUMINISTRO E INSTALACIÓN DE ENCHAPE DE PISOS BAÑOS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v>
      </c>
      <c r="C71" s="6" t="str">
        <f>+VLOOKUP(A71,'[1]Consolidado Unitarios DIYT'!$B$11:$E$438,3,FALSE)</f>
        <v>M2</v>
      </c>
      <c r="D71" s="20">
        <f>+VLOOKUP(A71,'[1]Consolidado Unitarios DIYT'!$B$11:$E$438,4,FALSE)</f>
        <v>155950</v>
      </c>
      <c r="E71" s="181">
        <v>9.34</v>
      </c>
      <c r="F71" s="20">
        <f t="shared" ref="F71:F81" si="31">ROUND(D71*E71,0)</f>
        <v>1456573</v>
      </c>
      <c r="G71" s="160">
        <v>155600</v>
      </c>
      <c r="H71" s="42">
        <f t="shared" ref="H71:H81" si="32">+G71*E71</f>
        <v>1453304</v>
      </c>
      <c r="I71" s="42">
        <v>152500</v>
      </c>
      <c r="J71" s="42">
        <f t="shared" ref="J71:J81" si="33">+I71*E71</f>
        <v>1424350</v>
      </c>
      <c r="K71" s="42">
        <f t="shared" ref="K71:K81" si="34">AVERAGE(D71,G71,I71)</f>
        <v>154683.33333333334</v>
      </c>
      <c r="L71" s="42">
        <f>SMALL((D71,G71,I71),1)</f>
        <v>152500</v>
      </c>
      <c r="M71" s="42">
        <f t="shared" ref="M71:M81" si="35">+L71-D71</f>
        <v>-3450</v>
      </c>
      <c r="N71" s="98">
        <f t="shared" ref="N71:N81" si="36">(L71-D71)/L71</f>
        <v>-2.2622950819672132E-2</v>
      </c>
      <c r="O71" s="42">
        <f>+L71</f>
        <v>152500</v>
      </c>
      <c r="P71" s="42">
        <f t="shared" ref="P71:P81" si="37">+O71*E71</f>
        <v>1424350</v>
      </c>
    </row>
    <row r="72" spans="1:16" ht="38.25" customHeight="1" x14ac:dyDescent="0.25">
      <c r="A72" s="8" t="s">
        <v>36</v>
      </c>
      <c r="B72" s="5" t="str">
        <f>+VLOOKUP(A72,'[1]Consolidado Unitarios DIYT'!$B$11:$E$438,2,FALSE)</f>
        <v>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v>
      </c>
      <c r="C72" s="6" t="str">
        <f>+VLOOKUP(A72,'[1]Consolidado Unitarios DIYT'!$B$11:$E$438,3,FALSE)</f>
        <v>UN</v>
      </c>
      <c r="D72" s="20">
        <f>+VLOOKUP(A72,'[1]Consolidado Unitarios DIYT'!$B$11:$E$438,4,FALSE)</f>
        <v>1541435</v>
      </c>
      <c r="E72" s="181">
        <v>3</v>
      </c>
      <c r="F72" s="20">
        <f t="shared" si="31"/>
        <v>4624305</v>
      </c>
      <c r="G72" s="160">
        <v>1541000</v>
      </c>
      <c r="H72" s="42">
        <f t="shared" si="32"/>
        <v>4623000</v>
      </c>
      <c r="I72" s="42">
        <v>1530000</v>
      </c>
      <c r="J72" s="42">
        <f t="shared" si="33"/>
        <v>4590000</v>
      </c>
      <c r="K72" s="42">
        <f t="shared" si="34"/>
        <v>1537478.3333333333</v>
      </c>
      <c r="L72" s="42">
        <f>SMALL((D72,G72,I72),1)</f>
        <v>1530000</v>
      </c>
      <c r="M72" s="42">
        <f t="shared" si="35"/>
        <v>-11435</v>
      </c>
      <c r="N72" s="98">
        <f t="shared" si="36"/>
        <v>-7.4738562091503265E-3</v>
      </c>
      <c r="O72" s="42">
        <f t="shared" ref="O72:O81" si="38">+L72</f>
        <v>1530000</v>
      </c>
      <c r="P72" s="42">
        <f t="shared" si="37"/>
        <v>4590000</v>
      </c>
    </row>
    <row r="73" spans="1:16" ht="51" customHeight="1" x14ac:dyDescent="0.25">
      <c r="A73" s="8" t="s">
        <v>132</v>
      </c>
      <c r="B73" s="5" t="str">
        <f>+VLOOKUP(A73,'[1]Consolidado Unitarios DIYT'!$B$11:$E$438,2,FALSE)</f>
        <v>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v>
      </c>
      <c r="C73" s="6" t="str">
        <f>+VLOOKUP(A73,'[1]Consolidado Unitarios DIYT'!$B$11:$E$438,3,FALSE)</f>
        <v>UN</v>
      </c>
      <c r="D73" s="20">
        <f>+VLOOKUP(A73,'[1]Consolidado Unitarios DIYT'!$B$11:$E$438,4,FALSE)</f>
        <v>2397460</v>
      </c>
      <c r="E73" s="181">
        <v>2</v>
      </c>
      <c r="F73" s="20">
        <f t="shared" si="31"/>
        <v>4794920</v>
      </c>
      <c r="G73" s="160">
        <v>2397300</v>
      </c>
      <c r="H73" s="42">
        <f t="shared" si="32"/>
        <v>4794600</v>
      </c>
      <c r="I73" s="42">
        <v>2390000</v>
      </c>
      <c r="J73" s="42">
        <f t="shared" si="33"/>
        <v>4780000</v>
      </c>
      <c r="K73" s="42">
        <f t="shared" si="34"/>
        <v>2394920</v>
      </c>
      <c r="L73" s="42">
        <f>SMALL((D73,G73,I73),1)</f>
        <v>2390000</v>
      </c>
      <c r="M73" s="42">
        <f t="shared" si="35"/>
        <v>-7460</v>
      </c>
      <c r="N73" s="98">
        <f t="shared" si="36"/>
        <v>-3.1213389121338914E-3</v>
      </c>
      <c r="O73" s="42">
        <f t="shared" si="38"/>
        <v>2390000</v>
      </c>
      <c r="P73" s="42">
        <f t="shared" si="37"/>
        <v>4780000</v>
      </c>
    </row>
    <row r="74" spans="1:16" ht="25.5" customHeight="1" x14ac:dyDescent="0.25">
      <c r="A74" s="8" t="s">
        <v>37</v>
      </c>
      <c r="B74" s="5" t="str">
        <f>+VLOOKUP(A74,'[1]Consolidado Unitarios DIYT'!$B$11:$E$438,2,FALSE)</f>
        <v>SUMINISTRO E INSTALACIÓN DE POCETA SENCILLA EN ACERO INOXIDABLE AISI 304 PARA EMPOTRAR  MEDIDAS 55 X 43 CM PROFUNDIDAD 17.5 CM. CANASTILLA PARA LAVAPLATOS 4 PULGADAS CON SIFÓN EN P TIPO GRIVAL REF. 935080001, SIMILAR O DE CALIDAD SUPERIOR.</v>
      </c>
      <c r="C74" s="6" t="str">
        <f>+VLOOKUP(A74,'[1]Consolidado Unitarios DIYT'!$B$11:$E$438,3,FALSE)</f>
        <v>UN</v>
      </c>
      <c r="D74" s="20">
        <f>+VLOOKUP(A74,'[1]Consolidado Unitarios DIYT'!$B$11:$E$438,4,FALSE)</f>
        <v>647900</v>
      </c>
      <c r="E74" s="181">
        <v>1</v>
      </c>
      <c r="F74" s="20">
        <f t="shared" si="31"/>
        <v>647900</v>
      </c>
      <c r="G74" s="160">
        <v>647500</v>
      </c>
      <c r="H74" s="42">
        <f t="shared" si="32"/>
        <v>647500</v>
      </c>
      <c r="I74" s="42">
        <v>645000</v>
      </c>
      <c r="J74" s="42">
        <f t="shared" si="33"/>
        <v>645000</v>
      </c>
      <c r="K74" s="42">
        <f t="shared" si="34"/>
        <v>646800</v>
      </c>
      <c r="L74" s="42">
        <f>SMALL((D74,G74,I74),1)</f>
        <v>645000</v>
      </c>
      <c r="M74" s="42">
        <f t="shared" si="35"/>
        <v>-2900</v>
      </c>
      <c r="N74" s="98">
        <f t="shared" si="36"/>
        <v>-4.4961240310077517E-3</v>
      </c>
      <c r="O74" s="42">
        <f t="shared" si="38"/>
        <v>645000</v>
      </c>
      <c r="P74" s="42">
        <f t="shared" si="37"/>
        <v>645000</v>
      </c>
    </row>
    <row r="75" spans="1:16" ht="12.75" customHeight="1" x14ac:dyDescent="0.25">
      <c r="A75" s="8" t="s">
        <v>38</v>
      </c>
      <c r="B75" s="5" t="str">
        <f>+VLOOKUP(A75,'[1]Consolidado Unitarios DIYT'!$B$11:$E$438,2,FALSE)</f>
        <v>SUMINISTRO E INSTALACIÓN DE GRIFERÍA PARA LAVAMANOS INSTITUCIONAL DE EMPOTRAR PUSH PICO SEGURIDAD DE CORONA O SIMILAR DE CALIDAD SUPERIOR. (HABITACIONES)</v>
      </c>
      <c r="C75" s="6" t="str">
        <f>+VLOOKUP(A75,'[1]Consolidado Unitarios DIYT'!$B$11:$E$438,3,FALSE)</f>
        <v>UN</v>
      </c>
      <c r="D75" s="20">
        <f>+VLOOKUP(A75,'[1]Consolidado Unitarios DIYT'!$B$11:$E$438,4,FALSE)</f>
        <v>719392</v>
      </c>
      <c r="E75" s="181">
        <v>3</v>
      </c>
      <c r="F75" s="20">
        <f t="shared" si="31"/>
        <v>2158176</v>
      </c>
      <c r="G75" s="160">
        <v>719200</v>
      </c>
      <c r="H75" s="42">
        <f t="shared" si="32"/>
        <v>2157600</v>
      </c>
      <c r="I75" s="42">
        <v>717500</v>
      </c>
      <c r="J75" s="42">
        <f t="shared" si="33"/>
        <v>2152500</v>
      </c>
      <c r="K75" s="42">
        <f t="shared" si="34"/>
        <v>718697.33333333337</v>
      </c>
      <c r="L75" s="42">
        <f>SMALL((D75,G75,I75),1)</f>
        <v>717500</v>
      </c>
      <c r="M75" s="42">
        <f t="shared" si="35"/>
        <v>-1892</v>
      </c>
      <c r="N75" s="98">
        <f t="shared" si="36"/>
        <v>-2.6369337979094075E-3</v>
      </c>
      <c r="O75" s="42">
        <f t="shared" si="38"/>
        <v>717500</v>
      </c>
      <c r="P75" s="42">
        <f t="shared" si="37"/>
        <v>2152500</v>
      </c>
    </row>
    <row r="76" spans="1:16" ht="38.25" customHeight="1" x14ac:dyDescent="0.25">
      <c r="A76" s="8" t="s">
        <v>39</v>
      </c>
      <c r="B76" s="5" t="str">
        <f>+VLOOKUP(A76,'[1]Consolidado Unitarios DIYT'!$B$11:$E$438,2,FALSE)</f>
        <v>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v>
      </c>
      <c r="C76" s="6" t="str">
        <f>+VLOOKUP(A76,'[1]Consolidado Unitarios DIYT'!$B$11:$E$438,3,FALSE)</f>
        <v>UN</v>
      </c>
      <c r="D76" s="20">
        <f>+VLOOKUP(A76,'[1]Consolidado Unitarios DIYT'!$B$11:$E$438,4,FALSE)</f>
        <v>225477</v>
      </c>
      <c r="E76" s="181">
        <v>2</v>
      </c>
      <c r="F76" s="20">
        <f t="shared" si="31"/>
        <v>450954</v>
      </c>
      <c r="G76" s="160">
        <v>225100</v>
      </c>
      <c r="H76" s="42">
        <f t="shared" si="32"/>
        <v>450200</v>
      </c>
      <c r="I76" s="42">
        <v>223600</v>
      </c>
      <c r="J76" s="42">
        <f t="shared" si="33"/>
        <v>447200</v>
      </c>
      <c r="K76" s="42">
        <f t="shared" si="34"/>
        <v>224725.66666666666</v>
      </c>
      <c r="L76" s="42">
        <f>SMALL((D76,G76,I76),1)</f>
        <v>223600</v>
      </c>
      <c r="M76" s="42">
        <f t="shared" si="35"/>
        <v>-1877</v>
      </c>
      <c r="N76" s="98">
        <f t="shared" si="36"/>
        <v>-8.3944543828264762E-3</v>
      </c>
      <c r="O76" s="42">
        <f t="shared" si="38"/>
        <v>223600</v>
      </c>
      <c r="P76" s="42">
        <f t="shared" si="37"/>
        <v>447200</v>
      </c>
    </row>
    <row r="77" spans="1:16" ht="25.5" customHeight="1" x14ac:dyDescent="0.25">
      <c r="A77" s="8" t="s">
        <v>185</v>
      </c>
      <c r="B77" s="5" t="str">
        <f>+VLOOKUP(A77,'[1]Consolidado Unitarios DIYT'!$B$11:$E$438,2,FALSE)</f>
        <v>SUMINISTRO E INSTALACIÓN de dispensador de toallas tipo Corona elaborado en acero inoxidable 304, para espacios públicos de alto tráfico, cuenta con una ranura para conocer la cantidad de toallas restantes para abastecimiento.</v>
      </c>
      <c r="C77" s="6" t="str">
        <f>+VLOOKUP(A77,'[1]Consolidado Unitarios DIYT'!$B$11:$E$438,3,FALSE)</f>
        <v>UN</v>
      </c>
      <c r="D77" s="20">
        <f>+VLOOKUP(A77,'[1]Consolidado Unitarios DIYT'!$B$11:$E$438,4,FALSE)</f>
        <v>565334</v>
      </c>
      <c r="E77" s="181">
        <v>5</v>
      </c>
      <c r="F77" s="20">
        <f t="shared" si="31"/>
        <v>2826670</v>
      </c>
      <c r="G77" s="160">
        <v>563000</v>
      </c>
      <c r="H77" s="42">
        <f t="shared" si="32"/>
        <v>2815000</v>
      </c>
      <c r="I77" s="42">
        <v>541000</v>
      </c>
      <c r="J77" s="42">
        <f t="shared" si="33"/>
        <v>2705000</v>
      </c>
      <c r="K77" s="42">
        <f t="shared" si="34"/>
        <v>556444.66666666663</v>
      </c>
      <c r="L77" s="42">
        <f>SMALL((D77,G77,I77),1)</f>
        <v>541000</v>
      </c>
      <c r="M77" s="42">
        <f t="shared" si="35"/>
        <v>-24334</v>
      </c>
      <c r="N77" s="98">
        <f t="shared" si="36"/>
        <v>-4.497966728280961E-2</v>
      </c>
      <c r="O77" s="42">
        <f t="shared" si="38"/>
        <v>541000</v>
      </c>
      <c r="P77" s="42">
        <f t="shared" si="37"/>
        <v>2705000</v>
      </c>
    </row>
    <row r="78" spans="1:16" ht="63.75" customHeight="1" x14ac:dyDescent="0.25">
      <c r="A78" s="8" t="s">
        <v>40</v>
      </c>
      <c r="B78" s="5" t="str">
        <f>+VLOOKUP(A78,'[1]Consolidado Unitarios DIYT'!$B$11:$E$438,2,FALSE)</f>
        <v>SUMINISTRO E INSTALACIÓN ESPEJO ANTIVANDÁLICO INCLINADO Dimensiones: 917 alto x 610 ancho x 123 prof. (mm)</v>
      </c>
      <c r="C78" s="6" t="str">
        <f>+VLOOKUP(A78,'[1]Consolidado Unitarios DIYT'!$B$11:$E$438,3,FALSE)</f>
        <v>UN</v>
      </c>
      <c r="D78" s="20">
        <f>+VLOOKUP(A78,'[1]Consolidado Unitarios DIYT'!$B$11:$E$438,4,FALSE)</f>
        <v>565657</v>
      </c>
      <c r="E78" s="181">
        <v>2</v>
      </c>
      <c r="F78" s="20">
        <f t="shared" si="31"/>
        <v>1131314</v>
      </c>
      <c r="G78" s="160">
        <v>565300</v>
      </c>
      <c r="H78" s="42">
        <f t="shared" si="32"/>
        <v>1130600</v>
      </c>
      <c r="I78" s="42">
        <v>560000</v>
      </c>
      <c r="J78" s="42">
        <f t="shared" si="33"/>
        <v>1120000</v>
      </c>
      <c r="K78" s="42">
        <f t="shared" si="34"/>
        <v>563652.33333333337</v>
      </c>
      <c r="L78" s="42">
        <f>SMALL((D78,G78,I78),1)</f>
        <v>560000</v>
      </c>
      <c r="M78" s="42">
        <f t="shared" si="35"/>
        <v>-5657</v>
      </c>
      <c r="N78" s="98">
        <f t="shared" si="36"/>
        <v>-1.0101785714285714E-2</v>
      </c>
      <c r="O78" s="42">
        <f t="shared" si="38"/>
        <v>560000</v>
      </c>
      <c r="P78" s="42">
        <f t="shared" si="37"/>
        <v>1120000</v>
      </c>
    </row>
    <row r="79" spans="1:16" ht="12.75" customHeight="1" x14ac:dyDescent="0.25">
      <c r="A79" s="8" t="s">
        <v>41</v>
      </c>
      <c r="B79" s="5" t="str">
        <f>+VLOOKUP(A79,'[1]Consolidado Unitarios DIYT'!$B$11:$E$438,2,FALSE)</f>
        <v>Suministro, transporte e instalación de grifeira tipo fluxometro de flujo ajustable para sanitarios y/o orinales.</v>
      </c>
      <c r="C79" s="6" t="str">
        <f>+VLOOKUP(A79,'[1]Consolidado Unitarios DIYT'!$B$11:$E$438,3,FALSE)</f>
        <v>UN</v>
      </c>
      <c r="D79" s="20">
        <f>+VLOOKUP(A79,'[1]Consolidado Unitarios DIYT'!$B$11:$E$438,4,FALSE)</f>
        <v>583189</v>
      </c>
      <c r="E79" s="181">
        <v>2</v>
      </c>
      <c r="F79" s="20">
        <f t="shared" si="31"/>
        <v>1166378</v>
      </c>
      <c r="G79" s="160">
        <v>582900</v>
      </c>
      <c r="H79" s="42">
        <f t="shared" si="32"/>
        <v>1165800</v>
      </c>
      <c r="I79" s="42">
        <v>570900</v>
      </c>
      <c r="J79" s="42">
        <f t="shared" si="33"/>
        <v>1141800</v>
      </c>
      <c r="K79" s="42">
        <f t="shared" si="34"/>
        <v>578996.33333333337</v>
      </c>
      <c r="L79" s="42">
        <f>SMALL((D79,G79,I79),1)</f>
        <v>570900</v>
      </c>
      <c r="M79" s="42">
        <f t="shared" si="35"/>
        <v>-12289</v>
      </c>
      <c r="N79" s="98">
        <f t="shared" si="36"/>
        <v>-2.1525661236643897E-2</v>
      </c>
      <c r="O79" s="42">
        <f t="shared" si="38"/>
        <v>570900</v>
      </c>
      <c r="P79" s="42">
        <f t="shared" si="37"/>
        <v>1141800</v>
      </c>
    </row>
    <row r="80" spans="1:16" ht="12.75" customHeight="1" x14ac:dyDescent="0.25">
      <c r="A80" s="8" t="s">
        <v>186</v>
      </c>
      <c r="B80" s="5" t="str">
        <f>+VLOOKUP(A80,'[1]Consolidado Unitarios DIYT'!$B$11:$E$438,2,FALSE)</f>
        <v>Suministro, transporte e instalación de Grifería lavamanos tipo push para lavamanos, incluye acople.</v>
      </c>
      <c r="C80" s="6" t="str">
        <f>+VLOOKUP(A80,'[1]Consolidado Unitarios DIYT'!$B$11:$E$438,3,FALSE)</f>
        <v>UN</v>
      </c>
      <c r="D80" s="20">
        <f>+VLOOKUP(A80,'[1]Consolidado Unitarios DIYT'!$B$11:$E$438,4,FALSE)</f>
        <v>316887</v>
      </c>
      <c r="E80" s="181">
        <v>3</v>
      </c>
      <c r="F80" s="20">
        <f t="shared" si="31"/>
        <v>950661</v>
      </c>
      <c r="G80" s="160">
        <v>316750</v>
      </c>
      <c r="H80" s="42">
        <f t="shared" si="32"/>
        <v>950250</v>
      </c>
      <c r="I80" s="42">
        <v>312000</v>
      </c>
      <c r="J80" s="42">
        <f t="shared" si="33"/>
        <v>936000</v>
      </c>
      <c r="K80" s="42">
        <f t="shared" si="34"/>
        <v>315212.33333333331</v>
      </c>
      <c r="L80" s="42">
        <f>SMALL((D80,G80,I80),1)</f>
        <v>312000</v>
      </c>
      <c r="M80" s="42">
        <f t="shared" si="35"/>
        <v>-4887</v>
      </c>
      <c r="N80" s="98">
        <f t="shared" si="36"/>
        <v>-1.5663461538461539E-2</v>
      </c>
      <c r="O80" s="42">
        <f t="shared" si="38"/>
        <v>312000</v>
      </c>
      <c r="P80" s="42">
        <f t="shared" si="37"/>
        <v>936000</v>
      </c>
    </row>
    <row r="81" spans="1:16" ht="12.75" customHeight="1" x14ac:dyDescent="0.25">
      <c r="A81" s="8" t="s">
        <v>187</v>
      </c>
      <c r="B81" s="5" t="str">
        <f>+VLOOKUP(A81,'[1]Consolidado Unitarios DIYT'!$B$11:$E$438,2,FALSE)</f>
        <v>Suministro, transporte e instalación Llave de regulación metálica satinada para lavamanos</v>
      </c>
      <c r="C81" s="6" t="str">
        <f>+VLOOKUP(A81,'[1]Consolidado Unitarios DIYT'!$B$11:$E$438,3,FALSE)</f>
        <v>UN</v>
      </c>
      <c r="D81" s="20">
        <f>+VLOOKUP(A81,'[1]Consolidado Unitarios DIYT'!$B$11:$E$438,4,FALSE)</f>
        <v>86015</v>
      </c>
      <c r="E81" s="181">
        <v>3</v>
      </c>
      <c r="F81" s="20">
        <f t="shared" si="31"/>
        <v>258045</v>
      </c>
      <c r="G81" s="160">
        <v>85900</v>
      </c>
      <c r="H81" s="42">
        <f t="shared" si="32"/>
        <v>257700</v>
      </c>
      <c r="I81" s="42">
        <v>84200</v>
      </c>
      <c r="J81" s="42">
        <f t="shared" si="33"/>
        <v>252600</v>
      </c>
      <c r="K81" s="42">
        <f t="shared" si="34"/>
        <v>85371.666666666672</v>
      </c>
      <c r="L81" s="42">
        <f>SMALL((D81,G81,I81),1)</f>
        <v>84200</v>
      </c>
      <c r="M81" s="42">
        <f t="shared" si="35"/>
        <v>-1815</v>
      </c>
      <c r="N81" s="98">
        <f t="shared" si="36"/>
        <v>-2.1555819477434679E-2</v>
      </c>
      <c r="O81" s="42">
        <f t="shared" si="38"/>
        <v>84200</v>
      </c>
      <c r="P81" s="42">
        <f t="shared" si="37"/>
        <v>252600</v>
      </c>
    </row>
    <row r="82" spans="1:16" ht="12.75" customHeight="1" x14ac:dyDescent="0.25">
      <c r="A82" s="212" t="s">
        <v>293</v>
      </c>
      <c r="B82" s="213"/>
      <c r="C82" s="214"/>
      <c r="D82" s="21">
        <f>SUM(D71:D81)</f>
        <v>7804696</v>
      </c>
      <c r="E82" s="182">
        <f t="shared" ref="E82:P82" si="39">SUM(E71:E81)</f>
        <v>35.340000000000003</v>
      </c>
      <c r="F82" s="21">
        <f t="shared" si="39"/>
        <v>20465896</v>
      </c>
      <c r="G82" s="21">
        <f t="shared" si="39"/>
        <v>7799550</v>
      </c>
      <c r="H82" s="21">
        <f t="shared" si="39"/>
        <v>20445554</v>
      </c>
      <c r="I82" s="117">
        <f t="shared" si="39"/>
        <v>7726700</v>
      </c>
      <c r="J82" s="21">
        <f t="shared" si="39"/>
        <v>20194450</v>
      </c>
      <c r="K82" s="21">
        <f t="shared" si="39"/>
        <v>7776981.9999999991</v>
      </c>
      <c r="L82" s="21">
        <f t="shared" si="39"/>
        <v>7726700</v>
      </c>
      <c r="M82" s="21">
        <f t="shared" si="39"/>
        <v>-77996</v>
      </c>
      <c r="N82" s="52">
        <f>AVERAGE(N71:N81)</f>
        <v>-1.4779277582030494E-2</v>
      </c>
      <c r="O82" s="21">
        <f t="shared" si="39"/>
        <v>7726700</v>
      </c>
      <c r="P82" s="21">
        <f t="shared" si="39"/>
        <v>20194450</v>
      </c>
    </row>
    <row r="83" spans="1:16" ht="12.75" customHeight="1" x14ac:dyDescent="0.25">
      <c r="A83" s="8"/>
      <c r="B83" s="122"/>
      <c r="C83" s="123"/>
      <c r="D83" s="133"/>
      <c r="E83" s="186"/>
      <c r="F83" s="133"/>
      <c r="G83" s="158"/>
      <c r="H83" s="135"/>
      <c r="I83" s="159"/>
      <c r="J83" s="137"/>
    </row>
    <row r="84" spans="1:16" ht="15.75" customHeight="1" x14ac:dyDescent="0.25">
      <c r="A84" s="35">
        <v>8</v>
      </c>
      <c r="B84" s="211" t="s">
        <v>42</v>
      </c>
      <c r="C84" s="211"/>
      <c r="D84" s="211"/>
      <c r="E84" s="211"/>
      <c r="F84" s="211"/>
      <c r="G84" s="211"/>
      <c r="H84" s="211"/>
      <c r="I84" s="211"/>
      <c r="J84" s="211"/>
      <c r="K84" s="211"/>
      <c r="L84" s="211"/>
      <c r="M84" s="211"/>
      <c r="N84" s="211"/>
      <c r="O84" s="211"/>
      <c r="P84" s="211"/>
    </row>
    <row r="85" spans="1:16" ht="39" customHeight="1" x14ac:dyDescent="0.3">
      <c r="A85" s="215" t="s">
        <v>87</v>
      </c>
      <c r="B85" s="215" t="s">
        <v>88</v>
      </c>
      <c r="C85" s="215" t="s">
        <v>89</v>
      </c>
      <c r="D85" s="217" t="s">
        <v>90</v>
      </c>
      <c r="E85" s="218" t="s">
        <v>91</v>
      </c>
      <c r="F85" s="217" t="s">
        <v>92</v>
      </c>
      <c r="G85" s="219" t="s">
        <v>158</v>
      </c>
      <c r="H85" s="219"/>
      <c r="I85" s="261" t="s">
        <v>214</v>
      </c>
      <c r="J85" s="261"/>
      <c r="K85" s="259" t="s">
        <v>215</v>
      </c>
      <c r="L85" s="240" t="s">
        <v>216</v>
      </c>
      <c r="M85" s="240" t="s">
        <v>217</v>
      </c>
      <c r="N85" s="240" t="s">
        <v>218</v>
      </c>
      <c r="O85" s="240" t="s">
        <v>219</v>
      </c>
      <c r="P85" s="240" t="s">
        <v>157</v>
      </c>
    </row>
    <row r="86" spans="1:16" ht="35.25" customHeight="1" x14ac:dyDescent="0.25">
      <c r="A86" s="215"/>
      <c r="B86" s="215"/>
      <c r="C86" s="215"/>
      <c r="D86" s="217"/>
      <c r="E86" s="218"/>
      <c r="F86" s="217"/>
      <c r="G86" s="60" t="s">
        <v>0</v>
      </c>
      <c r="H86" s="60" t="s">
        <v>157</v>
      </c>
      <c r="I86" s="60" t="s">
        <v>0</v>
      </c>
      <c r="J86" s="60" t="s">
        <v>157</v>
      </c>
      <c r="K86" s="260"/>
      <c r="L86" s="242"/>
      <c r="M86" s="242"/>
      <c r="N86" s="242"/>
      <c r="O86" s="242"/>
      <c r="P86" s="242"/>
    </row>
    <row r="87" spans="1:16" ht="63.75" customHeight="1" x14ac:dyDescent="0.25">
      <c r="A87" s="8" t="s">
        <v>166</v>
      </c>
      <c r="B87" s="5" t="str">
        <f>+VLOOKUP(A87,'[1]Consolidado Unitarios DIYT'!$B$11:$E$438,2,FALSE)</f>
        <v xml:space="preserve">SUMINISTRO E INSTALACION DE RAMAL ALIMENTADOR EN TIPO LS CU 12F + 12N + 12T AWG POR BANDEJA O TUBERIA EMT </v>
      </c>
      <c r="C87" s="6" t="str">
        <f>+VLOOKUP(A87,'[1]Consolidado Unitarios DIYT'!$B$11:$E$438,3,FALSE)</f>
        <v>ML</v>
      </c>
      <c r="D87" s="20">
        <f>+VLOOKUP(A87,'[1]Consolidado Unitarios DIYT'!$B$11:$E$438,4,FALSE)</f>
        <v>45261</v>
      </c>
      <c r="E87" s="181">
        <v>400</v>
      </c>
      <c r="F87" s="20">
        <f t="shared" ref="F87:F98" si="40">ROUND(D87*E87,0)</f>
        <v>18104400</v>
      </c>
      <c r="G87" s="20">
        <v>45000</v>
      </c>
      <c r="H87" s="20">
        <f t="shared" ref="H87:H98" si="41">+G87*E87</f>
        <v>18000000</v>
      </c>
      <c r="I87" s="20">
        <v>43200</v>
      </c>
      <c r="J87" s="20">
        <f t="shared" ref="J87:J98" si="42">+I87*E87</f>
        <v>17280000</v>
      </c>
      <c r="K87" s="20">
        <f t="shared" ref="K87:K98" si="43">AVERAGE(D87,G87,I87)</f>
        <v>44487</v>
      </c>
      <c r="L87" s="20">
        <f>SMALL((D87,G87,I87),1)</f>
        <v>43200</v>
      </c>
      <c r="M87" s="20">
        <f t="shared" ref="M87:M98" si="44">+L87-D87</f>
        <v>-2061</v>
      </c>
      <c r="N87" s="64">
        <f t="shared" ref="N87:N98" si="45">(L87-D87)/L87</f>
        <v>-4.7708333333333332E-2</v>
      </c>
      <c r="O87" s="20">
        <v>42500</v>
      </c>
      <c r="P87" s="20">
        <f t="shared" ref="P87:P98" si="46">+O87*E87</f>
        <v>17000000</v>
      </c>
    </row>
    <row r="88" spans="1:16" ht="12.75" customHeight="1" x14ac:dyDescent="0.25">
      <c r="A88" s="8" t="s">
        <v>44</v>
      </c>
      <c r="B88" s="5" t="str">
        <f>+VLOOKUP(A88,'[1]Consolidado Unitarios DIYT'!$B$11:$E$438,2,FALSE)</f>
        <v>SUMINISTRO E INTALACION DE TUBERIA EMT DE 3/4", INCLUYE ELEMENTOS DE SUJECION, ACCESORIOS EMT Y CAJAS DE PASO.</v>
      </c>
      <c r="C88" s="6" t="str">
        <f>+VLOOKUP(A88,'[1]Consolidado Unitarios DIYT'!$B$11:$E$438,3,FALSE)</f>
        <v>ML</v>
      </c>
      <c r="D88" s="20">
        <f>+VLOOKUP(A88,'[1]Consolidado Unitarios DIYT'!$B$11:$E$438,4,FALSE)</f>
        <v>36465</v>
      </c>
      <c r="E88" s="181">
        <v>150</v>
      </c>
      <c r="F88" s="20">
        <f t="shared" si="40"/>
        <v>5469750</v>
      </c>
      <c r="G88" s="20">
        <v>36200</v>
      </c>
      <c r="H88" s="20">
        <f t="shared" si="41"/>
        <v>5430000</v>
      </c>
      <c r="I88" s="20">
        <v>34500</v>
      </c>
      <c r="J88" s="20">
        <f t="shared" si="42"/>
        <v>5175000</v>
      </c>
      <c r="K88" s="20">
        <f t="shared" si="43"/>
        <v>35721.666666666664</v>
      </c>
      <c r="L88" s="20">
        <f>SMALL((D88,G88,I88),1)</f>
        <v>34500</v>
      </c>
      <c r="M88" s="20">
        <f t="shared" si="44"/>
        <v>-1965</v>
      </c>
      <c r="N88" s="64">
        <f t="shared" si="45"/>
        <v>-5.6956521739130433E-2</v>
      </c>
      <c r="O88" s="20">
        <f t="shared" ref="O88:O98" si="47">+L88</f>
        <v>34500</v>
      </c>
      <c r="P88" s="20">
        <f t="shared" si="46"/>
        <v>5175000</v>
      </c>
    </row>
    <row r="89" spans="1:16" ht="25.5" customHeight="1" x14ac:dyDescent="0.25">
      <c r="A89" s="8" t="s">
        <v>46</v>
      </c>
      <c r="B89" s="5" t="str">
        <f>+VLOOKUP(A89,'[1]Consolidado Unitarios DIYT'!$B$11:$E$438,2,FALSE)</f>
        <v>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v>
      </c>
      <c r="C89" s="6" t="str">
        <f>+VLOOKUP(A89,'[1]Consolidado Unitarios DIYT'!$B$11:$E$438,3,FALSE)</f>
        <v>UN</v>
      </c>
      <c r="D89" s="20">
        <f>+VLOOKUP(A89,'[1]Consolidado Unitarios DIYT'!$B$11:$E$438,4,FALSE)</f>
        <v>198553</v>
      </c>
      <c r="E89" s="181">
        <v>20</v>
      </c>
      <c r="F89" s="20">
        <f t="shared" si="40"/>
        <v>3971060</v>
      </c>
      <c r="G89" s="20">
        <v>198500</v>
      </c>
      <c r="H89" s="20">
        <f t="shared" si="41"/>
        <v>3970000</v>
      </c>
      <c r="I89" s="20">
        <v>195900</v>
      </c>
      <c r="J89" s="20">
        <f t="shared" si="42"/>
        <v>3918000</v>
      </c>
      <c r="K89" s="20">
        <f t="shared" si="43"/>
        <v>197651</v>
      </c>
      <c r="L89" s="20">
        <f>SMALL((D89,G89,I89),1)</f>
        <v>195900</v>
      </c>
      <c r="M89" s="20">
        <f t="shared" si="44"/>
        <v>-2653</v>
      </c>
      <c r="N89" s="64">
        <f t="shared" si="45"/>
        <v>-1.3542623787646759E-2</v>
      </c>
      <c r="O89" s="20">
        <f t="shared" si="47"/>
        <v>195900</v>
      </c>
      <c r="P89" s="20">
        <f t="shared" si="46"/>
        <v>3918000</v>
      </c>
    </row>
    <row r="90" spans="1:16" ht="63.75" customHeight="1" x14ac:dyDescent="0.25">
      <c r="A90" s="8" t="s">
        <v>188</v>
      </c>
      <c r="B90" s="5" t="str">
        <f>+VLOOKUP(A90,'[1]Consolidado Unitarios DIYT'!$B$11:$E$438,2,FALSE)</f>
        <v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v>
      </c>
      <c r="C90" s="6" t="str">
        <f>+VLOOKUP(A90,'[1]Consolidado Unitarios DIYT'!$B$11:$E$438,3,FALSE)</f>
        <v>UN</v>
      </c>
      <c r="D90" s="20">
        <f>+VLOOKUP(A90,'[1]Consolidado Unitarios DIYT'!$B$11:$E$438,4,FALSE)</f>
        <v>211862</v>
      </c>
      <c r="E90" s="181">
        <v>5</v>
      </c>
      <c r="F90" s="20">
        <f t="shared" si="40"/>
        <v>1059310</v>
      </c>
      <c r="G90" s="20">
        <v>211600</v>
      </c>
      <c r="H90" s="20">
        <f t="shared" si="41"/>
        <v>1058000</v>
      </c>
      <c r="I90" s="20">
        <v>209900</v>
      </c>
      <c r="J90" s="20">
        <f t="shared" si="42"/>
        <v>1049500</v>
      </c>
      <c r="K90" s="20">
        <f t="shared" si="43"/>
        <v>211120.66666666666</v>
      </c>
      <c r="L90" s="20">
        <f>SMALL((D90,G90,I90),1)</f>
        <v>209900</v>
      </c>
      <c r="M90" s="20">
        <f t="shared" si="44"/>
        <v>-1962</v>
      </c>
      <c r="N90" s="64">
        <f t="shared" si="45"/>
        <v>-9.3473082420200103E-3</v>
      </c>
      <c r="O90" s="20">
        <v>205000</v>
      </c>
      <c r="P90" s="20">
        <f t="shared" si="46"/>
        <v>1025000</v>
      </c>
    </row>
    <row r="91" spans="1:16" ht="15.75" customHeight="1" x14ac:dyDescent="0.25">
      <c r="A91" s="8" t="s">
        <v>47</v>
      </c>
      <c r="B91" s="5" t="str">
        <f>+VLOOKUP(A91,'[1]Consolidado Unitarios DIYT'!$B$11:$E$438,2,FALSE)</f>
        <v>SUMINISTRO E INSTALACION DE SALIDA DE  INTERRUPTOR SENCILLO (INCLUYE APARATO)</v>
      </c>
      <c r="C91" s="6" t="str">
        <f>+VLOOKUP(A91,'[1]Consolidado Unitarios DIYT'!$B$11:$E$438,3,FALSE)</f>
        <v>UN</v>
      </c>
      <c r="D91" s="20">
        <f>+VLOOKUP(A91,'[1]Consolidado Unitarios DIYT'!$B$11:$E$438,4,FALSE)</f>
        <v>157471</v>
      </c>
      <c r="E91" s="181">
        <v>5</v>
      </c>
      <c r="F91" s="20">
        <f t="shared" si="40"/>
        <v>787355</v>
      </c>
      <c r="G91" s="20">
        <v>157350</v>
      </c>
      <c r="H91" s="20">
        <f t="shared" si="41"/>
        <v>786750</v>
      </c>
      <c r="I91" s="20">
        <v>156000</v>
      </c>
      <c r="J91" s="20">
        <f t="shared" si="42"/>
        <v>780000</v>
      </c>
      <c r="K91" s="20">
        <f t="shared" si="43"/>
        <v>156940.33333333334</v>
      </c>
      <c r="L91" s="20">
        <f>SMALL((D91,G91,I91),1)</f>
        <v>156000</v>
      </c>
      <c r="M91" s="20">
        <f t="shared" si="44"/>
        <v>-1471</v>
      </c>
      <c r="N91" s="64">
        <f t="shared" si="45"/>
        <v>-9.4294871794871789E-3</v>
      </c>
      <c r="O91" s="20">
        <f t="shared" si="47"/>
        <v>156000</v>
      </c>
      <c r="P91" s="20">
        <f t="shared" si="46"/>
        <v>780000</v>
      </c>
    </row>
    <row r="92" spans="1:16" ht="63.75" customHeight="1" x14ac:dyDescent="0.25">
      <c r="A92" s="8" t="s">
        <v>48</v>
      </c>
      <c r="B92" s="5" t="str">
        <f>+VLOOKUP(A92,'[1]Consolidado Unitarios DIYT'!$B$11:$E$438,2,FALSE)</f>
        <v>SUMINISTRO E INSTALACION DE SALIDA DE  INTERRUPTOR DOBLE   (INCLUYE APARATO)</v>
      </c>
      <c r="C92" s="6" t="str">
        <f>+VLOOKUP(A92,'[1]Consolidado Unitarios DIYT'!$B$11:$E$438,3,FALSE)</f>
        <v>UN</v>
      </c>
      <c r="D92" s="20">
        <f>+VLOOKUP(A92,'[1]Consolidado Unitarios DIYT'!$B$11:$E$438,4,FALSE)</f>
        <v>178958</v>
      </c>
      <c r="E92" s="181">
        <v>5</v>
      </c>
      <c r="F92" s="20">
        <f t="shared" si="40"/>
        <v>894790</v>
      </c>
      <c r="G92" s="20">
        <v>178600</v>
      </c>
      <c r="H92" s="20">
        <f t="shared" si="41"/>
        <v>893000</v>
      </c>
      <c r="I92" s="20">
        <v>177500</v>
      </c>
      <c r="J92" s="20">
        <f t="shared" si="42"/>
        <v>887500</v>
      </c>
      <c r="K92" s="20">
        <f t="shared" si="43"/>
        <v>178352.66666666666</v>
      </c>
      <c r="L92" s="20">
        <f>SMALL((D92,G92,I92),1)</f>
        <v>177500</v>
      </c>
      <c r="M92" s="20">
        <f t="shared" si="44"/>
        <v>-1458</v>
      </c>
      <c r="N92" s="64">
        <f t="shared" si="45"/>
        <v>-8.2140845070422536E-3</v>
      </c>
      <c r="O92" s="20">
        <f t="shared" si="47"/>
        <v>177500</v>
      </c>
      <c r="P92" s="20">
        <f t="shared" si="46"/>
        <v>887500</v>
      </c>
    </row>
    <row r="93" spans="1:16" ht="15.75" customHeight="1" x14ac:dyDescent="0.25">
      <c r="A93" s="8" t="s">
        <v>169</v>
      </c>
      <c r="B93" s="5" t="str">
        <f>+VLOOKUP(A93,'[1]Consolidado Unitarios DIYT'!$B$11:$E$438,2,FALSE)</f>
        <v>SUMINISTRO E INSTALACIÓN DE SALIDAS VOZ Y DATOS SENCILLAS O DOBLES  -TUBERÍA EMT 1" CAJA ESPECIAL 4X4X4, SUPLEMENTO, TRES METROS DE TUBERÍA EMT ¾´´</v>
      </c>
      <c r="C93" s="6" t="str">
        <f>+VLOOKUP(A93,'[1]Consolidado Unitarios DIYT'!$B$11:$E$438,3,FALSE)</f>
        <v>UN</v>
      </c>
      <c r="D93" s="20">
        <f>+VLOOKUP(A93,'[1]Consolidado Unitarios DIYT'!$B$11:$E$438,4,FALSE)</f>
        <v>108650</v>
      </c>
      <c r="E93" s="181">
        <v>4</v>
      </c>
      <c r="F93" s="20">
        <f t="shared" si="40"/>
        <v>434600</v>
      </c>
      <c r="G93" s="20">
        <v>108300</v>
      </c>
      <c r="H93" s="20">
        <f t="shared" si="41"/>
        <v>433200</v>
      </c>
      <c r="I93" s="20">
        <v>106500</v>
      </c>
      <c r="J93" s="20">
        <f t="shared" si="42"/>
        <v>426000</v>
      </c>
      <c r="K93" s="20">
        <f t="shared" si="43"/>
        <v>107816.66666666667</v>
      </c>
      <c r="L93" s="20">
        <f>SMALL((D93,G93,I93),1)</f>
        <v>106500</v>
      </c>
      <c r="M93" s="20">
        <f t="shared" si="44"/>
        <v>-2150</v>
      </c>
      <c r="N93" s="64">
        <f t="shared" si="45"/>
        <v>-2.0187793427230045E-2</v>
      </c>
      <c r="O93" s="20">
        <f t="shared" si="47"/>
        <v>106500</v>
      </c>
      <c r="P93" s="20">
        <f t="shared" si="46"/>
        <v>426000</v>
      </c>
    </row>
    <row r="94" spans="1:16" ht="63.75" customHeight="1" x14ac:dyDescent="0.25">
      <c r="A94" s="8" t="s">
        <v>189</v>
      </c>
      <c r="B94" s="5" t="str">
        <f>+VLOOKUP(A94,'[1]Consolidado Unitarios DIYT'!$B$11:$E$438,2,FALSE)</f>
        <v xml:space="preserve">SUMINISTRO E INSTALACIÓN DE CABLE CAT. 6A FUTP LSZH POR TUBERIA O BANDEJA </v>
      </c>
      <c r="C94" s="6" t="str">
        <f>+VLOOKUP(A94,'[1]Consolidado Unitarios DIYT'!$B$11:$E$438,3,FALSE)</f>
        <v>ML</v>
      </c>
      <c r="D94" s="20">
        <f>+VLOOKUP(A94,'[1]Consolidado Unitarios DIYT'!$B$11:$E$438,4,FALSE)</f>
        <v>34140</v>
      </c>
      <c r="E94" s="181">
        <v>35</v>
      </c>
      <c r="F94" s="20">
        <f t="shared" si="40"/>
        <v>1194900</v>
      </c>
      <c r="G94" s="20">
        <v>34000</v>
      </c>
      <c r="H94" s="20">
        <f t="shared" si="41"/>
        <v>1190000</v>
      </c>
      <c r="I94" s="20">
        <v>32500</v>
      </c>
      <c r="J94" s="20">
        <f t="shared" si="42"/>
        <v>1137500</v>
      </c>
      <c r="K94" s="20">
        <f t="shared" si="43"/>
        <v>33546.666666666664</v>
      </c>
      <c r="L94" s="20">
        <f>SMALL((D94,G94,I94),1)</f>
        <v>32500</v>
      </c>
      <c r="M94" s="20">
        <f t="shared" si="44"/>
        <v>-1640</v>
      </c>
      <c r="N94" s="64">
        <f t="shared" si="45"/>
        <v>-5.046153846153846E-2</v>
      </c>
      <c r="O94" s="20">
        <f t="shared" si="47"/>
        <v>32500</v>
      </c>
      <c r="P94" s="20">
        <f t="shared" si="46"/>
        <v>1137500</v>
      </c>
    </row>
    <row r="95" spans="1:16" ht="15" x14ac:dyDescent="0.25">
      <c r="A95" s="8" t="s">
        <v>50</v>
      </c>
      <c r="B95" s="5" t="str">
        <f>+VLOOKUP(A95,'[1]Consolidado Unitarios DIYT'!$B$11:$E$438,2,FALSE)</f>
        <v>CERTIFICACIÓN DE PUNTOS VOZ Y DATOS</v>
      </c>
      <c r="C95" s="6" t="str">
        <f>+VLOOKUP(A95,'[1]Consolidado Unitarios DIYT'!$B$11:$E$438,3,FALSE)</f>
        <v>UN</v>
      </c>
      <c r="D95" s="20">
        <f>+VLOOKUP(A95,'[1]Consolidado Unitarios DIYT'!$B$11:$E$438,4,FALSE)</f>
        <v>53664</v>
      </c>
      <c r="E95" s="181">
        <v>4</v>
      </c>
      <c r="F95" s="20">
        <f t="shared" si="40"/>
        <v>214656</v>
      </c>
      <c r="G95" s="20">
        <v>53250</v>
      </c>
      <c r="H95" s="20">
        <f t="shared" si="41"/>
        <v>213000</v>
      </c>
      <c r="I95" s="20">
        <v>52500</v>
      </c>
      <c r="J95" s="20">
        <f t="shared" si="42"/>
        <v>210000</v>
      </c>
      <c r="K95" s="20">
        <f t="shared" si="43"/>
        <v>53138</v>
      </c>
      <c r="L95" s="20">
        <f>SMALL((D95,G95,I95),1)</f>
        <v>52500</v>
      </c>
      <c r="M95" s="20">
        <f t="shared" si="44"/>
        <v>-1164</v>
      </c>
      <c r="N95" s="64">
        <f t="shared" si="45"/>
        <v>-2.2171428571428571E-2</v>
      </c>
      <c r="O95" s="20">
        <f t="shared" si="47"/>
        <v>52500</v>
      </c>
      <c r="P95" s="20">
        <f t="shared" si="46"/>
        <v>210000</v>
      </c>
    </row>
    <row r="96" spans="1:16" ht="12.75" customHeight="1" x14ac:dyDescent="0.25">
      <c r="A96" s="8" t="s">
        <v>51</v>
      </c>
      <c r="B96" s="5" t="str">
        <f>+VLOOKUP(A96,'[1]Consolidado Unitarios DIYT'!$B$11:$E$438,2,FALSE)</f>
        <v>DESMONTE APARATOS (TOMACORRIENTES, LUMINARIAS, FACEPLATE, DETECTORES DE INCENDIO, ESTACION MANUAL, LUZ ESTROBOSCOPICA, CAMARA DE SEGURIDAD, ETC)</v>
      </c>
      <c r="C96" s="6" t="str">
        <f>+VLOOKUP(A96,'[1]Consolidado Unitarios DIYT'!$B$11:$E$438,3,FALSE)</f>
        <v>M2</v>
      </c>
      <c r="D96" s="20">
        <f>+VLOOKUP(A96,'[1]Consolidado Unitarios DIYT'!$B$11:$E$438,4,FALSE)</f>
        <v>13069</v>
      </c>
      <c r="E96" s="181">
        <v>5</v>
      </c>
      <c r="F96" s="20">
        <f t="shared" si="40"/>
        <v>65345</v>
      </c>
      <c r="G96" s="20">
        <v>12800</v>
      </c>
      <c r="H96" s="20">
        <f t="shared" si="41"/>
        <v>64000</v>
      </c>
      <c r="I96" s="20">
        <v>11500</v>
      </c>
      <c r="J96" s="20">
        <f t="shared" si="42"/>
        <v>57500</v>
      </c>
      <c r="K96" s="20">
        <f t="shared" si="43"/>
        <v>12456.333333333334</v>
      </c>
      <c r="L96" s="20">
        <f>SMALL((D96,G96,I96),1)</f>
        <v>11500</v>
      </c>
      <c r="M96" s="20">
        <f t="shared" si="44"/>
        <v>-1569</v>
      </c>
      <c r="N96" s="64">
        <f t="shared" si="45"/>
        <v>-0.13643478260869565</v>
      </c>
      <c r="O96" s="20">
        <f t="shared" si="47"/>
        <v>11500</v>
      </c>
      <c r="P96" s="20">
        <f t="shared" si="46"/>
        <v>57500</v>
      </c>
    </row>
    <row r="97" spans="1:16" ht="15" x14ac:dyDescent="0.25">
      <c r="A97" s="8" t="s">
        <v>135</v>
      </c>
      <c r="B97" s="5" t="s">
        <v>136</v>
      </c>
      <c r="C97" s="12" t="s">
        <v>137</v>
      </c>
      <c r="D97" s="20">
        <v>7772.333333333333</v>
      </c>
      <c r="E97" s="181">
        <v>31</v>
      </c>
      <c r="F97" s="20">
        <f t="shared" si="40"/>
        <v>240942</v>
      </c>
      <c r="G97" s="20">
        <v>7300</v>
      </c>
      <c r="H97" s="20">
        <f t="shared" si="41"/>
        <v>226300</v>
      </c>
      <c r="I97" s="20">
        <v>7300</v>
      </c>
      <c r="J97" s="20">
        <f t="shared" si="42"/>
        <v>226300</v>
      </c>
      <c r="K97" s="20">
        <f t="shared" si="43"/>
        <v>7457.4444444444443</v>
      </c>
      <c r="L97" s="20">
        <f>SMALL((D97,G97,I97),1)</f>
        <v>7300</v>
      </c>
      <c r="M97" s="20">
        <f t="shared" si="44"/>
        <v>-472.33333333333303</v>
      </c>
      <c r="N97" s="64">
        <f t="shared" si="45"/>
        <v>-6.4703196347031922E-2</v>
      </c>
      <c r="O97" s="20">
        <f t="shared" si="47"/>
        <v>7300</v>
      </c>
      <c r="P97" s="20">
        <f t="shared" si="46"/>
        <v>226300</v>
      </c>
    </row>
    <row r="98" spans="1:16" ht="63.75" customHeight="1" x14ac:dyDescent="0.25">
      <c r="A98" s="8" t="s">
        <v>138</v>
      </c>
      <c r="B98" s="5" t="s">
        <v>139</v>
      </c>
      <c r="C98" s="12" t="s">
        <v>134</v>
      </c>
      <c r="D98" s="20">
        <v>146383.33333333334</v>
      </c>
      <c r="E98" s="181">
        <v>20</v>
      </c>
      <c r="F98" s="20">
        <f t="shared" si="40"/>
        <v>2927667</v>
      </c>
      <c r="G98" s="20">
        <v>146000</v>
      </c>
      <c r="H98" s="20">
        <f t="shared" si="41"/>
        <v>2920000</v>
      </c>
      <c r="I98" s="20">
        <v>144000</v>
      </c>
      <c r="J98" s="20">
        <f t="shared" si="42"/>
        <v>2880000</v>
      </c>
      <c r="K98" s="20">
        <f t="shared" si="43"/>
        <v>145461.11111111112</v>
      </c>
      <c r="L98" s="20">
        <f>SMALL((D98,G98,I98),1)</f>
        <v>144000</v>
      </c>
      <c r="M98" s="20">
        <f t="shared" si="44"/>
        <v>-2383.333333333343</v>
      </c>
      <c r="N98" s="64">
        <f t="shared" si="45"/>
        <v>-1.6550925925925993E-2</v>
      </c>
      <c r="O98" s="20">
        <f t="shared" si="47"/>
        <v>144000</v>
      </c>
      <c r="P98" s="20">
        <f t="shared" si="46"/>
        <v>2880000</v>
      </c>
    </row>
    <row r="99" spans="1:16" ht="16.5" customHeight="1" x14ac:dyDescent="0.25">
      <c r="A99" s="236"/>
      <c r="B99" s="237"/>
      <c r="C99" s="238"/>
      <c r="D99" s="21">
        <f>SUM(D87:D98)</f>
        <v>1192248.6666666667</v>
      </c>
      <c r="E99" s="182">
        <f t="shared" ref="E99:P99" si="48">SUM(E87:E98)</f>
        <v>684</v>
      </c>
      <c r="F99" s="21">
        <f t="shared" si="48"/>
        <v>35364775</v>
      </c>
      <c r="G99" s="21">
        <f t="shared" si="48"/>
        <v>1188900</v>
      </c>
      <c r="H99" s="21">
        <f t="shared" si="48"/>
        <v>35184250</v>
      </c>
      <c r="I99" s="21">
        <f t="shared" si="48"/>
        <v>1171300</v>
      </c>
      <c r="J99" s="21">
        <f t="shared" si="48"/>
        <v>34027300</v>
      </c>
      <c r="K99" s="21">
        <f t="shared" si="48"/>
        <v>1184149.5555555555</v>
      </c>
      <c r="L99" s="21">
        <f t="shared" si="48"/>
        <v>1171300</v>
      </c>
      <c r="M99" s="21">
        <f t="shared" si="48"/>
        <v>-20948.666666666675</v>
      </c>
      <c r="N99" s="52">
        <f>AVERAGE(N87:N98)</f>
        <v>-3.7975668677542547E-2</v>
      </c>
      <c r="O99" s="21">
        <f t="shared" si="48"/>
        <v>1165700</v>
      </c>
      <c r="P99" s="21">
        <f t="shared" si="48"/>
        <v>33722800</v>
      </c>
    </row>
    <row r="100" spans="1:16" ht="18.75" customHeight="1" x14ac:dyDescent="0.25">
      <c r="A100" s="8"/>
      <c r="B100" s="122"/>
      <c r="C100" s="161"/>
      <c r="D100" s="149"/>
      <c r="E100" s="187"/>
      <c r="F100" s="149"/>
      <c r="G100" s="157"/>
      <c r="H100" s="151"/>
      <c r="I100" s="152"/>
      <c r="J100" s="153"/>
    </row>
    <row r="101" spans="1:16" ht="15.6" x14ac:dyDescent="0.25">
      <c r="A101" s="35">
        <v>9</v>
      </c>
      <c r="B101" s="211" t="s">
        <v>52</v>
      </c>
      <c r="C101" s="211"/>
      <c r="D101" s="211"/>
      <c r="E101" s="211"/>
      <c r="F101" s="211"/>
      <c r="G101" s="211"/>
      <c r="H101" s="211"/>
      <c r="I101" s="211"/>
      <c r="J101" s="211"/>
      <c r="K101" s="211"/>
      <c r="L101" s="211"/>
      <c r="M101" s="211"/>
      <c r="N101" s="211"/>
      <c r="O101" s="211"/>
      <c r="P101" s="211"/>
    </row>
    <row r="102" spans="1:16" ht="15.6" x14ac:dyDescent="0.3">
      <c r="A102" s="215" t="s">
        <v>87</v>
      </c>
      <c r="B102" s="215" t="s">
        <v>88</v>
      </c>
      <c r="C102" s="215" t="s">
        <v>89</v>
      </c>
      <c r="D102" s="217" t="s">
        <v>90</v>
      </c>
      <c r="E102" s="218" t="s">
        <v>91</v>
      </c>
      <c r="F102" s="217" t="s">
        <v>92</v>
      </c>
      <c r="G102" s="219" t="s">
        <v>158</v>
      </c>
      <c r="H102" s="219"/>
      <c r="I102" s="261" t="s">
        <v>214</v>
      </c>
      <c r="J102" s="261"/>
      <c r="K102" s="259" t="s">
        <v>215</v>
      </c>
      <c r="L102" s="240" t="s">
        <v>216</v>
      </c>
      <c r="M102" s="240" t="s">
        <v>217</v>
      </c>
      <c r="N102" s="240" t="s">
        <v>218</v>
      </c>
      <c r="O102" s="240" t="s">
        <v>219</v>
      </c>
      <c r="P102" s="240" t="s">
        <v>157</v>
      </c>
    </row>
    <row r="103" spans="1:16" ht="26.4" x14ac:dyDescent="0.25">
      <c r="A103" s="215"/>
      <c r="B103" s="215"/>
      <c r="C103" s="215"/>
      <c r="D103" s="217"/>
      <c r="E103" s="218"/>
      <c r="F103" s="217"/>
      <c r="G103" s="60" t="s">
        <v>0</v>
      </c>
      <c r="H103" s="60" t="s">
        <v>157</v>
      </c>
      <c r="I103" s="60" t="s">
        <v>0</v>
      </c>
      <c r="J103" s="60" t="s">
        <v>157</v>
      </c>
      <c r="K103" s="260"/>
      <c r="L103" s="242"/>
      <c r="M103" s="242"/>
      <c r="N103" s="242"/>
      <c r="O103" s="242"/>
      <c r="P103" s="242"/>
    </row>
    <row r="104" spans="1:16" ht="20.25" customHeight="1" x14ac:dyDescent="0.25">
      <c r="A104" s="8" t="s">
        <v>54</v>
      </c>
      <c r="B104" s="5" t="str">
        <f>+VLOOKUP(A104,'[1]Consolidado Unitarios DIYT'!$B$11:$E$438,2,FALSE)</f>
        <v>PUNTO A.F. LAVAMANOS  1/2"</v>
      </c>
      <c r="C104" s="6" t="str">
        <f>+VLOOKUP(A104,'[1]Consolidado Unitarios DIYT'!$B$11:$E$438,3,FALSE)</f>
        <v>UN</v>
      </c>
      <c r="D104" s="20">
        <f>+VLOOKUP(A104,'[1]Consolidado Unitarios DIYT'!$B$11:$E$438,4,FALSE)</f>
        <v>83557</v>
      </c>
      <c r="E104" s="181">
        <v>5</v>
      </c>
      <c r="F104" s="20">
        <f t="shared" ref="F104:F112" si="49">ROUND(D104*E104,0)</f>
        <v>417785</v>
      </c>
      <c r="G104" s="20">
        <v>83400</v>
      </c>
      <c r="H104" s="20">
        <f t="shared" ref="H104:H112" si="50">+G104*E104</f>
        <v>417000</v>
      </c>
      <c r="I104" s="20">
        <v>81500</v>
      </c>
      <c r="J104" s="20">
        <f t="shared" ref="J104:J112" si="51">+I104*E104</f>
        <v>407500</v>
      </c>
      <c r="K104" s="20">
        <f t="shared" ref="K104:K112" si="52">AVERAGE(D104,G104,I104)</f>
        <v>82819</v>
      </c>
      <c r="L104" s="20">
        <f>SMALL((D104,G104,I104),1)</f>
        <v>81500</v>
      </c>
      <c r="M104" s="20">
        <f t="shared" ref="M104:M112" si="53">+L104-D104</f>
        <v>-2057</v>
      </c>
      <c r="N104" s="107">
        <f t="shared" ref="N104:N112" si="54">(L104-D104)/L104</f>
        <v>-2.5239263803680981E-2</v>
      </c>
      <c r="O104" s="20">
        <f>+L104</f>
        <v>81500</v>
      </c>
      <c r="P104" s="20">
        <f t="shared" ref="P104:P112" si="55">+O104*E104</f>
        <v>407500</v>
      </c>
    </row>
    <row r="105" spans="1:16" ht="15" customHeight="1" x14ac:dyDescent="0.25">
      <c r="A105" s="8" t="s">
        <v>190</v>
      </c>
      <c r="B105" s="5" t="str">
        <f>+VLOOKUP(A105,'[1]Consolidado Unitarios DIYT'!$B$11:$E$438,2,FALSE)</f>
        <v>PUNTO A.F. SANITARIO DE TANQUE    1/2"</v>
      </c>
      <c r="C105" s="6" t="str">
        <f>+VLOOKUP(A105,'[1]Consolidado Unitarios DIYT'!$B$11:$E$438,3,FALSE)</f>
        <v>UN</v>
      </c>
      <c r="D105" s="20">
        <f>+VLOOKUP(A105,'[1]Consolidado Unitarios DIYT'!$B$11:$E$438,4,FALSE)</f>
        <v>78153</v>
      </c>
      <c r="E105" s="181">
        <v>6</v>
      </c>
      <c r="F105" s="20">
        <f t="shared" si="49"/>
        <v>468918</v>
      </c>
      <c r="G105" s="20">
        <v>77900</v>
      </c>
      <c r="H105" s="20">
        <f t="shared" si="50"/>
        <v>467400</v>
      </c>
      <c r="I105" s="20">
        <v>75900</v>
      </c>
      <c r="J105" s="20">
        <f t="shared" si="51"/>
        <v>455400</v>
      </c>
      <c r="K105" s="20">
        <f t="shared" si="52"/>
        <v>77317.666666666672</v>
      </c>
      <c r="L105" s="20">
        <f>SMALL((D105,G105,I105),1)</f>
        <v>75900</v>
      </c>
      <c r="M105" s="20">
        <f t="shared" si="53"/>
        <v>-2253</v>
      </c>
      <c r="N105" s="107">
        <f t="shared" si="54"/>
        <v>-2.9683794466403162E-2</v>
      </c>
      <c r="O105" s="20">
        <f t="shared" ref="O105:O112" si="56">+L105</f>
        <v>75900</v>
      </c>
      <c r="P105" s="20">
        <f t="shared" si="55"/>
        <v>455400</v>
      </c>
    </row>
    <row r="106" spans="1:16" ht="15" x14ac:dyDescent="0.25">
      <c r="A106" s="8" t="s">
        <v>55</v>
      </c>
      <c r="B106" s="5" t="str">
        <f>+VLOOKUP(A106,'[1]Consolidado Unitarios DIYT'!$B$11:$E$438,2,FALSE)</f>
        <v xml:space="preserve">TUBERIA PVC-P RDE-9    1/2"         </v>
      </c>
      <c r="C106" s="6" t="str">
        <f>+VLOOKUP(A106,'[1]Consolidado Unitarios DIYT'!$B$11:$E$438,3,FALSE)</f>
        <v>M</v>
      </c>
      <c r="D106" s="20">
        <f>+VLOOKUP(A106,'[1]Consolidado Unitarios DIYT'!$B$11:$E$438,4,FALSE)</f>
        <v>22861</v>
      </c>
      <c r="E106" s="181">
        <v>36.059999999999995</v>
      </c>
      <c r="F106" s="20">
        <f t="shared" si="49"/>
        <v>824368</v>
      </c>
      <c r="G106" s="20">
        <v>22600</v>
      </c>
      <c r="H106" s="20">
        <f t="shared" si="50"/>
        <v>814955.99999999988</v>
      </c>
      <c r="I106" s="20">
        <v>20900</v>
      </c>
      <c r="J106" s="20">
        <f t="shared" si="51"/>
        <v>753653.99999999988</v>
      </c>
      <c r="K106" s="20">
        <f t="shared" si="52"/>
        <v>22120.333333333332</v>
      </c>
      <c r="L106" s="20">
        <f>SMALL((D106,G106,I106),1)</f>
        <v>20900</v>
      </c>
      <c r="M106" s="20">
        <f t="shared" si="53"/>
        <v>-1961</v>
      </c>
      <c r="N106" s="107">
        <f t="shared" si="54"/>
        <v>-9.3827751196172246E-2</v>
      </c>
      <c r="O106" s="20">
        <f t="shared" si="56"/>
        <v>20900</v>
      </c>
      <c r="P106" s="20">
        <f t="shared" si="55"/>
        <v>753653.99999999988</v>
      </c>
    </row>
    <row r="107" spans="1:16" ht="15" x14ac:dyDescent="0.25">
      <c r="A107" s="8" t="s">
        <v>56</v>
      </c>
      <c r="B107" s="5" t="str">
        <f>+VLOOKUP(A107,'[1]Consolidado Unitarios DIYT'!$B$11:$E$438,2,FALSE)</f>
        <v xml:space="preserve">ACCESORIO PVC-P     1/2"             </v>
      </c>
      <c r="C107" s="6" t="str">
        <f>+VLOOKUP(A107,'[1]Consolidado Unitarios DIYT'!$B$11:$E$438,3,FALSE)</f>
        <v>UN</v>
      </c>
      <c r="D107" s="20">
        <f>+VLOOKUP(A107,'[1]Consolidado Unitarios DIYT'!$B$11:$E$438,4,FALSE)</f>
        <v>3371</v>
      </c>
      <c r="E107" s="181">
        <v>43</v>
      </c>
      <c r="F107" s="20">
        <f t="shared" si="49"/>
        <v>144953</v>
      </c>
      <c r="G107" s="20">
        <v>3250</v>
      </c>
      <c r="H107" s="20">
        <f t="shared" si="50"/>
        <v>139750</v>
      </c>
      <c r="I107" s="20">
        <v>3000</v>
      </c>
      <c r="J107" s="20">
        <f t="shared" si="51"/>
        <v>129000</v>
      </c>
      <c r="K107" s="20">
        <f t="shared" si="52"/>
        <v>3207</v>
      </c>
      <c r="L107" s="20">
        <f>SMALL((D107,G107,I107),1)</f>
        <v>3000</v>
      </c>
      <c r="M107" s="20">
        <f t="shared" si="53"/>
        <v>-371</v>
      </c>
      <c r="N107" s="107">
        <f t="shared" si="54"/>
        <v>-0.12366666666666666</v>
      </c>
      <c r="O107" s="20">
        <f t="shared" si="56"/>
        <v>3000</v>
      </c>
      <c r="P107" s="20">
        <f t="shared" si="55"/>
        <v>129000</v>
      </c>
    </row>
    <row r="108" spans="1:16" ht="15" x14ac:dyDescent="0.25">
      <c r="A108" s="8" t="s">
        <v>191</v>
      </c>
      <c r="B108" s="5" t="str">
        <f>+VLOOKUP(A108,'[1]Consolidado Unitarios DIYT'!$B$11:$E$438,2,FALSE)</f>
        <v>TUBERIA PVC-P RDE-21       2"</v>
      </c>
      <c r="C108" s="6" t="str">
        <f>+VLOOKUP(A108,'[1]Consolidado Unitarios DIYT'!$B$11:$E$438,3,FALSE)</f>
        <v>M</v>
      </c>
      <c r="D108" s="20">
        <f>+VLOOKUP(A108,'[1]Consolidado Unitarios DIYT'!$B$11:$E$438,4,FALSE)</f>
        <v>69075</v>
      </c>
      <c r="E108" s="181">
        <v>57.15</v>
      </c>
      <c r="F108" s="20">
        <f t="shared" si="49"/>
        <v>3947636</v>
      </c>
      <c r="G108" s="20">
        <v>68900</v>
      </c>
      <c r="H108" s="20">
        <f t="shared" si="50"/>
        <v>3937635</v>
      </c>
      <c r="I108" s="20">
        <v>66900</v>
      </c>
      <c r="J108" s="20">
        <f t="shared" si="51"/>
        <v>3823335</v>
      </c>
      <c r="K108" s="20">
        <f t="shared" si="52"/>
        <v>68291.666666666672</v>
      </c>
      <c r="L108" s="20">
        <f>SMALL((D108,G108,I108),1)</f>
        <v>66900</v>
      </c>
      <c r="M108" s="20">
        <f t="shared" si="53"/>
        <v>-2175</v>
      </c>
      <c r="N108" s="107">
        <f t="shared" si="54"/>
        <v>-3.2511210762331835E-2</v>
      </c>
      <c r="O108" s="20">
        <f t="shared" si="56"/>
        <v>66900</v>
      </c>
      <c r="P108" s="20">
        <f t="shared" si="55"/>
        <v>3823335</v>
      </c>
    </row>
    <row r="109" spans="1:16" ht="20.25" customHeight="1" x14ac:dyDescent="0.25">
      <c r="A109" s="8" t="s">
        <v>192</v>
      </c>
      <c r="B109" s="5" t="str">
        <f>+VLOOKUP(A109,'[1]Consolidado Unitarios DIYT'!$B$11:$E$438,2,FALSE)</f>
        <v>ACCESORIO PVC-P               2"</v>
      </c>
      <c r="C109" s="6" t="str">
        <f>+VLOOKUP(A109,'[1]Consolidado Unitarios DIYT'!$B$11:$E$438,3,FALSE)</f>
        <v>UN</v>
      </c>
      <c r="D109" s="20">
        <f>+VLOOKUP(A109,'[1]Consolidado Unitarios DIYT'!$B$11:$E$438,4,FALSE)</f>
        <v>27724</v>
      </c>
      <c r="E109" s="181">
        <v>56</v>
      </c>
      <c r="F109" s="20">
        <f t="shared" si="49"/>
        <v>1552544</v>
      </c>
      <c r="G109" s="20">
        <v>27550</v>
      </c>
      <c r="H109" s="20">
        <f t="shared" si="50"/>
        <v>1542800</v>
      </c>
      <c r="I109" s="20">
        <v>25900</v>
      </c>
      <c r="J109" s="20">
        <f t="shared" si="51"/>
        <v>1450400</v>
      </c>
      <c r="K109" s="20">
        <f t="shared" si="52"/>
        <v>27058</v>
      </c>
      <c r="L109" s="20">
        <f>SMALL((D109,G109,I109),1)</f>
        <v>25900</v>
      </c>
      <c r="M109" s="20">
        <f t="shared" si="53"/>
        <v>-1824</v>
      </c>
      <c r="N109" s="107">
        <f t="shared" si="54"/>
        <v>-7.0424710424710421E-2</v>
      </c>
      <c r="O109" s="20">
        <f t="shared" si="56"/>
        <v>25900</v>
      </c>
      <c r="P109" s="20">
        <f t="shared" si="55"/>
        <v>1450400</v>
      </c>
    </row>
    <row r="110" spans="1:16" ht="20.25" customHeight="1" x14ac:dyDescent="0.25">
      <c r="A110" s="8" t="s">
        <v>173</v>
      </c>
      <c r="B110" s="5" t="str">
        <f>+VLOOKUP(A110,'[1]Consolidado Unitarios DIYT'!$B$11:$E$438,2,FALSE)</f>
        <v>LAVAMANOS 2"</v>
      </c>
      <c r="C110" s="6" t="str">
        <f>+VLOOKUP(A110,'[1]Consolidado Unitarios DIYT'!$B$11:$E$438,3,FALSE)</f>
        <v>UN</v>
      </c>
      <c r="D110" s="20">
        <f>+VLOOKUP(A110,'[1]Consolidado Unitarios DIYT'!$B$11:$E$438,4,FALSE)</f>
        <v>355163</v>
      </c>
      <c r="E110" s="181">
        <v>18</v>
      </c>
      <c r="F110" s="20">
        <f t="shared" si="49"/>
        <v>6392934</v>
      </c>
      <c r="G110" s="20">
        <v>355000</v>
      </c>
      <c r="H110" s="20">
        <f t="shared" si="50"/>
        <v>6390000</v>
      </c>
      <c r="I110" s="20">
        <v>348900</v>
      </c>
      <c r="J110" s="20">
        <f t="shared" si="51"/>
        <v>6280200</v>
      </c>
      <c r="K110" s="20">
        <f t="shared" si="52"/>
        <v>353021</v>
      </c>
      <c r="L110" s="20">
        <f>SMALL((D110,G110,I110),1)</f>
        <v>348900</v>
      </c>
      <c r="M110" s="20">
        <f t="shared" si="53"/>
        <v>-6263</v>
      </c>
      <c r="N110" s="107">
        <f t="shared" si="54"/>
        <v>-1.7950702206936085E-2</v>
      </c>
      <c r="O110" s="20">
        <v>345000</v>
      </c>
      <c r="P110" s="20">
        <f t="shared" si="55"/>
        <v>6210000</v>
      </c>
    </row>
    <row r="111" spans="1:16" ht="15" x14ac:dyDescent="0.25">
      <c r="A111" s="8" t="s">
        <v>58</v>
      </c>
      <c r="B111" s="5" t="str">
        <f>+VLOOKUP(A111,'[1]Consolidado Unitarios DIYT'!$B$11:$E$438,2,FALSE)</f>
        <v>ACCESORIO PVC-S  2"</v>
      </c>
      <c r="C111" s="6" t="str">
        <f>+VLOOKUP(A111,'[1]Consolidado Unitarios DIYT'!$B$11:$E$438,3,FALSE)</f>
        <v>UN</v>
      </c>
      <c r="D111" s="20">
        <f>+VLOOKUP(A111,'[1]Consolidado Unitarios DIYT'!$B$11:$E$438,4,FALSE)</f>
        <v>8832</v>
      </c>
      <c r="E111" s="181">
        <v>4</v>
      </c>
      <c r="F111" s="20">
        <f t="shared" si="49"/>
        <v>35328</v>
      </c>
      <c r="G111" s="20">
        <v>8600</v>
      </c>
      <c r="H111" s="20">
        <f t="shared" si="50"/>
        <v>34400</v>
      </c>
      <c r="I111" s="20">
        <v>7900</v>
      </c>
      <c r="J111" s="20">
        <f t="shared" si="51"/>
        <v>31600</v>
      </c>
      <c r="K111" s="20">
        <f t="shared" si="52"/>
        <v>8444</v>
      </c>
      <c r="L111" s="20">
        <f>SMALL((D111,G111,I111),1)</f>
        <v>7900</v>
      </c>
      <c r="M111" s="20">
        <f t="shared" si="53"/>
        <v>-932</v>
      </c>
      <c r="N111" s="107">
        <f t="shared" si="54"/>
        <v>-0.11797468354430379</v>
      </c>
      <c r="O111" s="20">
        <f t="shared" si="56"/>
        <v>7900</v>
      </c>
      <c r="P111" s="20">
        <f t="shared" si="55"/>
        <v>31600</v>
      </c>
    </row>
    <row r="112" spans="1:16" ht="15" x14ac:dyDescent="0.25">
      <c r="A112" s="8" t="s">
        <v>193</v>
      </c>
      <c r="B112" s="5" t="str">
        <f>+VLOOKUP(A112,'[1]Consolidado Unitarios DIYT'!$B$11:$E$438,2,FALSE)</f>
        <v>ABRAZADERA  TIPO PERA 1/2"</v>
      </c>
      <c r="C112" s="6" t="str">
        <f>+VLOOKUP(A112,'[1]Consolidado Unitarios DIYT'!$B$11:$E$438,3,FALSE)</f>
        <v>UN</v>
      </c>
      <c r="D112" s="20">
        <f>+VLOOKUP(A112,'[1]Consolidado Unitarios DIYT'!$B$11:$E$438,4,FALSE)</f>
        <v>4079</v>
      </c>
      <c r="E112" s="181">
        <v>13</v>
      </c>
      <c r="F112" s="20">
        <f t="shared" si="49"/>
        <v>53027</v>
      </c>
      <c r="G112" s="20">
        <v>4000</v>
      </c>
      <c r="H112" s="20">
        <f t="shared" si="50"/>
        <v>52000</v>
      </c>
      <c r="I112" s="20">
        <v>3900</v>
      </c>
      <c r="J112" s="20">
        <f t="shared" si="51"/>
        <v>50700</v>
      </c>
      <c r="K112" s="20">
        <f t="shared" si="52"/>
        <v>3993</v>
      </c>
      <c r="L112" s="20">
        <f>SMALL((D112,G112,I112),1)</f>
        <v>3900</v>
      </c>
      <c r="M112" s="20">
        <f t="shared" si="53"/>
        <v>-179</v>
      </c>
      <c r="N112" s="107">
        <f t="shared" si="54"/>
        <v>-4.5897435897435897E-2</v>
      </c>
      <c r="O112" s="20">
        <f t="shared" si="56"/>
        <v>3900</v>
      </c>
      <c r="P112" s="20">
        <f t="shared" si="55"/>
        <v>50700</v>
      </c>
    </row>
    <row r="113" spans="1:16" ht="15.6" x14ac:dyDescent="0.25">
      <c r="A113" s="8"/>
      <c r="B113" s="122"/>
      <c r="C113" s="123"/>
      <c r="D113" s="21">
        <f>SUM(D104:D112)</f>
        <v>652815</v>
      </c>
      <c r="E113" s="182">
        <f t="shared" ref="E113:P113" si="57">SUM(E104:E112)</f>
        <v>238.21</v>
      </c>
      <c r="F113" s="21">
        <f t="shared" si="57"/>
        <v>13837493</v>
      </c>
      <c r="G113" s="21">
        <f t="shared" si="57"/>
        <v>651200</v>
      </c>
      <c r="H113" s="21">
        <f t="shared" si="57"/>
        <v>13795941</v>
      </c>
      <c r="I113" s="21">
        <f t="shared" si="57"/>
        <v>634800</v>
      </c>
      <c r="J113" s="21">
        <f t="shared" si="57"/>
        <v>13381789</v>
      </c>
      <c r="K113" s="21">
        <f t="shared" si="57"/>
        <v>646271.66666666674</v>
      </c>
      <c r="L113" s="21">
        <f t="shared" si="57"/>
        <v>634800</v>
      </c>
      <c r="M113" s="21">
        <f t="shared" si="57"/>
        <v>-18015</v>
      </c>
      <c r="N113" s="52">
        <f>AVERAGE(N104:N112)</f>
        <v>-6.1908468774293443E-2</v>
      </c>
      <c r="O113" s="21">
        <f t="shared" si="57"/>
        <v>630900</v>
      </c>
      <c r="P113" s="21">
        <f t="shared" si="57"/>
        <v>13311589</v>
      </c>
    </row>
    <row r="114" spans="1:16" ht="13.8" x14ac:dyDescent="0.25">
      <c r="A114" s="8"/>
      <c r="B114" s="122"/>
      <c r="C114" s="123"/>
      <c r="D114" s="149"/>
      <c r="E114" s="187"/>
      <c r="F114" s="149"/>
      <c r="G114" s="157"/>
      <c r="H114" s="151"/>
      <c r="I114" s="152"/>
      <c r="J114" s="153"/>
    </row>
    <row r="115" spans="1:16" ht="15.75" customHeight="1" x14ac:dyDescent="0.25">
      <c r="A115" s="35">
        <v>11</v>
      </c>
      <c r="B115" s="211" t="s">
        <v>62</v>
      </c>
      <c r="C115" s="211"/>
      <c r="D115" s="211"/>
      <c r="E115" s="211"/>
      <c r="F115" s="211"/>
      <c r="G115" s="211"/>
      <c r="H115" s="211"/>
      <c r="I115" s="211"/>
      <c r="J115" s="211"/>
      <c r="K115" s="211"/>
      <c r="L115" s="211"/>
      <c r="M115" s="211"/>
      <c r="N115" s="211"/>
      <c r="O115" s="211"/>
      <c r="P115" s="211"/>
    </row>
    <row r="116" spans="1:16" ht="26.25" customHeight="1" x14ac:dyDescent="0.3">
      <c r="A116" s="215" t="s">
        <v>87</v>
      </c>
      <c r="B116" s="215" t="s">
        <v>88</v>
      </c>
      <c r="C116" s="215" t="s">
        <v>89</v>
      </c>
      <c r="D116" s="217" t="s">
        <v>90</v>
      </c>
      <c r="E116" s="218" t="s">
        <v>91</v>
      </c>
      <c r="F116" s="217" t="s">
        <v>92</v>
      </c>
      <c r="G116" s="219" t="s">
        <v>158</v>
      </c>
      <c r="H116" s="219"/>
      <c r="I116" s="261" t="s">
        <v>214</v>
      </c>
      <c r="J116" s="261"/>
      <c r="K116" s="259" t="s">
        <v>215</v>
      </c>
      <c r="L116" s="240" t="s">
        <v>216</v>
      </c>
      <c r="M116" s="240" t="s">
        <v>217</v>
      </c>
      <c r="N116" s="240" t="s">
        <v>218</v>
      </c>
      <c r="O116" s="240" t="s">
        <v>219</v>
      </c>
      <c r="P116" s="240" t="s">
        <v>157</v>
      </c>
    </row>
    <row r="117" spans="1:16" ht="38.25" customHeight="1" x14ac:dyDescent="0.25">
      <c r="A117" s="215"/>
      <c r="B117" s="215"/>
      <c r="C117" s="215"/>
      <c r="D117" s="217"/>
      <c r="E117" s="218"/>
      <c r="F117" s="217"/>
      <c r="G117" s="60" t="s">
        <v>0</v>
      </c>
      <c r="H117" s="60" t="s">
        <v>157</v>
      </c>
      <c r="I117" s="60" t="s">
        <v>0</v>
      </c>
      <c r="J117" s="60" t="s">
        <v>157</v>
      </c>
      <c r="K117" s="260"/>
      <c r="L117" s="242"/>
      <c r="M117" s="242"/>
      <c r="N117" s="242"/>
      <c r="O117" s="242"/>
      <c r="P117" s="242"/>
    </row>
    <row r="118" spans="1:16" ht="63.75" customHeight="1" x14ac:dyDescent="0.25">
      <c r="A118" s="8" t="s">
        <v>145</v>
      </c>
      <c r="B118" s="5" t="s">
        <v>146</v>
      </c>
      <c r="C118" s="12" t="s">
        <v>103</v>
      </c>
      <c r="D118" s="20">
        <v>96148.233333333337</v>
      </c>
      <c r="E118" s="181">
        <v>6</v>
      </c>
      <c r="F118" s="20">
        <f>ROUND(D118*E118,0)</f>
        <v>576889</v>
      </c>
      <c r="G118" s="20">
        <v>96000</v>
      </c>
      <c r="H118" s="20">
        <f>+G118*E118</f>
        <v>576000</v>
      </c>
      <c r="I118" s="20">
        <v>93600</v>
      </c>
      <c r="J118" s="20">
        <f>+I118*E118</f>
        <v>561600</v>
      </c>
      <c r="K118" s="20">
        <f>AVERAGE(D118,G118,I118)</f>
        <v>95249.411111111112</v>
      </c>
      <c r="L118" s="20">
        <f>SMALL((D118,G118,I118),1)</f>
        <v>93600</v>
      </c>
      <c r="M118" s="20">
        <f>+L118-D118</f>
        <v>-2548.2333333333372</v>
      </c>
      <c r="N118" s="107">
        <f>(L118-D118)/L118</f>
        <v>-2.7224715099715142E-2</v>
      </c>
      <c r="O118" s="20">
        <f>+L118</f>
        <v>93600</v>
      </c>
      <c r="P118" s="20">
        <f>+O118*E118</f>
        <v>561600</v>
      </c>
    </row>
    <row r="119" spans="1:16" ht="12.75" customHeight="1" x14ac:dyDescent="0.25">
      <c r="A119" s="8" t="s">
        <v>63</v>
      </c>
      <c r="B119" s="5" t="str">
        <f>+VLOOKUP(A119,'[1]Consolidado Unitarios DIYT'!$B$11:$E$438,2,FALSE)</f>
        <v>SUMINISTRO E INSTALACIÓN SANDBLASTING COLOR OPAL SÓLIDO O TIPO PERSIANA(AMBASCARAS)</v>
      </c>
      <c r="C119" s="6" t="str">
        <f>+VLOOKUP(A119,'[1]Consolidado Unitarios DIYT'!$B$11:$E$438,3,FALSE)</f>
        <v>M2</v>
      </c>
      <c r="D119" s="20">
        <f>+VLOOKUP(A119,'[1]Consolidado Unitarios DIYT'!$B$11:$E$438,4,FALSE)</f>
        <v>79682</v>
      </c>
      <c r="E119" s="181">
        <v>10</v>
      </c>
      <c r="F119" s="20">
        <f>ROUND(D119*E119,0)</f>
        <v>796820</v>
      </c>
      <c r="G119" s="20">
        <v>79500</v>
      </c>
      <c r="H119" s="20">
        <f>+G119*E119</f>
        <v>795000</v>
      </c>
      <c r="I119" s="20">
        <v>75000</v>
      </c>
      <c r="J119" s="20">
        <f>+I119*E119</f>
        <v>750000</v>
      </c>
      <c r="K119" s="20">
        <f>AVERAGE(D119,G119,I119)</f>
        <v>78060.666666666672</v>
      </c>
      <c r="L119" s="20">
        <f>SMALL((D119,G119,I119),1)</f>
        <v>75000</v>
      </c>
      <c r="M119" s="20">
        <f>+L119-D119</f>
        <v>-4682</v>
      </c>
      <c r="N119" s="107">
        <f>(L119-D119)/L119</f>
        <v>-6.2426666666666665E-2</v>
      </c>
      <c r="O119" s="20">
        <f t="shared" ref="O119:O120" si="58">+L119</f>
        <v>75000</v>
      </c>
      <c r="P119" s="20">
        <f>+O119*E119</f>
        <v>750000</v>
      </c>
    </row>
    <row r="120" spans="1:16" ht="25.5" customHeight="1" x14ac:dyDescent="0.25">
      <c r="A120" s="8" t="s">
        <v>64</v>
      </c>
      <c r="B120" s="5" t="str">
        <f>+VLOOKUP(A120,'[1]Consolidado Unitarios DIYT'!$B$11:$E$438,2,FALSE)</f>
        <v>SUMINISTRO E NSTALACION DE DIVISION FIJA O MOVIL EN VIDRIO TEMPLADO DE 10MM CON HERRAJES EN ACERO INOXIDABLE. INC PELICULA DE SEGURIDAD DE 4MICRAS POR UNA CARA,ELEMENTOS DE FIJACION Y ACCESORIOS COMPLEMENTARIOS COMO BARRAS DE GIRO,MANIJAS, CHAPAS</v>
      </c>
      <c r="C120" s="6" t="str">
        <f>+VLOOKUP(A120,'[1]Consolidado Unitarios DIYT'!$B$11:$E$438,3,FALSE)</f>
        <v>M2</v>
      </c>
      <c r="D120" s="20">
        <f>+VLOOKUP(A120,'[1]Consolidado Unitarios DIYT'!$B$11:$E$438,4,FALSE)</f>
        <v>1084396</v>
      </c>
      <c r="E120" s="181">
        <v>3.9060000000000001</v>
      </c>
      <c r="F120" s="20">
        <f>ROUND(D120*E120,0)</f>
        <v>4235651</v>
      </c>
      <c r="G120" s="20">
        <v>1084150</v>
      </c>
      <c r="H120" s="20">
        <f>+G120*E120</f>
        <v>4234689.9000000004</v>
      </c>
      <c r="I120" s="20">
        <v>1070000</v>
      </c>
      <c r="J120" s="20">
        <f>+I120*E120</f>
        <v>4179420</v>
      </c>
      <c r="K120" s="20">
        <f>AVERAGE(D120,G120,I120)</f>
        <v>1079515.3333333333</v>
      </c>
      <c r="L120" s="20">
        <f>SMALL((D120,G120,I120),1)</f>
        <v>1070000</v>
      </c>
      <c r="M120" s="20">
        <f>+L120-D120</f>
        <v>-14396</v>
      </c>
      <c r="N120" s="107">
        <f>(L120-D120)/L120</f>
        <v>-1.3454205607476635E-2</v>
      </c>
      <c r="O120" s="20">
        <f t="shared" si="58"/>
        <v>1070000</v>
      </c>
      <c r="P120" s="20">
        <f>+O120*E120</f>
        <v>4179420</v>
      </c>
    </row>
    <row r="121" spans="1:16" ht="25.5" customHeight="1" x14ac:dyDescent="0.25">
      <c r="A121" s="236"/>
      <c r="B121" s="237"/>
      <c r="C121" s="238"/>
      <c r="D121" s="21">
        <f>SUM(D118:D120)</f>
        <v>1260226.2333333334</v>
      </c>
      <c r="E121" s="182">
        <f t="shared" ref="E121:P121" si="59">SUM(E118:E120)</f>
        <v>19.905999999999999</v>
      </c>
      <c r="F121" s="21">
        <f t="shared" si="59"/>
        <v>5609360</v>
      </c>
      <c r="G121" s="21">
        <f t="shared" si="59"/>
        <v>1259650</v>
      </c>
      <c r="H121" s="21">
        <f t="shared" si="59"/>
        <v>5605689.9000000004</v>
      </c>
      <c r="I121" s="21">
        <f t="shared" si="59"/>
        <v>1238600</v>
      </c>
      <c r="J121" s="21">
        <f t="shared" si="59"/>
        <v>5491020</v>
      </c>
      <c r="K121" s="21">
        <f t="shared" si="59"/>
        <v>1252825.4111111111</v>
      </c>
      <c r="L121" s="21">
        <f t="shared" si="59"/>
        <v>1238600</v>
      </c>
      <c r="M121" s="21">
        <f t="shared" si="59"/>
        <v>-21626.233333333337</v>
      </c>
      <c r="N121" s="52">
        <f>AVERAGE(N118:N120)</f>
        <v>-3.4368529124619483E-2</v>
      </c>
      <c r="O121" s="21">
        <f t="shared" si="59"/>
        <v>1238600</v>
      </c>
      <c r="P121" s="21">
        <f t="shared" si="59"/>
        <v>5491020</v>
      </c>
    </row>
    <row r="122" spans="1:16" ht="10.5" customHeight="1" x14ac:dyDescent="0.25">
      <c r="A122" s="8"/>
      <c r="B122" s="5"/>
      <c r="C122" s="6"/>
      <c r="D122" s="53"/>
      <c r="E122" s="189"/>
      <c r="F122" s="54"/>
      <c r="G122" s="47"/>
      <c r="H122" s="46"/>
      <c r="I122" s="48"/>
      <c r="J122" s="120"/>
    </row>
    <row r="123" spans="1:16" ht="16.5" customHeight="1" x14ac:dyDescent="0.25">
      <c r="A123" s="35">
        <v>15</v>
      </c>
      <c r="B123" s="257" t="s">
        <v>176</v>
      </c>
      <c r="C123" s="258"/>
      <c r="D123" s="258"/>
      <c r="E123" s="258"/>
      <c r="F123" s="258"/>
      <c r="G123" s="258"/>
      <c r="H123" s="258"/>
      <c r="I123" s="258"/>
      <c r="J123" s="258"/>
      <c r="K123" s="258"/>
      <c r="L123" s="258"/>
      <c r="M123" s="258"/>
      <c r="N123" s="258"/>
      <c r="O123" s="258"/>
      <c r="P123" s="258"/>
    </row>
    <row r="124" spans="1:16" ht="46.5" customHeight="1" x14ac:dyDescent="0.3">
      <c r="A124" s="215" t="s">
        <v>87</v>
      </c>
      <c r="B124" s="215" t="s">
        <v>88</v>
      </c>
      <c r="C124" s="215" t="s">
        <v>89</v>
      </c>
      <c r="D124" s="217" t="s">
        <v>90</v>
      </c>
      <c r="E124" s="218" t="s">
        <v>91</v>
      </c>
      <c r="F124" s="217" t="s">
        <v>92</v>
      </c>
      <c r="G124" s="219" t="s">
        <v>158</v>
      </c>
      <c r="H124" s="219"/>
      <c r="I124" s="261" t="s">
        <v>214</v>
      </c>
      <c r="J124" s="261"/>
      <c r="K124" s="259" t="s">
        <v>215</v>
      </c>
      <c r="L124" s="240" t="s">
        <v>216</v>
      </c>
      <c r="M124" s="240" t="s">
        <v>217</v>
      </c>
      <c r="N124" s="240" t="s">
        <v>218</v>
      </c>
      <c r="O124" s="240" t="s">
        <v>219</v>
      </c>
      <c r="P124" s="240" t="s">
        <v>157</v>
      </c>
    </row>
    <row r="125" spans="1:16" ht="48.75" customHeight="1" x14ac:dyDescent="0.25">
      <c r="A125" s="215"/>
      <c r="B125" s="215"/>
      <c r="C125" s="215"/>
      <c r="D125" s="217"/>
      <c r="E125" s="218"/>
      <c r="F125" s="217"/>
      <c r="G125" s="60" t="s">
        <v>0</v>
      </c>
      <c r="H125" s="60" t="s">
        <v>157</v>
      </c>
      <c r="I125" s="60" t="s">
        <v>0</v>
      </c>
      <c r="J125" s="60" t="s">
        <v>157</v>
      </c>
      <c r="K125" s="260"/>
      <c r="L125" s="242"/>
      <c r="M125" s="242"/>
      <c r="N125" s="242"/>
      <c r="O125" s="242"/>
      <c r="P125" s="242"/>
    </row>
    <row r="126" spans="1:16" ht="63.75" customHeight="1" x14ac:dyDescent="0.25">
      <c r="A126" s="8" t="s">
        <v>194</v>
      </c>
      <c r="B126" s="5" t="str">
        <f>+VLOOKUP(A126,'[1]Consolidado Unitarios DIYT'!$B$11:$E$438,2,FALSE)</f>
        <v>SUMINISTRO E INSTALACIÓN DE PLANTA ELÉCTRICA TRIFASICA CABINADA DE 20 KW EFECTIVOS EN L ALTURA DE BOGOTÁ O MÁS.</v>
      </c>
      <c r="C126" s="6" t="str">
        <f>+VLOOKUP(A126,'[1]Consolidado Unitarios DIYT'!$B$11:$E$438,3,FALSE)</f>
        <v>UN</v>
      </c>
      <c r="D126" s="20">
        <f>+VLOOKUP(A126,'[1]Consolidado Unitarios DIYT'!$B$11:$E$438,4,FALSE)</f>
        <v>36730794</v>
      </c>
      <c r="E126" s="181">
        <v>1</v>
      </c>
      <c r="F126" s="20">
        <f>ROUND(D126*E126,0)</f>
        <v>36730794</v>
      </c>
      <c r="G126" s="20">
        <v>36730000</v>
      </c>
      <c r="H126" s="20">
        <f>+G126*E126</f>
        <v>36730000</v>
      </c>
      <c r="I126" s="20">
        <v>36800000</v>
      </c>
      <c r="J126" s="20">
        <f>+I126*E126</f>
        <v>36800000</v>
      </c>
      <c r="K126" s="20">
        <f>AVERAGE(D126,G126,I126)</f>
        <v>36753598</v>
      </c>
      <c r="L126" s="20">
        <f>SMALL((D126,G126,I126),1)</f>
        <v>36730000</v>
      </c>
      <c r="M126" s="20">
        <f>+L126-D126</f>
        <v>-794</v>
      </c>
      <c r="N126" s="107">
        <f>(L126-D126)/L126</f>
        <v>-2.1617206643071059E-5</v>
      </c>
      <c r="O126" s="20">
        <f>+L126</f>
        <v>36730000</v>
      </c>
      <c r="P126" s="20">
        <f>+O126*E126</f>
        <v>36730000</v>
      </c>
    </row>
    <row r="127" spans="1:16" ht="12.75" customHeight="1" x14ac:dyDescent="0.25">
      <c r="A127" s="8" t="s">
        <v>317</v>
      </c>
      <c r="B127" s="5" t="s">
        <v>195</v>
      </c>
      <c r="C127" s="180" t="s">
        <v>134</v>
      </c>
      <c r="D127" s="20">
        <v>6000000</v>
      </c>
      <c r="E127" s="181">
        <v>1</v>
      </c>
      <c r="F127" s="20">
        <f>ROUND(D127*E127,0)</f>
        <v>6000000</v>
      </c>
      <c r="G127" s="20">
        <v>5999900</v>
      </c>
      <c r="H127" s="20">
        <f>+G127*E127</f>
        <v>5999900</v>
      </c>
      <c r="I127" s="20">
        <v>6000000</v>
      </c>
      <c r="J127" s="20">
        <f>+I127*E127</f>
        <v>6000000</v>
      </c>
      <c r="K127" s="20">
        <f>AVERAGE(D127,G127,I127)</f>
        <v>5999966.666666667</v>
      </c>
      <c r="L127" s="20">
        <f>SMALL((D127,G127,I127),1)</f>
        <v>5999900</v>
      </c>
      <c r="M127" s="20">
        <f>+L127-D127</f>
        <v>-100</v>
      </c>
      <c r="N127" s="107">
        <f>(L127-D127)/L127</f>
        <v>-1.6666944449074153E-5</v>
      </c>
      <c r="O127" s="20">
        <f t="shared" ref="O127:O128" si="60">+L127</f>
        <v>5999900</v>
      </c>
      <c r="P127" s="20">
        <f>+O127*E127</f>
        <v>5999900</v>
      </c>
    </row>
    <row r="128" spans="1:16" ht="12.75" customHeight="1" x14ac:dyDescent="0.25">
      <c r="A128" s="8" t="s">
        <v>181</v>
      </c>
      <c r="B128" s="5" t="s">
        <v>196</v>
      </c>
      <c r="C128" s="6" t="s">
        <v>100</v>
      </c>
      <c r="D128" s="20">
        <v>125000</v>
      </c>
      <c r="E128" s="181">
        <v>60</v>
      </c>
      <c r="F128" s="20">
        <f>ROUND(D128*E128,0)</f>
        <v>7500000</v>
      </c>
      <c r="G128" s="20">
        <v>120000</v>
      </c>
      <c r="H128" s="20">
        <f>+G128*E128</f>
        <v>7200000</v>
      </c>
      <c r="I128" s="20">
        <v>115000</v>
      </c>
      <c r="J128" s="20">
        <f>+I128*E128</f>
        <v>6900000</v>
      </c>
      <c r="K128" s="20">
        <f>AVERAGE(D128,G128,I128)</f>
        <v>120000</v>
      </c>
      <c r="L128" s="20">
        <f>SMALL((D128,G128,I128),1)</f>
        <v>115000</v>
      </c>
      <c r="M128" s="20">
        <f>+L128-D128</f>
        <v>-10000</v>
      </c>
      <c r="N128" s="107">
        <f>(L128-D128)/L128</f>
        <v>-8.6956521739130432E-2</v>
      </c>
      <c r="O128" s="20">
        <f t="shared" si="60"/>
        <v>115000</v>
      </c>
      <c r="P128" s="20">
        <f>+O128*E128</f>
        <v>6900000</v>
      </c>
    </row>
    <row r="129" spans="1:16" ht="12.75" customHeight="1" x14ac:dyDescent="0.25">
      <c r="A129" s="267"/>
      <c r="B129" s="267"/>
      <c r="C129" s="267"/>
      <c r="D129" s="21">
        <f>SUM(D126:D128)</f>
        <v>42855794</v>
      </c>
      <c r="E129" s="182">
        <f t="shared" ref="E129:P129" si="61">SUM(E126:E128)</f>
        <v>62</v>
      </c>
      <c r="F129" s="21">
        <f t="shared" si="61"/>
        <v>50230794</v>
      </c>
      <c r="G129" s="21">
        <f t="shared" si="61"/>
        <v>42849900</v>
      </c>
      <c r="H129" s="21">
        <f t="shared" si="61"/>
        <v>49929900</v>
      </c>
      <c r="I129" s="21">
        <f t="shared" si="61"/>
        <v>42915000</v>
      </c>
      <c r="J129" s="21">
        <f t="shared" si="61"/>
        <v>49700000</v>
      </c>
      <c r="K129" s="21">
        <f t="shared" si="61"/>
        <v>42873564.666666664</v>
      </c>
      <c r="L129" s="21">
        <f t="shared" si="61"/>
        <v>42844900</v>
      </c>
      <c r="M129" s="21">
        <f t="shared" si="61"/>
        <v>-10894</v>
      </c>
      <c r="N129" s="52">
        <f>AVERAGE(N126:N128)</f>
        <v>-2.8998268630074191E-2</v>
      </c>
      <c r="O129" s="21">
        <f t="shared" si="61"/>
        <v>42844900</v>
      </c>
      <c r="P129" s="21">
        <f t="shared" si="61"/>
        <v>49629900</v>
      </c>
    </row>
    <row r="130" spans="1:16" ht="12.75" customHeight="1" x14ac:dyDescent="0.25">
      <c r="A130" s="8"/>
      <c r="B130" s="122"/>
      <c r="C130" s="123"/>
      <c r="D130" s="149"/>
      <c r="E130" s="187"/>
      <c r="F130" s="149"/>
      <c r="G130" s="157"/>
      <c r="H130" s="151"/>
      <c r="I130" s="152"/>
      <c r="J130" s="153"/>
    </row>
    <row r="131" spans="1:16" ht="15.75" customHeight="1" x14ac:dyDescent="0.25">
      <c r="A131" s="35">
        <v>18</v>
      </c>
      <c r="B131" s="211" t="s">
        <v>69</v>
      </c>
      <c r="C131" s="211"/>
      <c r="D131" s="211"/>
      <c r="E131" s="211"/>
      <c r="F131" s="211"/>
      <c r="G131" s="211"/>
      <c r="H131" s="211"/>
      <c r="I131" s="211"/>
      <c r="J131" s="211"/>
      <c r="K131" s="211"/>
      <c r="L131" s="211"/>
      <c r="M131" s="211"/>
      <c r="N131" s="211"/>
      <c r="O131" s="211"/>
      <c r="P131" s="211"/>
    </row>
    <row r="132" spans="1:16" ht="42.75" customHeight="1" x14ac:dyDescent="0.3">
      <c r="A132" s="215" t="s">
        <v>87</v>
      </c>
      <c r="B132" s="215" t="s">
        <v>88</v>
      </c>
      <c r="C132" s="215" t="s">
        <v>89</v>
      </c>
      <c r="D132" s="217" t="s">
        <v>90</v>
      </c>
      <c r="E132" s="218" t="s">
        <v>91</v>
      </c>
      <c r="F132" s="217" t="s">
        <v>92</v>
      </c>
      <c r="G132" s="219" t="s">
        <v>158</v>
      </c>
      <c r="H132" s="219"/>
      <c r="I132" s="261" t="s">
        <v>214</v>
      </c>
      <c r="J132" s="261"/>
      <c r="K132" s="259" t="s">
        <v>215</v>
      </c>
      <c r="L132" s="240" t="s">
        <v>216</v>
      </c>
      <c r="M132" s="240" t="s">
        <v>217</v>
      </c>
      <c r="N132" s="240" t="s">
        <v>218</v>
      </c>
      <c r="O132" s="240" t="s">
        <v>219</v>
      </c>
      <c r="P132" s="240" t="s">
        <v>157</v>
      </c>
    </row>
    <row r="133" spans="1:16" ht="33" customHeight="1" x14ac:dyDescent="0.25">
      <c r="A133" s="215"/>
      <c r="B133" s="215"/>
      <c r="C133" s="215"/>
      <c r="D133" s="217"/>
      <c r="E133" s="218"/>
      <c r="F133" s="217"/>
      <c r="G133" s="60" t="s">
        <v>0</v>
      </c>
      <c r="H133" s="60" t="s">
        <v>157</v>
      </c>
      <c r="I133" s="60" t="s">
        <v>0</v>
      </c>
      <c r="J133" s="60" t="s">
        <v>157</v>
      </c>
      <c r="K133" s="260"/>
      <c r="L133" s="242"/>
      <c r="M133" s="242"/>
      <c r="N133" s="242"/>
      <c r="O133" s="242"/>
      <c r="P133" s="242"/>
    </row>
    <row r="134" spans="1:16" ht="69" x14ac:dyDescent="0.25">
      <c r="A134" s="8" t="s">
        <v>70</v>
      </c>
      <c r="B134" s="5" t="str">
        <f>+VLOOKUP(A134,'[1]Consolidado Unitarios DIYT'!$B$11:$E$438,2,FALSE)</f>
        <v>SUMINISTRO E INSTALACIÓN DE PUERTA EN MADERA CON MARCO EN LÁMINA COLDROLLED CALIBRE18 CON HOJA DE TRIPLEX ENTAMBORADA Y REFUERZO INTERNO,INCLUYE HERRAJES,CERRADURA TIPO MANIJA METÁLICA,TERMINADA,PINTADA E INSTALADA.</v>
      </c>
      <c r="C134" s="6" t="str">
        <f>+VLOOKUP(A134,'[1]Consolidado Unitarios DIYT'!$B$11:$E$438,3,FALSE)</f>
        <v>M2</v>
      </c>
      <c r="D134" s="20">
        <f>+VLOOKUP(A134,'[1]Consolidado Unitarios DIYT'!$B$11:$E$438,4,FALSE)</f>
        <v>611396</v>
      </c>
      <c r="E134" s="181">
        <v>14.3</v>
      </c>
      <c r="F134" s="20">
        <f>ROUND(D134*E134,0)</f>
        <v>8742963</v>
      </c>
      <c r="G134" s="20">
        <v>611000</v>
      </c>
      <c r="H134" s="20">
        <f>+G134*E134</f>
        <v>8737300</v>
      </c>
      <c r="I134" s="20">
        <v>601000</v>
      </c>
      <c r="J134" s="20">
        <f>+I134*E134</f>
        <v>8594300</v>
      </c>
      <c r="K134" s="20">
        <f>AVERAGE(D134,G134,I134)</f>
        <v>607798.66666666663</v>
      </c>
      <c r="L134" s="20">
        <f>SMALL((D134,G134,I134),1)</f>
        <v>601000</v>
      </c>
      <c r="M134" s="20">
        <f>+L134-D134</f>
        <v>-10396</v>
      </c>
      <c r="N134" s="107">
        <f>(L134-D134)/L134</f>
        <v>-1.7297836938435941E-2</v>
      </c>
      <c r="O134" s="20">
        <f>+L134</f>
        <v>601000</v>
      </c>
      <c r="P134" s="20">
        <f>+O134*E134</f>
        <v>8594300</v>
      </c>
    </row>
    <row r="135" spans="1:16" ht="15.6" x14ac:dyDescent="0.25">
      <c r="A135" s="8"/>
      <c r="B135" s="5"/>
      <c r="C135" s="6"/>
      <c r="D135" s="21">
        <f>SUM(D134)</f>
        <v>611396</v>
      </c>
      <c r="E135" s="182">
        <f t="shared" ref="E135:P135" si="62">SUM(E134)</f>
        <v>14.3</v>
      </c>
      <c r="F135" s="21">
        <f t="shared" si="62"/>
        <v>8742963</v>
      </c>
      <c r="G135" s="21">
        <f t="shared" si="62"/>
        <v>611000</v>
      </c>
      <c r="H135" s="21">
        <f t="shared" si="62"/>
        <v>8737300</v>
      </c>
      <c r="I135" s="21">
        <f t="shared" si="62"/>
        <v>601000</v>
      </c>
      <c r="J135" s="21">
        <f t="shared" si="62"/>
        <v>8594300</v>
      </c>
      <c r="K135" s="21">
        <f t="shared" si="62"/>
        <v>607798.66666666663</v>
      </c>
      <c r="L135" s="21">
        <f t="shared" si="62"/>
        <v>601000</v>
      </c>
      <c r="M135" s="21">
        <f t="shared" si="62"/>
        <v>-10396</v>
      </c>
      <c r="N135" s="52">
        <f>AVERAGE(N134)</f>
        <v>-1.7297836938435941E-2</v>
      </c>
      <c r="O135" s="21">
        <f t="shared" si="62"/>
        <v>601000</v>
      </c>
      <c r="P135" s="21">
        <f t="shared" si="62"/>
        <v>8594300</v>
      </c>
    </row>
    <row r="136" spans="1:16" ht="13.8" x14ac:dyDescent="0.25">
      <c r="A136" s="8"/>
      <c r="B136" s="122"/>
      <c r="C136" s="123"/>
      <c r="D136" s="149"/>
      <c r="E136" s="187"/>
      <c r="F136" s="149"/>
      <c r="G136" s="162"/>
      <c r="H136" s="151"/>
      <c r="I136" s="152"/>
      <c r="J136" s="153"/>
    </row>
    <row r="137" spans="1:16" ht="15.75" customHeight="1" x14ac:dyDescent="0.25">
      <c r="A137" s="35">
        <v>19</v>
      </c>
      <c r="B137" s="211" t="s">
        <v>73</v>
      </c>
      <c r="C137" s="211"/>
      <c r="D137" s="211"/>
      <c r="E137" s="211"/>
      <c r="F137" s="211"/>
      <c r="G137" s="211"/>
      <c r="H137" s="211"/>
      <c r="I137" s="211"/>
      <c r="J137" s="211"/>
      <c r="K137" s="211"/>
      <c r="L137" s="211"/>
      <c r="M137" s="211"/>
      <c r="N137" s="211"/>
      <c r="O137" s="211"/>
      <c r="P137" s="211"/>
    </row>
    <row r="138" spans="1:16" ht="40.5" customHeight="1" x14ac:dyDescent="0.3">
      <c r="A138" s="215" t="s">
        <v>87</v>
      </c>
      <c r="B138" s="215" t="s">
        <v>88</v>
      </c>
      <c r="C138" s="215" t="s">
        <v>89</v>
      </c>
      <c r="D138" s="217" t="s">
        <v>90</v>
      </c>
      <c r="E138" s="218" t="s">
        <v>91</v>
      </c>
      <c r="F138" s="217" t="s">
        <v>92</v>
      </c>
      <c r="G138" s="219" t="s">
        <v>158</v>
      </c>
      <c r="H138" s="219"/>
      <c r="I138" s="261" t="s">
        <v>214</v>
      </c>
      <c r="J138" s="261"/>
      <c r="K138" s="259" t="s">
        <v>215</v>
      </c>
      <c r="L138" s="240" t="s">
        <v>216</v>
      </c>
      <c r="M138" s="240" t="s">
        <v>217</v>
      </c>
      <c r="N138" s="240" t="s">
        <v>218</v>
      </c>
      <c r="O138" s="240" t="s">
        <v>219</v>
      </c>
      <c r="P138" s="240" t="s">
        <v>157</v>
      </c>
    </row>
    <row r="139" spans="1:16" ht="39" customHeight="1" x14ac:dyDescent="0.25">
      <c r="A139" s="215"/>
      <c r="B139" s="215"/>
      <c r="C139" s="215"/>
      <c r="D139" s="217"/>
      <c r="E139" s="218"/>
      <c r="F139" s="217"/>
      <c r="G139" s="60" t="s">
        <v>0</v>
      </c>
      <c r="H139" s="60" t="s">
        <v>157</v>
      </c>
      <c r="I139" s="60" t="s">
        <v>0</v>
      </c>
      <c r="J139" s="60" t="s">
        <v>157</v>
      </c>
      <c r="K139" s="260"/>
      <c r="L139" s="242"/>
      <c r="M139" s="242"/>
      <c r="N139" s="242"/>
      <c r="O139" s="242"/>
      <c r="P139" s="242"/>
    </row>
    <row r="140" spans="1:16" ht="63.75" customHeight="1" x14ac:dyDescent="0.25">
      <c r="A140" s="8" t="s">
        <v>197</v>
      </c>
      <c r="B140" s="5" t="str">
        <f>+VLOOKUP(A140,'[1]Consolidado Unitarios DIYT'!$B$11:$E$438,2,FALSE)</f>
        <v>PULIDA DE MESONES EN GRANITO EXISTENTES, INCLUYE FRONTAL, (ANCHO &lt; 0.75 M)</v>
      </c>
      <c r="C140" s="6" t="str">
        <f>+VLOOKUP(A140,'[1]Consolidado Unitarios DIYT'!$B$11:$E$438,3,FALSE)</f>
        <v>ML</v>
      </c>
      <c r="D140" s="20">
        <f>+VLOOKUP(A140,'[1]Consolidado Unitarios DIYT'!$B$11:$E$438,4,FALSE)</f>
        <v>54503</v>
      </c>
      <c r="E140" s="181">
        <v>2.57</v>
      </c>
      <c r="F140" s="20">
        <f>ROUND(D140*E140,0)</f>
        <v>140073</v>
      </c>
      <c r="G140" s="20">
        <v>54000</v>
      </c>
      <c r="H140" s="20">
        <f>+G140*E140</f>
        <v>138780</v>
      </c>
      <c r="I140" s="20">
        <v>52500</v>
      </c>
      <c r="J140" s="20">
        <f>+I140*E140</f>
        <v>134925</v>
      </c>
      <c r="K140" s="20">
        <f>AVERAGE(D140,G140,I140)</f>
        <v>53667.666666666664</v>
      </c>
      <c r="L140" s="20">
        <f>SMALL((D140,G140,I140),1)</f>
        <v>52500</v>
      </c>
      <c r="M140" s="20">
        <f>+L140-D140</f>
        <v>-2003</v>
      </c>
      <c r="N140" s="107">
        <f>(L140-D140)/L140</f>
        <v>-3.8152380952380952E-2</v>
      </c>
      <c r="O140" s="20">
        <f>+L140</f>
        <v>52500</v>
      </c>
      <c r="P140" s="20">
        <f>+O140*E140</f>
        <v>134925</v>
      </c>
    </row>
    <row r="141" spans="1:16" ht="12.75" customHeight="1" x14ac:dyDescent="0.25">
      <c r="A141" s="8" t="s">
        <v>74</v>
      </c>
      <c r="B141" s="5" t="str">
        <f>+VLOOKUP(A141,'[1]Consolidado Unitarios DIYT'!$B$11:$E$438,2,FALSE)</f>
        <v>SUMINISTRO E INSTALACION BARRA DISCAPACITADOS FIJA A MURO L= 60CMS</v>
      </c>
      <c r="C141" s="6" t="str">
        <f>+VLOOKUP(A141,'[1]Consolidado Unitarios DIYT'!$B$11:$E$438,3,FALSE)</f>
        <v>UN</v>
      </c>
      <c r="D141" s="20">
        <f>+VLOOKUP(A141,'[1]Consolidado Unitarios DIYT'!$B$11:$E$438,4,FALSE)</f>
        <v>146559</v>
      </c>
      <c r="E141" s="181">
        <v>2</v>
      </c>
      <c r="F141" s="20">
        <f>ROUND(D141*E141,0)</f>
        <v>293118</v>
      </c>
      <c r="G141" s="20">
        <v>146250</v>
      </c>
      <c r="H141" s="20">
        <f>+G141*E141</f>
        <v>292500</v>
      </c>
      <c r="I141" s="20">
        <v>144000</v>
      </c>
      <c r="J141" s="20">
        <f>+I141*E141</f>
        <v>288000</v>
      </c>
      <c r="K141" s="20">
        <f>AVERAGE(D141,G141,I141)</f>
        <v>145603</v>
      </c>
      <c r="L141" s="20">
        <f>SMALL((D141,G141,I141),1)</f>
        <v>144000</v>
      </c>
      <c r="M141" s="20">
        <f>+L141-D141</f>
        <v>-2559</v>
      </c>
      <c r="N141" s="107">
        <f>(L141-D141)/L141</f>
        <v>-1.7770833333333333E-2</v>
      </c>
      <c r="O141" s="20">
        <f t="shared" ref="O141:O142" si="63">+L141</f>
        <v>144000</v>
      </c>
      <c r="P141" s="20">
        <f>+O141*E141</f>
        <v>288000</v>
      </c>
    </row>
    <row r="142" spans="1:16" ht="12.75" customHeight="1" x14ac:dyDescent="0.25">
      <c r="A142" s="8" t="s">
        <v>75</v>
      </c>
      <c r="B142" s="5" t="str">
        <f>+VLOOKUP(A142,'[1]Consolidado Unitarios DIYT'!$B$11:$E$438,2,FALSE)</f>
        <v>SUMINISTRO E INSTALACIÓN BARRA ABATIBLE AMURO EN ACERO INOXIDABLE-DISCAPACITADOS</v>
      </c>
      <c r="C142" s="6" t="str">
        <f>+VLOOKUP(A142,'[1]Consolidado Unitarios DIYT'!$B$11:$E$438,3,FALSE)</f>
        <v xml:space="preserve">UN </v>
      </c>
      <c r="D142" s="20">
        <f>+VLOOKUP(A142,'[1]Consolidado Unitarios DIYT'!$B$11:$E$438,4,FALSE)</f>
        <v>578639</v>
      </c>
      <c r="E142" s="181">
        <v>2</v>
      </c>
      <c r="F142" s="20">
        <f>ROUND(D142*E142,0)</f>
        <v>1157278</v>
      </c>
      <c r="G142" s="20">
        <v>578000</v>
      </c>
      <c r="H142" s="20">
        <f>+G142*E142</f>
        <v>1156000</v>
      </c>
      <c r="I142" s="20">
        <v>575000</v>
      </c>
      <c r="J142" s="20">
        <f>+I142*E142</f>
        <v>1150000</v>
      </c>
      <c r="K142" s="20">
        <f>AVERAGE(D142,G142,I142)</f>
        <v>577213</v>
      </c>
      <c r="L142" s="20">
        <f>SMALL((D142,G142,I142),1)</f>
        <v>575000</v>
      </c>
      <c r="M142" s="20">
        <f>+L142-D142</f>
        <v>-3639</v>
      </c>
      <c r="N142" s="107">
        <f>(L142-D142)/L142</f>
        <v>-6.3286956521739135E-3</v>
      </c>
      <c r="O142" s="20">
        <f t="shared" si="63"/>
        <v>575000</v>
      </c>
      <c r="P142" s="20">
        <f>+O142*E142</f>
        <v>1150000</v>
      </c>
    </row>
    <row r="143" spans="1:16" ht="12.75" customHeight="1" x14ac:dyDescent="0.25">
      <c r="A143" s="236"/>
      <c r="B143" s="237"/>
      <c r="C143" s="238"/>
      <c r="D143" s="21">
        <f>SUM(D140:D142)</f>
        <v>779701</v>
      </c>
      <c r="E143" s="182">
        <f t="shared" ref="E143:P143" si="64">SUM(E140:E142)</f>
        <v>6.57</v>
      </c>
      <c r="F143" s="21">
        <f t="shared" si="64"/>
        <v>1590469</v>
      </c>
      <c r="G143" s="21">
        <f t="shared" si="64"/>
        <v>778250</v>
      </c>
      <c r="H143" s="21">
        <f t="shared" si="64"/>
        <v>1587280</v>
      </c>
      <c r="I143" s="21">
        <f t="shared" si="64"/>
        <v>771500</v>
      </c>
      <c r="J143" s="21">
        <f t="shared" si="64"/>
        <v>1572925</v>
      </c>
      <c r="K143" s="21">
        <f t="shared" si="64"/>
        <v>776483.66666666663</v>
      </c>
      <c r="L143" s="21">
        <f t="shared" si="64"/>
        <v>771500</v>
      </c>
      <c r="M143" s="21">
        <f t="shared" si="64"/>
        <v>-8201</v>
      </c>
      <c r="N143" s="52">
        <f>AVERAGE(N140:N142)</f>
        <v>-2.0750636645962734E-2</v>
      </c>
      <c r="O143" s="21">
        <f t="shared" si="64"/>
        <v>771500</v>
      </c>
      <c r="P143" s="21">
        <f t="shared" si="64"/>
        <v>1572925</v>
      </c>
    </row>
    <row r="144" spans="1:16" ht="12.75" customHeight="1" x14ac:dyDescent="0.25">
      <c r="A144" s="8"/>
      <c r="B144" s="122"/>
      <c r="C144" s="123"/>
      <c r="D144" s="149"/>
      <c r="E144" s="187"/>
      <c r="F144" s="149"/>
      <c r="G144" s="162"/>
      <c r="H144" s="151"/>
      <c r="I144" s="152"/>
      <c r="J144" s="153"/>
    </row>
    <row r="145" spans="1:16" ht="16.5" customHeight="1" x14ac:dyDescent="0.25">
      <c r="A145" s="35">
        <v>20</v>
      </c>
      <c r="B145" s="211" t="s">
        <v>76</v>
      </c>
      <c r="C145" s="211"/>
      <c r="D145" s="211"/>
      <c r="E145" s="211"/>
      <c r="F145" s="211"/>
      <c r="G145" s="211"/>
      <c r="H145" s="211"/>
      <c r="I145" s="211"/>
      <c r="J145" s="211"/>
      <c r="K145" s="211"/>
      <c r="L145" s="211"/>
      <c r="M145" s="211"/>
      <c r="N145" s="211"/>
      <c r="O145" s="211"/>
      <c r="P145" s="211"/>
    </row>
    <row r="146" spans="1:16" ht="15.6" x14ac:dyDescent="0.3">
      <c r="A146" s="215" t="s">
        <v>87</v>
      </c>
      <c r="B146" s="215" t="s">
        <v>88</v>
      </c>
      <c r="C146" s="215" t="s">
        <v>89</v>
      </c>
      <c r="D146" s="217" t="s">
        <v>90</v>
      </c>
      <c r="E146" s="218" t="s">
        <v>91</v>
      </c>
      <c r="F146" s="217" t="s">
        <v>92</v>
      </c>
      <c r="G146" s="219" t="s">
        <v>158</v>
      </c>
      <c r="H146" s="219"/>
      <c r="I146" s="261" t="s">
        <v>214</v>
      </c>
      <c r="J146" s="261"/>
      <c r="K146" s="259" t="s">
        <v>215</v>
      </c>
      <c r="L146" s="240" t="s">
        <v>216</v>
      </c>
      <c r="M146" s="240" t="s">
        <v>217</v>
      </c>
      <c r="N146" s="240" t="s">
        <v>218</v>
      </c>
      <c r="O146" s="240" t="s">
        <v>219</v>
      </c>
      <c r="P146" s="240" t="s">
        <v>157</v>
      </c>
    </row>
    <row r="147" spans="1:16" ht="26.4" x14ac:dyDescent="0.25">
      <c r="A147" s="215"/>
      <c r="B147" s="215"/>
      <c r="C147" s="215"/>
      <c r="D147" s="217"/>
      <c r="E147" s="218"/>
      <c r="F147" s="217"/>
      <c r="G147" s="60" t="s">
        <v>0</v>
      </c>
      <c r="H147" s="60" t="s">
        <v>157</v>
      </c>
      <c r="I147" s="60" t="s">
        <v>0</v>
      </c>
      <c r="J147" s="60" t="s">
        <v>157</v>
      </c>
      <c r="K147" s="260"/>
      <c r="L147" s="242"/>
      <c r="M147" s="242"/>
      <c r="N147" s="242"/>
      <c r="O147" s="242"/>
      <c r="P147" s="242"/>
    </row>
    <row r="148" spans="1:16" ht="63.75" customHeight="1" x14ac:dyDescent="0.25">
      <c r="A148" s="8" t="s">
        <v>77</v>
      </c>
      <c r="B148" s="5" t="str">
        <f>+VLOOKUP(A148,'[1]Consolidado Unitarios DIYT'!$B$11:$E$438,2,FALSE)</f>
        <v>ASEO GENERAL FINAL Y LIMPIEZA</v>
      </c>
      <c r="C148" s="6" t="str">
        <f>+VLOOKUP(A148,'[1]Consolidado Unitarios DIYT'!$B$11:$E$438,3,FALSE)</f>
        <v>M2</v>
      </c>
      <c r="D148" s="20">
        <f>+VLOOKUP(A148,'[1]Consolidado Unitarios DIYT'!$B$11:$E$438,4,FALSE)</f>
        <v>8134</v>
      </c>
      <c r="E148" s="181">
        <v>433.02</v>
      </c>
      <c r="F148" s="20">
        <f>ROUND(D148*E148,0)</f>
        <v>3522185</v>
      </c>
      <c r="G148" s="20">
        <v>8000</v>
      </c>
      <c r="H148" s="20">
        <f>+G148*E148</f>
        <v>3464160</v>
      </c>
      <c r="I148" s="20">
        <v>7800</v>
      </c>
      <c r="J148" s="20">
        <f>+I148*E148</f>
        <v>3377556</v>
      </c>
      <c r="K148" s="20">
        <f>AVERAGE(D148,G148,I148)</f>
        <v>7978</v>
      </c>
      <c r="L148" s="20">
        <f>SMALL((D148,G148,I148),1)</f>
        <v>7800</v>
      </c>
      <c r="M148" s="20">
        <f>+L148-D148</f>
        <v>-334</v>
      </c>
      <c r="N148" s="107">
        <f>(L148-D148)/L148</f>
        <v>-4.2820512820512822E-2</v>
      </c>
      <c r="O148" s="20">
        <f>+L148</f>
        <v>7800</v>
      </c>
      <c r="P148" s="20">
        <f>+O148*E148</f>
        <v>3377556</v>
      </c>
    </row>
    <row r="149" spans="1:16" ht="12.75" customHeight="1" x14ac:dyDescent="0.25">
      <c r="A149" s="8" t="s">
        <v>78</v>
      </c>
      <c r="B149" s="5" t="str">
        <f>+VLOOKUP(A149,'[1]Consolidado Unitarios DIYT'!$B$11:$E$438,2,FALSE)</f>
        <v>RETIRO DE MATERIAL SOBRANTE DE OBRA CON CARACTERISTICAS PELIGROSAS CONTAMINANTES Y/O NO BIODGRADABLES(TEJAS ASBESTO CEMENTO,TUBERÍAS,VIDRIOS,ESPEJOS, PVC, ETC)</v>
      </c>
      <c r="C149" s="6" t="str">
        <f>+VLOOKUP(A149,'[1]Consolidado Unitarios DIYT'!$B$11:$E$438,3,FALSE)</f>
        <v>KG</v>
      </c>
      <c r="D149" s="20">
        <f>+VLOOKUP(A149,'[1]Consolidado Unitarios DIYT'!$B$11:$E$438,4,FALSE)</f>
        <v>885</v>
      </c>
      <c r="E149" s="181">
        <v>3203.3150000000001</v>
      </c>
      <c r="F149" s="20">
        <f>ROUND(D149*E149,0)</f>
        <v>2834934</v>
      </c>
      <c r="G149" s="20">
        <v>880</v>
      </c>
      <c r="H149" s="20">
        <f>+G149*E149</f>
        <v>2818917.2</v>
      </c>
      <c r="I149" s="20">
        <v>789</v>
      </c>
      <c r="J149" s="20">
        <f>+I149*E149</f>
        <v>2527415.5350000001</v>
      </c>
      <c r="K149" s="20">
        <f>AVERAGE(D149,G149,I149)</f>
        <v>851.33333333333337</v>
      </c>
      <c r="L149" s="20">
        <f>SMALL((D149,G149,I149),1)</f>
        <v>789</v>
      </c>
      <c r="M149" s="20">
        <f>+L149-D149</f>
        <v>-96</v>
      </c>
      <c r="N149" s="107">
        <f>(L149-D149)/L149</f>
        <v>-0.12167300380228137</v>
      </c>
      <c r="O149" s="20">
        <f>+L149</f>
        <v>789</v>
      </c>
      <c r="P149" s="20">
        <f>+O149*E149</f>
        <v>2527415.5350000001</v>
      </c>
    </row>
    <row r="150" spans="1:16" ht="12.75" customHeight="1" x14ac:dyDescent="0.25">
      <c r="A150" s="212" t="s">
        <v>316</v>
      </c>
      <c r="B150" s="213"/>
      <c r="C150" s="214"/>
      <c r="D150" s="21">
        <f>SUM(D148:D149)</f>
        <v>9019</v>
      </c>
      <c r="E150" s="182">
        <f t="shared" ref="E150:P150" si="65">SUM(E148:E149)</f>
        <v>3636.335</v>
      </c>
      <c r="F150" s="21">
        <f t="shared" si="65"/>
        <v>6357119</v>
      </c>
      <c r="G150" s="21">
        <f t="shared" si="65"/>
        <v>8880</v>
      </c>
      <c r="H150" s="21">
        <f t="shared" si="65"/>
        <v>6283077.2000000002</v>
      </c>
      <c r="I150" s="21">
        <f t="shared" si="65"/>
        <v>8589</v>
      </c>
      <c r="J150" s="21">
        <f t="shared" si="65"/>
        <v>5904971.5350000001</v>
      </c>
      <c r="K150" s="21">
        <f t="shared" si="65"/>
        <v>8829.3333333333339</v>
      </c>
      <c r="L150" s="21">
        <f t="shared" si="65"/>
        <v>8589</v>
      </c>
      <c r="M150" s="21">
        <f t="shared" si="65"/>
        <v>-430</v>
      </c>
      <c r="N150" s="52">
        <f>AVERAGE(N148:N149)</f>
        <v>-8.2246758311397092E-2</v>
      </c>
      <c r="O150" s="21">
        <f t="shared" si="65"/>
        <v>8589</v>
      </c>
      <c r="P150" s="21">
        <f t="shared" si="65"/>
        <v>5904971.5350000001</v>
      </c>
    </row>
    <row r="151" spans="1:16" ht="57.75" customHeight="1" x14ac:dyDescent="0.25">
      <c r="A151" s="236"/>
      <c r="B151" s="237"/>
      <c r="C151" s="237"/>
      <c r="D151" s="237"/>
      <c r="E151" s="237"/>
      <c r="F151" s="237"/>
      <c r="G151" s="237"/>
      <c r="H151" s="237"/>
      <c r="I151" s="237"/>
      <c r="J151" s="237"/>
      <c r="K151" s="237"/>
      <c r="L151" s="237"/>
      <c r="M151" s="237"/>
      <c r="N151" s="237"/>
      <c r="O151" s="237"/>
      <c r="P151" s="237"/>
    </row>
    <row r="152" spans="1:16" ht="21" x14ac:dyDescent="0.25">
      <c r="A152" s="235" t="s">
        <v>79</v>
      </c>
      <c r="B152" s="235"/>
      <c r="C152" s="235"/>
      <c r="D152" s="110"/>
      <c r="E152" s="192"/>
      <c r="F152" s="56">
        <f>+F150+F143+F135+F129+F121+F113+F99+F82+F66+F51+F38+F28+F21</f>
        <v>325841668</v>
      </c>
      <c r="G152" s="56"/>
      <c r="H152" s="56">
        <f>+H150+H143+H135+H129+H121+H113+H99+H82+H66+H51+H38+H28+H21</f>
        <v>323845186.10000002</v>
      </c>
      <c r="I152" s="56"/>
      <c r="J152" s="56">
        <f>+J150+J143+J135+J129+J121+J113+J99+J82+J66+J51+J38+J28+J21</f>
        <v>319314479.63499999</v>
      </c>
      <c r="K152" s="56">
        <f>+K150+K143+K135+K129+K121+K113+K99+K82+K66+K51+K38+K28+K21</f>
        <v>58471640.216666654</v>
      </c>
      <c r="L152" s="56">
        <f>+L150+L143+L135+L129+L121+L113+L99+L82+L66+L51+L38+L28+L21</f>
        <v>58219469</v>
      </c>
      <c r="M152" s="56">
        <f>+M150+M143+M135+M129+M121+M113+M99+M82+M66+M51+M38+M28+M21</f>
        <v>-290852.65000000002</v>
      </c>
      <c r="N152" s="52">
        <f>AVERAGE(N150,N143,N135,N129,N121,N113,N99,N82,N66,N51,N38,N28,N21)</f>
        <v>-4.6420687938486735E-2</v>
      </c>
      <c r="O152" s="56">
        <f>+O150+O143+O135+O129+O121+O113+O99+O82+O66+O51+O38+O28+O21</f>
        <v>58238919</v>
      </c>
      <c r="P152" s="56">
        <f>+P150+P143+P135+P129+P121+P113+P99+P82+P66+P51+P38+P28+P21</f>
        <v>313843279.63499999</v>
      </c>
    </row>
    <row r="153" spans="1:16" ht="13.8" x14ac:dyDescent="0.25">
      <c r="A153" s="234" t="s">
        <v>80</v>
      </c>
      <c r="B153" s="234"/>
      <c r="C153" s="234"/>
      <c r="D153" s="111">
        <v>0.16</v>
      </c>
      <c r="E153" s="193"/>
      <c r="F153" s="112">
        <f>F152*D153</f>
        <v>52134666.880000003</v>
      </c>
      <c r="G153" s="41"/>
      <c r="H153" s="112">
        <f>+H152*D153</f>
        <v>51815229.776000008</v>
      </c>
      <c r="J153" s="112">
        <f>+J152*D153</f>
        <v>51090316.741599999</v>
      </c>
      <c r="P153" s="112">
        <f>+P152*D153</f>
        <v>50214924.741599999</v>
      </c>
    </row>
    <row r="154" spans="1:16" ht="13.8" x14ac:dyDescent="0.25">
      <c r="A154" s="234" t="s">
        <v>81</v>
      </c>
      <c r="B154" s="234"/>
      <c r="C154" s="234"/>
      <c r="D154" s="111">
        <v>0.05</v>
      </c>
      <c r="E154" s="193"/>
      <c r="F154" s="112">
        <f>F152*D154</f>
        <v>16292083.4</v>
      </c>
      <c r="G154" s="41"/>
      <c r="H154" s="112">
        <f>+H152*D154</f>
        <v>16192259.305000002</v>
      </c>
      <c r="J154" s="112">
        <f>+J152*D154</f>
        <v>15965723.98175</v>
      </c>
      <c r="P154" s="112">
        <f>+P152*D154</f>
        <v>15692163.98175</v>
      </c>
    </row>
    <row r="155" spans="1:16" ht="13.8" x14ac:dyDescent="0.25">
      <c r="A155" s="234" t="s">
        <v>82</v>
      </c>
      <c r="B155" s="234"/>
      <c r="C155" s="234"/>
      <c r="D155" s="111">
        <v>0.03</v>
      </c>
      <c r="E155" s="193"/>
      <c r="F155" s="112">
        <f>F152*D155</f>
        <v>9775250.0399999991</v>
      </c>
      <c r="G155" s="41"/>
      <c r="H155" s="112">
        <f>+H152*D155</f>
        <v>9715355.5830000006</v>
      </c>
      <c r="J155" s="112">
        <f>+J152*D155</f>
        <v>9579434.3890499994</v>
      </c>
      <c r="P155" s="112">
        <f>+P152*D155</f>
        <v>9415298.3890499994</v>
      </c>
    </row>
    <row r="156" spans="1:16" ht="13.8" x14ac:dyDescent="0.25">
      <c r="A156" s="234" t="s">
        <v>83</v>
      </c>
      <c r="B156" s="234"/>
      <c r="C156" s="234"/>
      <c r="D156" s="111">
        <v>0.19</v>
      </c>
      <c r="E156" s="193"/>
      <c r="F156" s="112">
        <f>F154*D156</f>
        <v>3095495.8459999999</v>
      </c>
      <c r="G156" s="41"/>
      <c r="H156" s="112">
        <f>+H154*D156</f>
        <v>3076529.2679500002</v>
      </c>
      <c r="J156" s="112">
        <f>+J154*D156</f>
        <v>3033487.5565325003</v>
      </c>
      <c r="P156" s="112">
        <f>+P154*D156</f>
        <v>2981511.1565324999</v>
      </c>
    </row>
    <row r="157" spans="1:16" ht="21" x14ac:dyDescent="0.25">
      <c r="A157" s="233" t="s">
        <v>84</v>
      </c>
      <c r="B157" s="233"/>
      <c r="C157" s="233"/>
      <c r="D157" s="113"/>
      <c r="E157" s="194"/>
      <c r="F157" s="114">
        <f>F152+F153+F154+F155+F156</f>
        <v>407139164.16600001</v>
      </c>
      <c r="G157" s="114"/>
      <c r="H157" s="114">
        <f t="shared" ref="H157" si="66">H152+H153+H154+H155+H156</f>
        <v>404644560.03195006</v>
      </c>
      <c r="I157" s="114"/>
      <c r="J157" s="114">
        <f>J152+J153+J154+J155+J156</f>
        <v>398983442.30393249</v>
      </c>
      <c r="P157" s="270">
        <f>+P156+P155+P154+P153+P152</f>
        <v>392147177.90393245</v>
      </c>
    </row>
    <row r="158" spans="1:16" ht="21" x14ac:dyDescent="0.25">
      <c r="A158" s="233" t="s">
        <v>85</v>
      </c>
      <c r="B158" s="233"/>
      <c r="C158" s="233"/>
      <c r="D158" s="113"/>
      <c r="E158" s="194"/>
      <c r="F158" s="114">
        <f>F157*0.1</f>
        <v>40713916.416600004</v>
      </c>
      <c r="G158" s="41"/>
      <c r="H158" s="114">
        <f>+H157*0.1</f>
        <v>40464456.00319501</v>
      </c>
      <c r="J158" s="114">
        <f>+J157*0.1</f>
        <v>39898344.230393253</v>
      </c>
      <c r="P158" s="270">
        <f>+P157*0.1</f>
        <v>39214717.790393248</v>
      </c>
    </row>
    <row r="159" spans="1:16" ht="21" x14ac:dyDescent="0.25">
      <c r="A159" s="233" t="s">
        <v>86</v>
      </c>
      <c r="B159" s="233"/>
      <c r="C159" s="233"/>
      <c r="D159" s="113"/>
      <c r="E159" s="194"/>
      <c r="F159" s="114">
        <f>F157+F158</f>
        <v>447853080.5826</v>
      </c>
      <c r="G159" s="41"/>
      <c r="H159" s="114">
        <f>+H157+H158</f>
        <v>445109016.03514504</v>
      </c>
      <c r="J159" s="114">
        <f>+J157+J158</f>
        <v>438881786.53432572</v>
      </c>
      <c r="P159" s="270">
        <f>+P157+P158</f>
        <v>431361895.69432569</v>
      </c>
    </row>
    <row r="176" spans="7:7" x14ac:dyDescent="0.25">
      <c r="G176" s="173"/>
    </row>
    <row r="177" spans="7:7" x14ac:dyDescent="0.25">
      <c r="G177" s="173"/>
    </row>
    <row r="178" spans="7:7" x14ac:dyDescent="0.25">
      <c r="G178" s="173"/>
    </row>
    <row r="179" spans="7:7" x14ac:dyDescent="0.25">
      <c r="G179" s="173"/>
    </row>
  </sheetData>
  <mergeCells count="225">
    <mergeCell ref="A129:C129"/>
    <mergeCell ref="A143:C143"/>
    <mergeCell ref="B145:P145"/>
    <mergeCell ref="A150:C150"/>
    <mergeCell ref="B137:P137"/>
    <mergeCell ref="A146:A147"/>
    <mergeCell ref="B146:B147"/>
    <mergeCell ref="C146:C147"/>
    <mergeCell ref="D146:D147"/>
    <mergeCell ref="E146:E147"/>
    <mergeCell ref="F146:F147"/>
    <mergeCell ref="G146:H146"/>
    <mergeCell ref="I146:J146"/>
    <mergeCell ref="K146:K147"/>
    <mergeCell ref="L146:L147"/>
    <mergeCell ref="M146:M147"/>
    <mergeCell ref="N146:N147"/>
    <mergeCell ref="O146:O147"/>
    <mergeCell ref="P146:P147"/>
    <mergeCell ref="P132:P133"/>
    <mergeCell ref="M132:M133"/>
    <mergeCell ref="N132:N133"/>
    <mergeCell ref="O132:O133"/>
    <mergeCell ref="D138:D139"/>
    <mergeCell ref="E138:E139"/>
    <mergeCell ref="F138:F139"/>
    <mergeCell ref="G138:H138"/>
    <mergeCell ref="I138:J138"/>
    <mergeCell ref="C138:C139"/>
    <mergeCell ref="L138:L139"/>
    <mergeCell ref="M138:M139"/>
    <mergeCell ref="N138:N139"/>
    <mergeCell ref="K138:K139"/>
    <mergeCell ref="B132:B133"/>
    <mergeCell ref="C132:C133"/>
    <mergeCell ref="D132:D133"/>
    <mergeCell ref="E132:E133"/>
    <mergeCell ref="F132:F133"/>
    <mergeCell ref="G132:H132"/>
    <mergeCell ref="I132:J132"/>
    <mergeCell ref="K132:K133"/>
    <mergeCell ref="L132:L133"/>
    <mergeCell ref="P116:P117"/>
    <mergeCell ref="B115:P115"/>
    <mergeCell ref="A99:C99"/>
    <mergeCell ref="A124:A125"/>
    <mergeCell ref="B124:B125"/>
    <mergeCell ref="C124:C125"/>
    <mergeCell ref="D124:D125"/>
    <mergeCell ref="E124:E125"/>
    <mergeCell ref="F124:F125"/>
    <mergeCell ref="G124:H124"/>
    <mergeCell ref="I124:J124"/>
    <mergeCell ref="K124:K125"/>
    <mergeCell ref="L124:L125"/>
    <mergeCell ref="M124:M125"/>
    <mergeCell ref="N124:N125"/>
    <mergeCell ref="O124:O125"/>
    <mergeCell ref="O102:O103"/>
    <mergeCell ref="P102:P103"/>
    <mergeCell ref="B101:P101"/>
    <mergeCell ref="A116:A117"/>
    <mergeCell ref="B116:B117"/>
    <mergeCell ref="C116:C117"/>
    <mergeCell ref="D116:D117"/>
    <mergeCell ref="E116:E117"/>
    <mergeCell ref="F116:F117"/>
    <mergeCell ref="G116:H116"/>
    <mergeCell ref="I116:J116"/>
    <mergeCell ref="K116:K117"/>
    <mergeCell ref="L116:L117"/>
    <mergeCell ref="M116:M117"/>
    <mergeCell ref="N116:N117"/>
    <mergeCell ref="O116:O117"/>
    <mergeCell ref="O85:O86"/>
    <mergeCell ref="K85:K86"/>
    <mergeCell ref="L85:L86"/>
    <mergeCell ref="M85:M86"/>
    <mergeCell ref="N85:N86"/>
    <mergeCell ref="L69:L70"/>
    <mergeCell ref="M69:M70"/>
    <mergeCell ref="N69:N70"/>
    <mergeCell ref="O69:O70"/>
    <mergeCell ref="P69:P70"/>
    <mergeCell ref="B68:P68"/>
    <mergeCell ref="D102:D103"/>
    <mergeCell ref="E102:E103"/>
    <mergeCell ref="F102:F103"/>
    <mergeCell ref="G102:H102"/>
    <mergeCell ref="I102:J102"/>
    <mergeCell ref="K102:K103"/>
    <mergeCell ref="L102:L103"/>
    <mergeCell ref="M102:M103"/>
    <mergeCell ref="N102:N103"/>
    <mergeCell ref="I31:J31"/>
    <mergeCell ref="K31:K32"/>
    <mergeCell ref="L31:L32"/>
    <mergeCell ref="M31:M32"/>
    <mergeCell ref="N31:N32"/>
    <mergeCell ref="L54:L55"/>
    <mergeCell ref="P85:P86"/>
    <mergeCell ref="B84:P84"/>
    <mergeCell ref="A82:C82"/>
    <mergeCell ref="D69:D70"/>
    <mergeCell ref="E69:E70"/>
    <mergeCell ref="F69:F70"/>
    <mergeCell ref="G69:H69"/>
    <mergeCell ref="I69:J69"/>
    <mergeCell ref="A66:C66"/>
    <mergeCell ref="A85:A86"/>
    <mergeCell ref="B85:B86"/>
    <mergeCell ref="C85:C86"/>
    <mergeCell ref="D85:D86"/>
    <mergeCell ref="E85:E86"/>
    <mergeCell ref="F85:F86"/>
    <mergeCell ref="G85:H85"/>
    <mergeCell ref="I85:J85"/>
    <mergeCell ref="K69:K70"/>
    <mergeCell ref="O54:O55"/>
    <mergeCell ref="P54:P55"/>
    <mergeCell ref="B53:P53"/>
    <mergeCell ref="A51:C51"/>
    <mergeCell ref="D54:D55"/>
    <mergeCell ref="E54:E55"/>
    <mergeCell ref="F54:F55"/>
    <mergeCell ref="G54:H54"/>
    <mergeCell ref="I54:J54"/>
    <mergeCell ref="K54:K55"/>
    <mergeCell ref="N54:N55"/>
    <mergeCell ref="B9:P9"/>
    <mergeCell ref="C10:C11"/>
    <mergeCell ref="B10:B11"/>
    <mergeCell ref="P31:P32"/>
    <mergeCell ref="B30:P30"/>
    <mergeCell ref="A28:C28"/>
    <mergeCell ref="P24:P25"/>
    <mergeCell ref="B23:P23"/>
    <mergeCell ref="A41:A42"/>
    <mergeCell ref="B41:B42"/>
    <mergeCell ref="C41:C42"/>
    <mergeCell ref="D41:D42"/>
    <mergeCell ref="E41:E42"/>
    <mergeCell ref="F41:F42"/>
    <mergeCell ref="G41:H41"/>
    <mergeCell ref="I41:J41"/>
    <mergeCell ref="K41:K42"/>
    <mergeCell ref="L41:L42"/>
    <mergeCell ref="M41:M42"/>
    <mergeCell ref="N41:N42"/>
    <mergeCell ref="G24:H24"/>
    <mergeCell ref="O41:O42"/>
    <mergeCell ref="P41:P42"/>
    <mergeCell ref="B40:P40"/>
    <mergeCell ref="A159:C159"/>
    <mergeCell ref="A21:C21"/>
    <mergeCell ref="A152:C152"/>
    <mergeCell ref="A153:C153"/>
    <mergeCell ref="A154:C154"/>
    <mergeCell ref="A155:C155"/>
    <mergeCell ref="A156:C156"/>
    <mergeCell ref="A157:C157"/>
    <mergeCell ref="A158:C158"/>
    <mergeCell ref="A24:A25"/>
    <mergeCell ref="B24:B25"/>
    <mergeCell ref="C24:C25"/>
    <mergeCell ref="A38:C38"/>
    <mergeCell ref="A54:A55"/>
    <mergeCell ref="B54:B55"/>
    <mergeCell ref="C54:C55"/>
    <mergeCell ref="A31:A32"/>
    <mergeCell ref="B131:P131"/>
    <mergeCell ref="O138:O139"/>
    <mergeCell ref="P138:P139"/>
    <mergeCell ref="P124:P125"/>
    <mergeCell ref="M54:M55"/>
    <mergeCell ref="O31:O32"/>
    <mergeCell ref="A132:A133"/>
    <mergeCell ref="B123:P123"/>
    <mergeCell ref="A121:C121"/>
    <mergeCell ref="F10:F11"/>
    <mergeCell ref="E10:E11"/>
    <mergeCell ref="D10:D11"/>
    <mergeCell ref="F24:F25"/>
    <mergeCell ref="F31:F32"/>
    <mergeCell ref="G31:H31"/>
    <mergeCell ref="M10:M11"/>
    <mergeCell ref="N10:N11"/>
    <mergeCell ref="O10:O11"/>
    <mergeCell ref="L24:L25"/>
    <mergeCell ref="M24:M25"/>
    <mergeCell ref="D24:D25"/>
    <mergeCell ref="E24:E25"/>
    <mergeCell ref="N24:N25"/>
    <mergeCell ref="O24:O25"/>
    <mergeCell ref="I24:J24"/>
    <mergeCell ref="K24:K25"/>
    <mergeCell ref="P10:P11"/>
    <mergeCell ref="B31:B32"/>
    <mergeCell ref="C31:C32"/>
    <mergeCell ref="D31:D32"/>
    <mergeCell ref="E31:E32"/>
    <mergeCell ref="A151:P151"/>
    <mergeCell ref="A1:B3"/>
    <mergeCell ref="C1:M3"/>
    <mergeCell ref="P1:P3"/>
    <mergeCell ref="A4:B4"/>
    <mergeCell ref="C4:P4"/>
    <mergeCell ref="A5:B5"/>
    <mergeCell ref="C5:P5"/>
    <mergeCell ref="A6:B6"/>
    <mergeCell ref="C6:P6"/>
    <mergeCell ref="A69:A70"/>
    <mergeCell ref="B69:B70"/>
    <mergeCell ref="C69:C70"/>
    <mergeCell ref="A102:A103"/>
    <mergeCell ref="B102:B103"/>
    <mergeCell ref="C102:C103"/>
    <mergeCell ref="A138:A139"/>
    <mergeCell ref="B138:B139"/>
    <mergeCell ref="C7:P7"/>
    <mergeCell ref="A10:A11"/>
    <mergeCell ref="K10:K11"/>
    <mergeCell ref="L10:L11"/>
    <mergeCell ref="G10:H10"/>
    <mergeCell ref="I10:J10"/>
  </mergeCells>
  <pageMargins left="0.75" right="0.75" top="1" bottom="1" header="0.5" footer="0.5"/>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PORVENIR</vt:lpstr>
      <vt:lpstr>ASUNCION BOCHICA</vt:lpstr>
      <vt:lpstr>CARVAJAL</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JC ABOGADOS</cp:lastModifiedBy>
  <dcterms:created xsi:type="dcterms:W3CDTF">2020-05-26T22:31:36Z</dcterms:created>
  <dcterms:modified xsi:type="dcterms:W3CDTF">2026-10-08T02:45:32Z</dcterms:modified>
  <cp:category/>
  <cp:contentStatus/>
</cp:coreProperties>
</file>