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1.xml" ContentType="application/vnd.openxmlformats-officedocument.drawing+xml"/>
  <Override PartName="/xl/pivotTables/pivotTable3.xml" ContentType="application/vnd.openxmlformats-officedocument.spreadsheetml.pivotTable+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codeName="{00000000-0000-0000-0000-000000000000}"/>
  <workbookPr updateLinks="never" codeName="ThisWorkbook"/>
  <mc:AlternateContent xmlns:mc="http://schemas.openxmlformats.org/markup-compatibility/2006">
    <mc:Choice Requires="x15">
      <x15ac:absPath xmlns:x15ac="http://schemas.microsoft.com/office/spreadsheetml/2010/11/ac" url="C:\Users\USUARIO\Documents\ALCALDIA SUBA\FORMULACION\SEFUR\"/>
    </mc:Choice>
  </mc:AlternateContent>
  <xr:revisionPtr revIDLastSave="0" documentId="13_ncr:1_{A558C4DC-1410-4745-8138-FD58608CF047}" xr6:coauthVersionLast="47" xr6:coauthVersionMax="47" xr10:uidLastSave="{00000000-0000-0000-0000-000000000000}"/>
  <bookViews>
    <workbookView xWindow="-110" yWindow="-110" windowWidth="19420" windowHeight="10300" firstSheet="6" activeTab="6" xr2:uid="{00000000-000D-0000-FFFF-FFFF00000000}"/>
  </bookViews>
  <sheets>
    <sheet name="TablaD_3Provedores" sheetId="9" state="hidden" r:id="rId1"/>
    <sheet name="Tres_Entidad" sheetId="7" state="hidden" r:id="rId2"/>
    <sheet name="TablaDinamicaTres_Entidad" sheetId="8" state="hidden" r:id="rId3"/>
    <sheet name="Lista" sheetId="2" state="hidden" r:id="rId4"/>
    <sheet name="Estudio_Mercado_VF" sheetId="13" state="hidden" r:id="rId5"/>
    <sheet name="BOLSA_MONTOAGOTABLE" sheetId="14" state="hidden" r:id="rId6"/>
    <sheet name="FORMATO DE OFERTA ECONÓMICA" sheetId="11" r:id="rId7"/>
  </sheets>
  <externalReferences>
    <externalReference r:id="rId8"/>
  </externalReferences>
  <definedNames>
    <definedName name="_xlnm._FilterDatabase" localSheetId="5" hidden="1">BOLSA_MONTOAGOTABLE!$A$7:$CS$10</definedName>
    <definedName name="_xlnm._FilterDatabase" localSheetId="4" hidden="1">Estudio_Mercado_VF!$A$10:$CS$62</definedName>
    <definedName name="_xlnm._FilterDatabase" localSheetId="6" hidden="1">'FORMATO DE OFERTA ECONÓMICA'!$D$11:$F$25</definedName>
    <definedName name="_xleta.ROUND" hidden="1" xlm="1">#NAME?</definedName>
    <definedName name="_xlnm.Print_Area" localSheetId="5">BOLSA_MONTOAGOTABLE!$A$1:$AE$30</definedName>
    <definedName name="_xlnm.Print_Area" localSheetId="4">Estudio_Mercado_VF!$A$1:$AE$82</definedName>
  </definedNames>
  <calcPr calcId="191029"/>
  <pivotCaches>
    <pivotCache cacheId="136" r:id="rId9"/>
    <pivotCache cacheId="137" r:id="rId10"/>
    <pivotCache cacheId="138" r:id="rId11"/>
  </pivotCaches>
</workbook>
</file>

<file path=xl/calcChain.xml><?xml version="1.0" encoding="utf-8"?>
<calcChain xmlns="http://schemas.openxmlformats.org/spreadsheetml/2006/main">
  <c r="J54" i="11" l="1"/>
  <c r="J55" i="11"/>
  <c r="J53" i="11"/>
  <c r="K65" i="11"/>
  <c r="I65" i="11"/>
  <c r="K60" i="11"/>
  <c r="K61" i="11"/>
  <c r="K62" i="11"/>
  <c r="K63" i="11"/>
  <c r="K64" i="11"/>
  <c r="I61" i="11"/>
  <c r="I62" i="11"/>
  <c r="I63" i="11"/>
  <c r="I64" i="11"/>
  <c r="I60" i="11"/>
  <c r="C53" i="11"/>
  <c r="D53" i="11"/>
  <c r="E53" i="11"/>
  <c r="H53" i="11"/>
  <c r="B13" i="11"/>
  <c r="B14" i="11"/>
  <c r="B15" i="11"/>
  <c r="B16" i="11"/>
  <c r="B17" i="11"/>
  <c r="B18" i="11"/>
  <c r="B19" i="11"/>
  <c r="B20" i="11"/>
  <c r="B21" i="11"/>
  <c r="B22" i="11"/>
  <c r="B23" i="11"/>
  <c r="B24" i="11"/>
  <c r="B25" i="11"/>
  <c r="B26" i="11"/>
  <c r="B27" i="11"/>
  <c r="B28" i="11"/>
  <c r="B29" i="11"/>
  <c r="B30" i="11"/>
  <c r="B31" i="11"/>
  <c r="B32" i="11"/>
  <c r="D32" i="11" l="1"/>
  <c r="E12" i="11"/>
  <c r="E13" i="11"/>
  <c r="E14" i="11"/>
  <c r="E15" i="11"/>
  <c r="E16" i="11"/>
  <c r="E17" i="11"/>
  <c r="E18" i="11"/>
  <c r="E19" i="11"/>
  <c r="E20" i="11"/>
  <c r="E21" i="11"/>
  <c r="E22" i="11"/>
  <c r="E23" i="11"/>
  <c r="E24" i="11"/>
  <c r="E25" i="11"/>
  <c r="E26" i="11"/>
  <c r="E27" i="11"/>
  <c r="E28" i="11"/>
  <c r="E29" i="11"/>
  <c r="E30" i="11"/>
  <c r="E31" i="11"/>
  <c r="E32" i="11"/>
  <c r="E54" i="11"/>
  <c r="E55" i="11"/>
  <c r="E33" i="11"/>
  <c r="E34" i="11"/>
  <c r="E35" i="11"/>
  <c r="E36" i="11"/>
  <c r="E37" i="11"/>
  <c r="E38" i="11"/>
  <c r="E39" i="11"/>
  <c r="E40" i="11"/>
  <c r="E41" i="11"/>
  <c r="E42" i="11"/>
  <c r="E43" i="11"/>
  <c r="E44" i="11"/>
  <c r="E45" i="11"/>
  <c r="E46" i="11"/>
  <c r="E47" i="11"/>
  <c r="E11" i="11"/>
  <c r="C54" i="11"/>
  <c r="D54" i="11"/>
  <c r="F54" i="11"/>
  <c r="H54" i="11" s="1"/>
  <c r="C55" i="11"/>
  <c r="D55" i="11"/>
  <c r="F55" i="11"/>
  <c r="H55" i="11" s="1"/>
  <c r="C31" i="11"/>
  <c r="C32" i="11"/>
  <c r="C33" i="11"/>
  <c r="C34" i="11"/>
  <c r="C35" i="11"/>
  <c r="C36" i="11"/>
  <c r="C37" i="11"/>
  <c r="C38" i="11"/>
  <c r="C39" i="11"/>
  <c r="C40" i="11"/>
  <c r="C41" i="11"/>
  <c r="C42" i="11"/>
  <c r="C43" i="11"/>
  <c r="C44" i="11"/>
  <c r="C45" i="11"/>
  <c r="C46" i="11"/>
  <c r="C47" i="11"/>
  <c r="C48" i="11"/>
  <c r="C13" i="11"/>
  <c r="D13" i="11"/>
  <c r="D43" i="11"/>
  <c r="F43" i="11"/>
  <c r="D44" i="11"/>
  <c r="F44" i="11"/>
  <c r="D45" i="11"/>
  <c r="F45" i="11"/>
  <c r="D46" i="11"/>
  <c r="F46" i="11"/>
  <c r="D47" i="11"/>
  <c r="F47" i="11"/>
  <c r="B48" i="11"/>
  <c r="D48" i="11"/>
  <c r="F48" i="11"/>
  <c r="G48" i="11"/>
  <c r="B50" i="11"/>
  <c r="H48" i="11" l="1"/>
  <c r="I33" i="13"/>
  <c r="L33" i="13" s="1"/>
  <c r="D64" i="11"/>
  <c r="C64" i="11"/>
  <c r="D63" i="11"/>
  <c r="C63" i="11"/>
  <c r="D62" i="11"/>
  <c r="C62" i="11"/>
  <c r="D61" i="11"/>
  <c r="C61" i="11"/>
  <c r="D60" i="11"/>
  <c r="C60" i="11"/>
  <c r="I59" i="11"/>
  <c r="D59" i="11"/>
  <c r="C59" i="11"/>
  <c r="I56" i="11"/>
  <c r="J48" i="11"/>
  <c r="J47" i="11"/>
  <c r="J46" i="11"/>
  <c r="J45" i="11"/>
  <c r="J44" i="11"/>
  <c r="J43" i="11"/>
  <c r="J42" i="11"/>
  <c r="F42" i="11"/>
  <c r="D42" i="11"/>
  <c r="J41" i="11"/>
  <c r="F41" i="11"/>
  <c r="D41" i="11"/>
  <c r="J40" i="11"/>
  <c r="F40" i="11"/>
  <c r="D40" i="11"/>
  <c r="J39" i="11"/>
  <c r="F39" i="11"/>
  <c r="D39" i="11"/>
  <c r="J38" i="11"/>
  <c r="F38" i="11"/>
  <c r="D38" i="11"/>
  <c r="J37" i="11"/>
  <c r="F37" i="11"/>
  <c r="D37" i="11"/>
  <c r="J36" i="11"/>
  <c r="F36" i="11"/>
  <c r="D36" i="11"/>
  <c r="J35" i="11"/>
  <c r="F35" i="11"/>
  <c r="D35" i="11"/>
  <c r="J34" i="11"/>
  <c r="F34" i="11"/>
  <c r="D34" i="11"/>
  <c r="J33" i="11"/>
  <c r="F33" i="11"/>
  <c r="D33" i="11"/>
  <c r="J32" i="11"/>
  <c r="F32" i="11"/>
  <c r="J31" i="11"/>
  <c r="F31" i="11"/>
  <c r="D31" i="11"/>
  <c r="J30" i="11"/>
  <c r="F30" i="11"/>
  <c r="D30" i="11"/>
  <c r="C30" i="11"/>
  <c r="J29" i="11"/>
  <c r="F29" i="11"/>
  <c r="D29" i="11"/>
  <c r="C29" i="11"/>
  <c r="J28" i="11"/>
  <c r="F28" i="11"/>
  <c r="D28" i="11"/>
  <c r="C28" i="11"/>
  <c r="J27" i="11"/>
  <c r="F27" i="11"/>
  <c r="D27" i="11"/>
  <c r="C27" i="11"/>
  <c r="J26" i="11"/>
  <c r="F26" i="11"/>
  <c r="D26" i="11"/>
  <c r="C26" i="11"/>
  <c r="J25" i="11"/>
  <c r="F25" i="11"/>
  <c r="D25" i="11"/>
  <c r="C25" i="11"/>
  <c r="J24" i="11"/>
  <c r="F24" i="11"/>
  <c r="D24" i="11"/>
  <c r="C24" i="11"/>
  <c r="J23" i="11"/>
  <c r="F23" i="11"/>
  <c r="D23" i="11"/>
  <c r="C23" i="11"/>
  <c r="J22" i="11"/>
  <c r="F22" i="11"/>
  <c r="D22" i="11"/>
  <c r="C22" i="11"/>
  <c r="J21" i="11"/>
  <c r="F21" i="11"/>
  <c r="D21" i="11"/>
  <c r="C21" i="11"/>
  <c r="J20" i="11"/>
  <c r="F20" i="11"/>
  <c r="D20" i="11"/>
  <c r="C20" i="11"/>
  <c r="J19" i="11"/>
  <c r="F19" i="11"/>
  <c r="D19" i="11"/>
  <c r="C19" i="11"/>
  <c r="J18" i="11"/>
  <c r="F18" i="11"/>
  <c r="D18" i="11"/>
  <c r="C18" i="11"/>
  <c r="J17" i="11"/>
  <c r="F17" i="11"/>
  <c r="D17" i="11"/>
  <c r="C17" i="11"/>
  <c r="J16" i="11"/>
  <c r="F16" i="11"/>
  <c r="D16" i="11"/>
  <c r="C16" i="11"/>
  <c r="J15" i="11"/>
  <c r="F15" i="11"/>
  <c r="D15" i="11"/>
  <c r="C15" i="11"/>
  <c r="J14" i="11"/>
  <c r="F14" i="11"/>
  <c r="D14" i="11"/>
  <c r="C14" i="11"/>
  <c r="J13" i="11"/>
  <c r="F13" i="11"/>
  <c r="J12" i="11"/>
  <c r="F12" i="11"/>
  <c r="D12" i="11"/>
  <c r="C12" i="11"/>
  <c r="B12" i="11"/>
  <c r="J11" i="11"/>
  <c r="F11" i="11"/>
  <c r="D11" i="11"/>
  <c r="C11" i="11"/>
  <c r="B11" i="11"/>
  <c r="E7" i="11"/>
  <c r="AF10" i="14"/>
  <c r="R10" i="14"/>
  <c r="P10" i="14"/>
  <c r="Q10" i="14" s="1"/>
  <c r="S10" i="14" s="1"/>
  <c r="L10" i="14"/>
  <c r="J10" i="14"/>
  <c r="K10" i="14" s="1"/>
  <c r="AF9" i="14"/>
  <c r="AE9" i="14"/>
  <c r="X9" i="14"/>
  <c r="V9" i="14"/>
  <c r="W9" i="14" s="1"/>
  <c r="Y9" i="14" s="1"/>
  <c r="R9" i="14"/>
  <c r="P9" i="14"/>
  <c r="Q9" i="14" s="1"/>
  <c r="Z9" i="14" s="1"/>
  <c r="AA9" i="14" s="1"/>
  <c r="M9" i="14"/>
  <c r="L9" i="14"/>
  <c r="K9" i="14"/>
  <c r="J9" i="14"/>
  <c r="AF8" i="14"/>
  <c r="Z8" i="14"/>
  <c r="AA8" i="14" s="1"/>
  <c r="Y8" i="14"/>
  <c r="X8" i="14"/>
  <c r="W8" i="14"/>
  <c r="V8" i="14"/>
  <c r="S8" i="14"/>
  <c r="R8" i="14"/>
  <c r="Q8" i="14"/>
  <c r="P8" i="14"/>
  <c r="M8" i="14"/>
  <c r="L8" i="14"/>
  <c r="K8" i="14"/>
  <c r="J8" i="14"/>
  <c r="I61" i="13"/>
  <c r="J61" i="13" s="1"/>
  <c r="I60" i="13"/>
  <c r="J60" i="13" s="1"/>
  <c r="I59" i="13"/>
  <c r="J59" i="13" s="1"/>
  <c r="I58" i="13"/>
  <c r="J58" i="13" s="1"/>
  <c r="I57" i="13"/>
  <c r="J57" i="13" s="1"/>
  <c r="X51" i="13"/>
  <c r="V51" i="13"/>
  <c r="W51" i="13" s="1"/>
  <c r="Y51" i="13" s="1"/>
  <c r="R51" i="13"/>
  <c r="P51" i="13"/>
  <c r="Q51" i="13" s="1"/>
  <c r="S51" i="13" s="1"/>
  <c r="L51" i="13"/>
  <c r="J51" i="13"/>
  <c r="K51" i="13" s="1"/>
  <c r="M51" i="13" s="1"/>
  <c r="X50" i="13"/>
  <c r="W50" i="13"/>
  <c r="Y50" i="13" s="1"/>
  <c r="R50" i="13"/>
  <c r="P50" i="13"/>
  <c r="Q50" i="13" s="1"/>
  <c r="S50" i="13" s="1"/>
  <c r="L50" i="13"/>
  <c r="J50" i="13"/>
  <c r="K50" i="13" s="1"/>
  <c r="X49" i="13"/>
  <c r="V49" i="13"/>
  <c r="W49" i="13" s="1"/>
  <c r="Y49" i="13" s="1"/>
  <c r="R49" i="13"/>
  <c r="P49" i="13"/>
  <c r="Q49" i="13" s="1"/>
  <c r="S49" i="13" s="1"/>
  <c r="L49" i="13"/>
  <c r="J49" i="13"/>
  <c r="K49" i="13" s="1"/>
  <c r="X48" i="13"/>
  <c r="V48" i="13"/>
  <c r="W48" i="13" s="1"/>
  <c r="Y48" i="13" s="1"/>
  <c r="R48" i="13"/>
  <c r="P48" i="13"/>
  <c r="Q48" i="13" s="1"/>
  <c r="S48" i="13" s="1"/>
  <c r="L48" i="13"/>
  <c r="J48" i="13"/>
  <c r="K48" i="13" s="1"/>
  <c r="X47" i="13"/>
  <c r="V47" i="13"/>
  <c r="W47" i="13" s="1"/>
  <c r="Y47" i="13" s="1"/>
  <c r="R47" i="13"/>
  <c r="P47" i="13"/>
  <c r="Q47" i="13" s="1"/>
  <c r="L47" i="13"/>
  <c r="J47" i="13"/>
  <c r="K47" i="13" s="1"/>
  <c r="M47" i="13" s="1"/>
  <c r="X46" i="13"/>
  <c r="V46" i="13"/>
  <c r="W46" i="13" s="1"/>
  <c r="Y46" i="13" s="1"/>
  <c r="R46" i="13"/>
  <c r="P46" i="13"/>
  <c r="Q46" i="13" s="1"/>
  <c r="S46" i="13" s="1"/>
  <c r="L46" i="13"/>
  <c r="J46" i="13"/>
  <c r="K46" i="13" s="1"/>
  <c r="M46" i="13" s="1"/>
  <c r="X45" i="13"/>
  <c r="V45" i="13"/>
  <c r="W45" i="13" s="1"/>
  <c r="Y45" i="13" s="1"/>
  <c r="R45" i="13"/>
  <c r="P45" i="13"/>
  <c r="Q45" i="13" s="1"/>
  <c r="S45" i="13" s="1"/>
  <c r="L45" i="13"/>
  <c r="J45" i="13"/>
  <c r="K45" i="13" s="1"/>
  <c r="X44" i="13"/>
  <c r="V44" i="13"/>
  <c r="W44" i="13" s="1"/>
  <c r="Y44" i="13" s="1"/>
  <c r="R44" i="13"/>
  <c r="P44" i="13"/>
  <c r="Q44" i="13" s="1"/>
  <c r="S44" i="13" s="1"/>
  <c r="L44" i="13"/>
  <c r="J44" i="13"/>
  <c r="K44" i="13" s="1"/>
  <c r="X43" i="13"/>
  <c r="V43" i="13"/>
  <c r="W43" i="13" s="1"/>
  <c r="Y43" i="13" s="1"/>
  <c r="R43" i="13"/>
  <c r="P43" i="13"/>
  <c r="Q43" i="13" s="1"/>
  <c r="S43" i="13" s="1"/>
  <c r="L43" i="13"/>
  <c r="J43" i="13"/>
  <c r="K43" i="13" s="1"/>
  <c r="X42" i="13"/>
  <c r="V42" i="13"/>
  <c r="W42" i="13" s="1"/>
  <c r="Y42" i="13" s="1"/>
  <c r="R42" i="13"/>
  <c r="P42" i="13"/>
  <c r="Q42" i="13" s="1"/>
  <c r="S42" i="13" s="1"/>
  <c r="L42" i="13"/>
  <c r="J42" i="13"/>
  <c r="K42" i="13" s="1"/>
  <c r="M42" i="13" s="1"/>
  <c r="X41" i="13"/>
  <c r="V41" i="13"/>
  <c r="W41" i="13" s="1"/>
  <c r="R41" i="13"/>
  <c r="P41" i="13"/>
  <c r="Q41" i="13" s="1"/>
  <c r="S41" i="13" s="1"/>
  <c r="L41" i="13"/>
  <c r="J41" i="13"/>
  <c r="K41" i="13" s="1"/>
  <c r="M41" i="13" s="1"/>
  <c r="X40" i="13"/>
  <c r="V40" i="13"/>
  <c r="W40" i="13" s="1"/>
  <c r="Y40" i="13" s="1"/>
  <c r="R40" i="13"/>
  <c r="P40" i="13"/>
  <c r="Q40" i="13" s="1"/>
  <c r="S40" i="13" s="1"/>
  <c r="L40" i="13"/>
  <c r="J40" i="13"/>
  <c r="K40" i="13" s="1"/>
  <c r="X39" i="13"/>
  <c r="V39" i="13"/>
  <c r="W39" i="13" s="1"/>
  <c r="Y39" i="13" s="1"/>
  <c r="R39" i="13"/>
  <c r="P39" i="13"/>
  <c r="Q39" i="13" s="1"/>
  <c r="S39" i="13" s="1"/>
  <c r="L39" i="13"/>
  <c r="J39" i="13"/>
  <c r="K39" i="13" s="1"/>
  <c r="X38" i="13"/>
  <c r="V38" i="13"/>
  <c r="W38" i="13" s="1"/>
  <c r="Y38" i="13" s="1"/>
  <c r="R38" i="13"/>
  <c r="P38" i="13"/>
  <c r="Q38" i="13" s="1"/>
  <c r="S38" i="13" s="1"/>
  <c r="L38" i="13"/>
  <c r="K38" i="13"/>
  <c r="X37" i="13"/>
  <c r="V37" i="13"/>
  <c r="W37" i="13" s="1"/>
  <c r="Y37" i="13" s="1"/>
  <c r="R37" i="13"/>
  <c r="P37" i="13"/>
  <c r="Q37" i="13" s="1"/>
  <c r="S37" i="13" s="1"/>
  <c r="L37" i="13"/>
  <c r="J37" i="13"/>
  <c r="K37" i="13" s="1"/>
  <c r="M37" i="13" s="1"/>
  <c r="X33" i="13"/>
  <c r="W33" i="13"/>
  <c r="Y33" i="13" s="1"/>
  <c r="R33" i="13"/>
  <c r="Q33" i="13"/>
  <c r="S33" i="13" s="1"/>
  <c r="X32" i="13"/>
  <c r="V32" i="13"/>
  <c r="W32" i="13" s="1"/>
  <c r="Y32" i="13" s="1"/>
  <c r="R32" i="13"/>
  <c r="P32" i="13"/>
  <c r="Q32" i="13" s="1"/>
  <c r="S32" i="13" s="1"/>
  <c r="L32" i="13"/>
  <c r="J32" i="13"/>
  <c r="K32" i="13" s="1"/>
  <c r="X31" i="13"/>
  <c r="W31" i="13"/>
  <c r="Y31" i="13" s="1"/>
  <c r="R31" i="13"/>
  <c r="P31" i="13"/>
  <c r="Q31" i="13" s="1"/>
  <c r="S31" i="13" s="1"/>
  <c r="L31" i="13"/>
  <c r="J31" i="13"/>
  <c r="K31" i="13" s="1"/>
  <c r="X30" i="13"/>
  <c r="V30" i="13"/>
  <c r="W30" i="13" s="1"/>
  <c r="Y30" i="13" s="1"/>
  <c r="R30" i="13"/>
  <c r="P30" i="13"/>
  <c r="Q30" i="13" s="1"/>
  <c r="S30" i="13" s="1"/>
  <c r="L30" i="13"/>
  <c r="J30" i="13"/>
  <c r="K30" i="13" s="1"/>
  <c r="M30" i="13" s="1"/>
  <c r="X29" i="13"/>
  <c r="V29" i="13"/>
  <c r="W29" i="13" s="1"/>
  <c r="Y29" i="13" s="1"/>
  <c r="R29" i="13"/>
  <c r="P29" i="13"/>
  <c r="Q29" i="13" s="1"/>
  <c r="S29" i="13" s="1"/>
  <c r="L29" i="13"/>
  <c r="J29" i="13"/>
  <c r="K29" i="13" s="1"/>
  <c r="AE28" i="13"/>
  <c r="X28" i="13"/>
  <c r="V28" i="13"/>
  <c r="W28" i="13" s="1"/>
  <c r="Y28" i="13" s="1"/>
  <c r="R28" i="13"/>
  <c r="P28" i="13"/>
  <c r="Q28" i="13" s="1"/>
  <c r="S28" i="13" s="1"/>
  <c r="L28" i="13"/>
  <c r="J28" i="13"/>
  <c r="K28" i="13" s="1"/>
  <c r="X27" i="13"/>
  <c r="V27" i="13"/>
  <c r="W27" i="13" s="1"/>
  <c r="Y27" i="13" s="1"/>
  <c r="R27" i="13"/>
  <c r="P27" i="13"/>
  <c r="Q27" i="13" s="1"/>
  <c r="S27" i="13" s="1"/>
  <c r="L27" i="13"/>
  <c r="J27" i="13"/>
  <c r="K27" i="13" s="1"/>
  <c r="R26" i="13"/>
  <c r="P26" i="13"/>
  <c r="Q26" i="13" s="1"/>
  <c r="S26" i="13" s="1"/>
  <c r="L26" i="13"/>
  <c r="J26" i="13"/>
  <c r="K26" i="13" s="1"/>
  <c r="X25" i="13"/>
  <c r="V25" i="13"/>
  <c r="W25" i="13" s="1"/>
  <c r="Y25" i="13" s="1"/>
  <c r="R25" i="13"/>
  <c r="P25" i="13"/>
  <c r="Q25" i="13" s="1"/>
  <c r="S25" i="13" s="1"/>
  <c r="L25" i="13"/>
  <c r="J25" i="13"/>
  <c r="K25" i="13" s="1"/>
  <c r="M25" i="13" s="1"/>
  <c r="X24" i="13"/>
  <c r="V24" i="13"/>
  <c r="W24" i="13" s="1"/>
  <c r="R24" i="13"/>
  <c r="P24" i="13"/>
  <c r="Q24" i="13" s="1"/>
  <c r="S24" i="13" s="1"/>
  <c r="L24" i="13"/>
  <c r="J24" i="13"/>
  <c r="K24" i="13" s="1"/>
  <c r="M24" i="13" s="1"/>
  <c r="X23" i="13"/>
  <c r="W23" i="13"/>
  <c r="Y23" i="13" s="1"/>
  <c r="R23" i="13"/>
  <c r="P23" i="13"/>
  <c r="Q23" i="13" s="1"/>
  <c r="S23" i="13" s="1"/>
  <c r="L23" i="13"/>
  <c r="J23" i="13"/>
  <c r="K23" i="13" s="1"/>
  <c r="X22" i="13"/>
  <c r="V22" i="13"/>
  <c r="W22" i="13" s="1"/>
  <c r="Y22" i="13" s="1"/>
  <c r="R22" i="13"/>
  <c r="P22" i="13"/>
  <c r="Q22" i="13" s="1"/>
  <c r="S22" i="13" s="1"/>
  <c r="L22" i="13"/>
  <c r="J22" i="13"/>
  <c r="K22" i="13" s="1"/>
  <c r="X21" i="13"/>
  <c r="V21" i="13"/>
  <c r="W21" i="13" s="1"/>
  <c r="Y21" i="13" s="1"/>
  <c r="R21" i="13"/>
  <c r="P21" i="13"/>
  <c r="Q21" i="13" s="1"/>
  <c r="S21" i="13" s="1"/>
  <c r="L21" i="13"/>
  <c r="J21" i="13"/>
  <c r="K21" i="13" s="1"/>
  <c r="X20" i="13"/>
  <c r="V20" i="13"/>
  <c r="W20" i="13" s="1"/>
  <c r="Y20" i="13" s="1"/>
  <c r="R20" i="13"/>
  <c r="P20" i="13"/>
  <c r="Q20" i="13" s="1"/>
  <c r="S20" i="13" s="1"/>
  <c r="L20" i="13"/>
  <c r="J20" i="13"/>
  <c r="K20" i="13" s="1"/>
  <c r="M20" i="13" s="1"/>
  <c r="X19" i="13"/>
  <c r="W19" i="13"/>
  <c r="Y19" i="13" s="1"/>
  <c r="S19" i="13"/>
  <c r="R19" i="13"/>
  <c r="L19" i="13"/>
  <c r="K19" i="13"/>
  <c r="M19" i="13" s="1"/>
  <c r="X18" i="13"/>
  <c r="V18" i="13"/>
  <c r="W18" i="13" s="1"/>
  <c r="Y18" i="13" s="1"/>
  <c r="R18" i="13"/>
  <c r="P18" i="13"/>
  <c r="Q18" i="13" s="1"/>
  <c r="S18" i="13" s="1"/>
  <c r="L18" i="13"/>
  <c r="J18" i="13"/>
  <c r="K18" i="13" s="1"/>
  <c r="X17" i="13"/>
  <c r="V17" i="13"/>
  <c r="W17" i="13" s="1"/>
  <c r="Y17" i="13" s="1"/>
  <c r="R17" i="13"/>
  <c r="P17" i="13"/>
  <c r="Q17" i="13" s="1"/>
  <c r="S17" i="13" s="1"/>
  <c r="L17" i="13"/>
  <c r="J17" i="13"/>
  <c r="K17" i="13" s="1"/>
  <c r="X16" i="13"/>
  <c r="W16" i="13"/>
  <c r="R16" i="13"/>
  <c r="Q16" i="13"/>
  <c r="S16" i="13" s="1"/>
  <c r="L16" i="13"/>
  <c r="J16" i="13"/>
  <c r="K16" i="13" s="1"/>
  <c r="M16" i="13" s="1"/>
  <c r="X15" i="13"/>
  <c r="V15" i="13"/>
  <c r="W15" i="13" s="1"/>
  <c r="Y15" i="13" s="1"/>
  <c r="R15" i="13"/>
  <c r="P15" i="13"/>
  <c r="Q15" i="13" s="1"/>
  <c r="S15" i="13" s="1"/>
  <c r="L15" i="13"/>
  <c r="J15" i="13"/>
  <c r="K15" i="13" s="1"/>
  <c r="X14" i="13"/>
  <c r="V14" i="13"/>
  <c r="W14" i="13" s="1"/>
  <c r="Y14" i="13" s="1"/>
  <c r="R14" i="13"/>
  <c r="P14" i="13"/>
  <c r="Q14" i="13" s="1"/>
  <c r="S14" i="13" s="1"/>
  <c r="L14" i="13"/>
  <c r="J14" i="13"/>
  <c r="K14" i="13" s="1"/>
  <c r="X13" i="13"/>
  <c r="V13" i="13"/>
  <c r="W13" i="13" s="1"/>
  <c r="Y13" i="13" s="1"/>
  <c r="R13" i="13"/>
  <c r="P13" i="13"/>
  <c r="Q13" i="13" s="1"/>
  <c r="S13" i="13" s="1"/>
  <c r="L13" i="13"/>
  <c r="J13" i="13"/>
  <c r="K13" i="13" s="1"/>
  <c r="X12" i="13"/>
  <c r="V12" i="13"/>
  <c r="W12" i="13" s="1"/>
  <c r="Y12" i="13" s="1"/>
  <c r="R12" i="13"/>
  <c r="P12" i="13"/>
  <c r="Q12" i="13" s="1"/>
  <c r="S12" i="13" s="1"/>
  <c r="L12" i="13"/>
  <c r="J12" i="13"/>
  <c r="K12" i="13" s="1"/>
  <c r="X11" i="13"/>
  <c r="V11" i="13"/>
  <c r="W11" i="13" s="1"/>
  <c r="Y11" i="13" s="1"/>
  <c r="R11" i="13"/>
  <c r="P11" i="13"/>
  <c r="Q11" i="13" s="1"/>
  <c r="S11" i="13" s="1"/>
  <c r="L11" i="13"/>
  <c r="J11" i="13"/>
  <c r="K11" i="13" s="1"/>
  <c r="AV97" i="7"/>
  <c r="AU97" i="7"/>
  <c r="AR97" i="7"/>
  <c r="AQ97" i="7"/>
  <c r="AP97" i="7"/>
  <c r="AO97" i="7"/>
  <c r="AL97" i="7"/>
  <c r="AK97" i="7"/>
  <c r="AJ97" i="7"/>
  <c r="AI97" i="7"/>
  <c r="AH97" i="7"/>
  <c r="AG97" i="7"/>
  <c r="AF97" i="7"/>
  <c r="AE97" i="7"/>
  <c r="AD97" i="7"/>
  <c r="AC97" i="7"/>
  <c r="AA97" i="7"/>
  <c r="AB97" i="7" s="1"/>
  <c r="X97" i="7"/>
  <c r="W97" i="7"/>
  <c r="V97" i="7"/>
  <c r="U97" i="7"/>
  <c r="R97" i="7"/>
  <c r="Q97" i="7"/>
  <c r="O97" i="7"/>
  <c r="P97" i="7" s="1"/>
  <c r="L97" i="7"/>
  <c r="K97" i="7"/>
  <c r="J97" i="7"/>
  <c r="I97" i="7"/>
  <c r="A97" i="7"/>
  <c r="AV96" i="7"/>
  <c r="AU96" i="7"/>
  <c r="AT96" i="7"/>
  <c r="AS96" i="7"/>
  <c r="AR96" i="7"/>
  <c r="AQ96" i="7"/>
  <c r="AP96" i="7"/>
  <c r="AO96" i="7"/>
  <c r="AM96" i="7"/>
  <c r="AN96" i="7" s="1"/>
  <c r="AL96" i="7"/>
  <c r="AK96" i="7"/>
  <c r="AJ96" i="7"/>
  <c r="AI96" i="7"/>
  <c r="AH96" i="7"/>
  <c r="AG96" i="7"/>
  <c r="AF96" i="7"/>
  <c r="AD96" i="7"/>
  <c r="AC96" i="7"/>
  <c r="AA96" i="7"/>
  <c r="AB96" i="7" s="1"/>
  <c r="X96" i="7"/>
  <c r="W96" i="7"/>
  <c r="U96" i="7"/>
  <c r="V96" i="7" s="1"/>
  <c r="R96" i="7"/>
  <c r="Q96" i="7"/>
  <c r="P96" i="7"/>
  <c r="O96" i="7"/>
  <c r="L96" i="7"/>
  <c r="AW96" i="7" s="1"/>
  <c r="AX96" i="7" s="1"/>
  <c r="K96" i="7"/>
  <c r="I96" i="7"/>
  <c r="J96" i="7" s="1"/>
  <c r="A96" i="7"/>
  <c r="AE96" i="7" s="1"/>
  <c r="AV95" i="7"/>
  <c r="AU95" i="7"/>
  <c r="AR95" i="7"/>
  <c r="AQ95" i="7"/>
  <c r="AP95" i="7"/>
  <c r="AO95" i="7"/>
  <c r="AL95" i="7"/>
  <c r="AK95" i="7"/>
  <c r="AJ95" i="7"/>
  <c r="AI95" i="7"/>
  <c r="AH95" i="7"/>
  <c r="AG95" i="7"/>
  <c r="AF95" i="7"/>
  <c r="AD95" i="7"/>
  <c r="AC95" i="7"/>
  <c r="AA95" i="7"/>
  <c r="AB95" i="7" s="1"/>
  <c r="X95" i="7"/>
  <c r="W95" i="7"/>
  <c r="U95" i="7"/>
  <c r="V95" i="7" s="1"/>
  <c r="R95" i="7"/>
  <c r="Q95" i="7"/>
  <c r="O95" i="7"/>
  <c r="P95" i="7" s="1"/>
  <c r="L95" i="7"/>
  <c r="K95" i="7"/>
  <c r="J95" i="7"/>
  <c r="I95" i="7"/>
  <c r="A95" i="7"/>
  <c r="AE95" i="7" s="1"/>
  <c r="AV94" i="7"/>
  <c r="AU94" i="7"/>
  <c r="AR94" i="7"/>
  <c r="AQ94" i="7"/>
  <c r="AP94" i="7"/>
  <c r="AL94" i="7"/>
  <c r="AK94" i="7"/>
  <c r="AJ94" i="7"/>
  <c r="AI94" i="7"/>
  <c r="AH94" i="7"/>
  <c r="AG94" i="7"/>
  <c r="AF94" i="7"/>
  <c r="AD94" i="7"/>
  <c r="AC94" i="7"/>
  <c r="AB94" i="7"/>
  <c r="AA94" i="7"/>
  <c r="X94" i="7"/>
  <c r="W94" i="7"/>
  <c r="U94" i="7"/>
  <c r="V94" i="7" s="1"/>
  <c r="R94" i="7"/>
  <c r="Q94" i="7"/>
  <c r="O94" i="7"/>
  <c r="P94" i="7" s="1"/>
  <c r="L94" i="7"/>
  <c r="K94" i="7"/>
  <c r="I94" i="7"/>
  <c r="J94" i="7" s="1"/>
  <c r="A94" i="7"/>
  <c r="AO94" i="7" s="1"/>
  <c r="AV93" i="7"/>
  <c r="AU93" i="7"/>
  <c r="AT93" i="7"/>
  <c r="AS93" i="7"/>
  <c r="AR93" i="7"/>
  <c r="AQ93" i="7"/>
  <c r="AP93" i="7"/>
  <c r="AL93" i="7"/>
  <c r="AK93" i="7"/>
  <c r="AJ93" i="7"/>
  <c r="AI93" i="7"/>
  <c r="AH93" i="7"/>
  <c r="AG93" i="7"/>
  <c r="AF93" i="7"/>
  <c r="AD93" i="7"/>
  <c r="AC93" i="7"/>
  <c r="AB93" i="7"/>
  <c r="AA93" i="7"/>
  <c r="X93" i="7"/>
  <c r="W93" i="7"/>
  <c r="U93" i="7"/>
  <c r="V93" i="7" s="1"/>
  <c r="R93" i="7"/>
  <c r="AW93" i="7" s="1"/>
  <c r="AX93" i="7" s="1"/>
  <c r="Q93" i="7"/>
  <c r="P93" i="7"/>
  <c r="O93" i="7"/>
  <c r="L93" i="7"/>
  <c r="K93" i="7"/>
  <c r="I93" i="7"/>
  <c r="J93" i="7" s="1"/>
  <c r="A93" i="7"/>
  <c r="AE93" i="7" s="1"/>
  <c r="AV92" i="7"/>
  <c r="AU92" i="7"/>
  <c r="AS92" i="7"/>
  <c r="AR92" i="7"/>
  <c r="AQ92" i="7"/>
  <c r="AP92" i="7"/>
  <c r="AO92" i="7"/>
  <c r="AL92" i="7"/>
  <c r="AK92" i="7"/>
  <c r="AJ92" i="7"/>
  <c r="AI92" i="7"/>
  <c r="AH92" i="7"/>
  <c r="AG92" i="7"/>
  <c r="AF92" i="7"/>
  <c r="AE92" i="7"/>
  <c r="AD92" i="7"/>
  <c r="AC92" i="7"/>
  <c r="AB92" i="7"/>
  <c r="AA92" i="7"/>
  <c r="X92" i="7"/>
  <c r="AW92" i="7" s="1"/>
  <c r="AX92" i="7" s="1"/>
  <c r="W92" i="7"/>
  <c r="V92" i="7"/>
  <c r="U92" i="7"/>
  <c r="R92" i="7"/>
  <c r="Q92" i="7"/>
  <c r="O92" i="7"/>
  <c r="P92" i="7" s="1"/>
  <c r="L92" i="7"/>
  <c r="K92" i="7"/>
  <c r="I92" i="7"/>
  <c r="J92" i="7" s="1"/>
  <c r="A92" i="7"/>
  <c r="AV91" i="7"/>
  <c r="AU91" i="7"/>
  <c r="AT91" i="7"/>
  <c r="AS91" i="7"/>
  <c r="AR91" i="7"/>
  <c r="AQ91" i="7"/>
  <c r="AP91" i="7"/>
  <c r="AM91" i="7"/>
  <c r="AN91" i="7" s="1"/>
  <c r="AL91" i="7"/>
  <c r="AK91" i="7"/>
  <c r="AJ91" i="7"/>
  <c r="AI91" i="7"/>
  <c r="AH91" i="7"/>
  <c r="AG91" i="7"/>
  <c r="AF91" i="7"/>
  <c r="AE91" i="7"/>
  <c r="AD91" i="7"/>
  <c r="AC91" i="7"/>
  <c r="AA91" i="7"/>
  <c r="AB91" i="7" s="1"/>
  <c r="X91" i="7"/>
  <c r="W91" i="7"/>
  <c r="U91" i="7"/>
  <c r="V91" i="7" s="1"/>
  <c r="R91" i="7"/>
  <c r="AW91" i="7" s="1"/>
  <c r="AX91" i="7" s="1"/>
  <c r="Q91" i="7"/>
  <c r="P91" i="7"/>
  <c r="O91" i="7"/>
  <c r="L91" i="7"/>
  <c r="K91" i="7"/>
  <c r="J91" i="7"/>
  <c r="I91" i="7"/>
  <c r="A91" i="7"/>
  <c r="AO91" i="7" s="1"/>
  <c r="AV90" i="7"/>
  <c r="AU90" i="7"/>
  <c r="AR90" i="7"/>
  <c r="AQ90" i="7"/>
  <c r="AP90" i="7"/>
  <c r="AO90" i="7"/>
  <c r="AL90" i="7"/>
  <c r="AK90" i="7"/>
  <c r="AJ90" i="7"/>
  <c r="AI90" i="7"/>
  <c r="AH90" i="7"/>
  <c r="AG90" i="7"/>
  <c r="AF90" i="7"/>
  <c r="AD90" i="7"/>
  <c r="AC90" i="7"/>
  <c r="AA90" i="7"/>
  <c r="AB90" i="7" s="1"/>
  <c r="X90" i="7"/>
  <c r="W90" i="7"/>
  <c r="U90" i="7"/>
  <c r="V90" i="7" s="1"/>
  <c r="R90" i="7"/>
  <c r="Q90" i="7"/>
  <c r="O90" i="7"/>
  <c r="P90" i="7" s="1"/>
  <c r="L90" i="7"/>
  <c r="K90" i="7"/>
  <c r="J90" i="7"/>
  <c r="I90" i="7"/>
  <c r="A90" i="7"/>
  <c r="AE90" i="7" s="1"/>
  <c r="AV89" i="7"/>
  <c r="AU89" i="7"/>
  <c r="AR89" i="7"/>
  <c r="AQ89" i="7"/>
  <c r="AP89" i="7"/>
  <c r="AO89" i="7"/>
  <c r="AM89" i="7"/>
  <c r="AN89" i="7" s="1"/>
  <c r="AL89" i="7"/>
  <c r="AK89" i="7"/>
  <c r="AJ89" i="7"/>
  <c r="AI89" i="7"/>
  <c r="AH89" i="7"/>
  <c r="AG89" i="7"/>
  <c r="AF89" i="7"/>
  <c r="AD89" i="7"/>
  <c r="AC89" i="7"/>
  <c r="AA89" i="7"/>
  <c r="AB89" i="7" s="1"/>
  <c r="AW89" i="7" s="1"/>
  <c r="AX89" i="7" s="1"/>
  <c r="X89" i="7"/>
  <c r="W89" i="7"/>
  <c r="U89" i="7"/>
  <c r="V89" i="7" s="1"/>
  <c r="R89" i="7"/>
  <c r="Q89" i="7"/>
  <c r="O89" i="7"/>
  <c r="P89" i="7" s="1"/>
  <c r="L89" i="7"/>
  <c r="AT89" i="7" s="1"/>
  <c r="K89" i="7"/>
  <c r="J89" i="7"/>
  <c r="I89" i="7"/>
  <c r="A89" i="7"/>
  <c r="AE89" i="7" s="1"/>
  <c r="AV88" i="7"/>
  <c r="AU88" i="7"/>
  <c r="AT88" i="7"/>
  <c r="AS88" i="7"/>
  <c r="AR88" i="7"/>
  <c r="AQ88" i="7"/>
  <c r="AP88" i="7"/>
  <c r="AL88" i="7"/>
  <c r="AK88" i="7"/>
  <c r="AJ88" i="7"/>
  <c r="AI88" i="7"/>
  <c r="AH88" i="7"/>
  <c r="AG88" i="7"/>
  <c r="AF88" i="7"/>
  <c r="AD88" i="7"/>
  <c r="AC88" i="7"/>
  <c r="AB88" i="7"/>
  <c r="AA88" i="7"/>
  <c r="X88" i="7"/>
  <c r="W88" i="7"/>
  <c r="U88" i="7"/>
  <c r="V88" i="7" s="1"/>
  <c r="R88" i="7"/>
  <c r="AM88" i="7" s="1"/>
  <c r="AN88" i="7" s="1"/>
  <c r="Q88" i="7"/>
  <c r="O88" i="7"/>
  <c r="P88" i="7" s="1"/>
  <c r="L88" i="7"/>
  <c r="K88" i="7"/>
  <c r="I88" i="7"/>
  <c r="J88" i="7" s="1"/>
  <c r="A88" i="7"/>
  <c r="AO88" i="7" s="1"/>
  <c r="AV87" i="7"/>
  <c r="AU87" i="7"/>
  <c r="AR87" i="7"/>
  <c r="AQ87" i="7"/>
  <c r="AP87" i="7"/>
  <c r="AO87" i="7"/>
  <c r="AL87" i="7"/>
  <c r="AK87" i="7"/>
  <c r="AJ87" i="7"/>
  <c r="AI87" i="7"/>
  <c r="AH87" i="7"/>
  <c r="AG87" i="7"/>
  <c r="AF87" i="7"/>
  <c r="AE87" i="7"/>
  <c r="AD87" i="7"/>
  <c r="AC87" i="7"/>
  <c r="AA87" i="7"/>
  <c r="AB87" i="7" s="1"/>
  <c r="X87" i="7"/>
  <c r="W87" i="7"/>
  <c r="V87" i="7"/>
  <c r="U87" i="7"/>
  <c r="R87" i="7"/>
  <c r="Q87" i="7"/>
  <c r="O87" i="7"/>
  <c r="P87" i="7" s="1"/>
  <c r="L87" i="7"/>
  <c r="K87" i="7"/>
  <c r="I87" i="7"/>
  <c r="J87" i="7" s="1"/>
  <c r="A87" i="7"/>
  <c r="AV86" i="7"/>
  <c r="AU86" i="7"/>
  <c r="AS86" i="7"/>
  <c r="AR86" i="7"/>
  <c r="AQ86" i="7"/>
  <c r="AP86" i="7"/>
  <c r="AO86" i="7"/>
  <c r="AL86" i="7"/>
  <c r="AK86" i="7"/>
  <c r="AJ86" i="7"/>
  <c r="AI86" i="7"/>
  <c r="AH86" i="7"/>
  <c r="AG86" i="7"/>
  <c r="AF86" i="7"/>
  <c r="AE86" i="7"/>
  <c r="AD86" i="7"/>
  <c r="AC86" i="7"/>
  <c r="AA86" i="7"/>
  <c r="AB86" i="7" s="1"/>
  <c r="X86" i="7"/>
  <c r="W86" i="7"/>
  <c r="U86" i="7"/>
  <c r="V86" i="7" s="1"/>
  <c r="R86" i="7"/>
  <c r="AW86" i="7" s="1"/>
  <c r="AX86" i="7" s="1"/>
  <c r="Q86" i="7"/>
  <c r="P86" i="7"/>
  <c r="O86" i="7"/>
  <c r="L86" i="7"/>
  <c r="AT86" i="7" s="1"/>
  <c r="K86" i="7"/>
  <c r="I86" i="7"/>
  <c r="J86" i="7" s="1"/>
  <c r="A86" i="7"/>
  <c r="AV85" i="7"/>
  <c r="AU85" i="7"/>
  <c r="AT85" i="7"/>
  <c r="AS85" i="7"/>
  <c r="AR85" i="7"/>
  <c r="AQ85" i="7"/>
  <c r="AP85" i="7"/>
  <c r="AL85" i="7"/>
  <c r="AK85" i="7"/>
  <c r="AJ85" i="7"/>
  <c r="AI85" i="7"/>
  <c r="AH85" i="7"/>
  <c r="AG85" i="7"/>
  <c r="AF85" i="7"/>
  <c r="AD85" i="7"/>
  <c r="AC85" i="7"/>
  <c r="AA85" i="7"/>
  <c r="AB85" i="7" s="1"/>
  <c r="X85" i="7"/>
  <c r="W85" i="7"/>
  <c r="U85" i="7"/>
  <c r="V85" i="7" s="1"/>
  <c r="R85" i="7"/>
  <c r="Q85" i="7"/>
  <c r="P85" i="7"/>
  <c r="O85" i="7"/>
  <c r="L85" i="7"/>
  <c r="AM85" i="7" s="1"/>
  <c r="AN85" i="7" s="1"/>
  <c r="K85" i="7"/>
  <c r="J85" i="7"/>
  <c r="I85" i="7"/>
  <c r="A85" i="7"/>
  <c r="AO85" i="7" s="1"/>
  <c r="AV84" i="7"/>
  <c r="AU84" i="7"/>
  <c r="AR84" i="7"/>
  <c r="AQ84" i="7"/>
  <c r="AP84" i="7"/>
  <c r="AO84" i="7"/>
  <c r="AL84" i="7"/>
  <c r="AK84" i="7"/>
  <c r="AJ84" i="7"/>
  <c r="AI84" i="7"/>
  <c r="AH84" i="7"/>
  <c r="AG84" i="7"/>
  <c r="AF84" i="7"/>
  <c r="AD84" i="7"/>
  <c r="AC84" i="7"/>
  <c r="AA84" i="7"/>
  <c r="AB84" i="7" s="1"/>
  <c r="X84" i="7"/>
  <c r="W84" i="7"/>
  <c r="U84" i="7"/>
  <c r="V84" i="7" s="1"/>
  <c r="R84" i="7"/>
  <c r="Q84" i="7"/>
  <c r="O84" i="7"/>
  <c r="P84" i="7" s="1"/>
  <c r="L84" i="7"/>
  <c r="K84" i="7"/>
  <c r="J84" i="7"/>
  <c r="I84" i="7"/>
  <c r="A84" i="7"/>
  <c r="AE84" i="7" s="1"/>
  <c r="AV83" i="7"/>
  <c r="AU83" i="7"/>
  <c r="AT83" i="7"/>
  <c r="AS83" i="7"/>
  <c r="AR83" i="7"/>
  <c r="AQ83" i="7"/>
  <c r="AP83" i="7"/>
  <c r="AO83" i="7"/>
  <c r="AL83" i="7"/>
  <c r="AK83" i="7"/>
  <c r="AJ83" i="7"/>
  <c r="AI83" i="7"/>
  <c r="AH83" i="7"/>
  <c r="AG83" i="7"/>
  <c r="AF83" i="7"/>
  <c r="AE83" i="7"/>
  <c r="AD83" i="7"/>
  <c r="AC83" i="7"/>
  <c r="AB83" i="7"/>
  <c r="AA83" i="7"/>
  <c r="X83" i="7"/>
  <c r="W83" i="7"/>
  <c r="U83" i="7"/>
  <c r="V83" i="7" s="1"/>
  <c r="R83" i="7"/>
  <c r="AW83" i="7" s="1"/>
  <c r="AX83" i="7" s="1"/>
  <c r="Q83" i="7"/>
  <c r="O83" i="7"/>
  <c r="P83" i="7" s="1"/>
  <c r="L83" i="7"/>
  <c r="K83" i="7"/>
  <c r="I83" i="7"/>
  <c r="J83" i="7" s="1"/>
  <c r="A83" i="7"/>
  <c r="AV82" i="7"/>
  <c r="AU82" i="7"/>
  <c r="AT82" i="7"/>
  <c r="AS82" i="7"/>
  <c r="AR82" i="7"/>
  <c r="AQ82" i="7"/>
  <c r="AP82" i="7"/>
  <c r="AL82" i="7"/>
  <c r="AK82" i="7"/>
  <c r="AJ82" i="7"/>
  <c r="AI82" i="7"/>
  <c r="AH82" i="7"/>
  <c r="AG82" i="7"/>
  <c r="AF82" i="7"/>
  <c r="AE82" i="7"/>
  <c r="AD82" i="7"/>
  <c r="AC82" i="7"/>
  <c r="AB82" i="7"/>
  <c r="AA82" i="7"/>
  <c r="X82" i="7"/>
  <c r="W82" i="7"/>
  <c r="V82" i="7"/>
  <c r="U82" i="7"/>
  <c r="R82" i="7"/>
  <c r="Q82" i="7"/>
  <c r="O82" i="7"/>
  <c r="P82" i="7" s="1"/>
  <c r="L82" i="7"/>
  <c r="AM82" i="7" s="1"/>
  <c r="AN82" i="7" s="1"/>
  <c r="K82" i="7"/>
  <c r="I82" i="7"/>
  <c r="J82" i="7" s="1"/>
  <c r="A82" i="7"/>
  <c r="AO82" i="7" s="1"/>
  <c r="AV81" i="7"/>
  <c r="AU81" i="7"/>
  <c r="AR81" i="7"/>
  <c r="AQ81" i="7"/>
  <c r="AP81" i="7"/>
  <c r="AO81" i="7"/>
  <c r="AL81" i="7"/>
  <c r="AK81" i="7"/>
  <c r="AJ81" i="7"/>
  <c r="AI81" i="7"/>
  <c r="AH81" i="7"/>
  <c r="AG81" i="7"/>
  <c r="AF81" i="7"/>
  <c r="AD81" i="7"/>
  <c r="AC81" i="7"/>
  <c r="AA81" i="7"/>
  <c r="AB81" i="7" s="1"/>
  <c r="X81" i="7"/>
  <c r="W81" i="7"/>
  <c r="V81" i="7"/>
  <c r="U81" i="7"/>
  <c r="R81" i="7"/>
  <c r="Q81" i="7"/>
  <c r="O81" i="7"/>
  <c r="P81" i="7" s="1"/>
  <c r="L81" i="7"/>
  <c r="K81" i="7"/>
  <c r="J81" i="7"/>
  <c r="I81" i="7"/>
  <c r="A81" i="7"/>
  <c r="AE81" i="7" s="1"/>
  <c r="AV80" i="7"/>
  <c r="AU80" i="7"/>
  <c r="AT80" i="7"/>
  <c r="AS80" i="7"/>
  <c r="AR80" i="7"/>
  <c r="AQ80" i="7"/>
  <c r="AP80" i="7"/>
  <c r="AO80" i="7"/>
  <c r="AM80" i="7"/>
  <c r="AN80" i="7" s="1"/>
  <c r="AL80" i="7"/>
  <c r="AK80" i="7"/>
  <c r="AJ80" i="7"/>
  <c r="AI80" i="7"/>
  <c r="AH80" i="7"/>
  <c r="AG80" i="7"/>
  <c r="AF80" i="7"/>
  <c r="AD80" i="7"/>
  <c r="AC80" i="7"/>
  <c r="AA80" i="7"/>
  <c r="AB80" i="7" s="1"/>
  <c r="X80" i="7"/>
  <c r="W80" i="7"/>
  <c r="U80" i="7"/>
  <c r="V80" i="7" s="1"/>
  <c r="R80" i="7"/>
  <c r="Q80" i="7"/>
  <c r="O80" i="7"/>
  <c r="P80" i="7" s="1"/>
  <c r="L80" i="7"/>
  <c r="AW80" i="7" s="1"/>
  <c r="AX80" i="7" s="1"/>
  <c r="K80" i="7"/>
  <c r="I80" i="7"/>
  <c r="J80" i="7" s="1"/>
  <c r="A80" i="7"/>
  <c r="AE80" i="7" s="1"/>
  <c r="AV79" i="7"/>
  <c r="AU79" i="7"/>
  <c r="AR79" i="7"/>
  <c r="AQ79" i="7"/>
  <c r="AP79" i="7"/>
  <c r="AO79" i="7"/>
  <c r="AL79" i="7"/>
  <c r="AK79" i="7"/>
  <c r="AJ79" i="7"/>
  <c r="AI79" i="7"/>
  <c r="AH79" i="7"/>
  <c r="AG79" i="7"/>
  <c r="AF79" i="7"/>
  <c r="AD79" i="7"/>
  <c r="AC79" i="7"/>
  <c r="AA79" i="7"/>
  <c r="AB79" i="7" s="1"/>
  <c r="X79" i="7"/>
  <c r="W79" i="7"/>
  <c r="V79" i="7"/>
  <c r="U79" i="7"/>
  <c r="R79" i="7"/>
  <c r="Q79" i="7"/>
  <c r="O79" i="7"/>
  <c r="P79" i="7" s="1"/>
  <c r="L79" i="7"/>
  <c r="K79" i="7"/>
  <c r="J79" i="7"/>
  <c r="I79" i="7"/>
  <c r="A79" i="7"/>
  <c r="AE79" i="7" s="1"/>
  <c r="AW78" i="7"/>
  <c r="AX78" i="7" s="1"/>
  <c r="AV78" i="7"/>
  <c r="AU78" i="7"/>
  <c r="AT78" i="7"/>
  <c r="AS78" i="7"/>
  <c r="AR78" i="7"/>
  <c r="AQ78" i="7"/>
  <c r="AP78" i="7"/>
  <c r="AM78" i="7"/>
  <c r="AN78" i="7" s="1"/>
  <c r="AL78" i="7"/>
  <c r="AK78" i="7"/>
  <c r="AJ78" i="7"/>
  <c r="AI78" i="7"/>
  <c r="AH78" i="7"/>
  <c r="AG78" i="7"/>
  <c r="AF78" i="7"/>
  <c r="AD78" i="7"/>
  <c r="AC78" i="7"/>
  <c r="AB78" i="7"/>
  <c r="AA78" i="7"/>
  <c r="X78" i="7"/>
  <c r="W78" i="7"/>
  <c r="U78" i="7"/>
  <c r="V78" i="7" s="1"/>
  <c r="R78" i="7"/>
  <c r="Q78" i="7"/>
  <c r="O78" i="7"/>
  <c r="P78" i="7" s="1"/>
  <c r="L78" i="7"/>
  <c r="K78" i="7"/>
  <c r="I78" i="7"/>
  <c r="J78" i="7" s="1"/>
  <c r="A78" i="7"/>
  <c r="AO78" i="7" s="1"/>
  <c r="AV77" i="7"/>
  <c r="AU77" i="7"/>
  <c r="AS77" i="7"/>
  <c r="AR77" i="7"/>
  <c r="AQ77" i="7"/>
  <c r="AP77" i="7"/>
  <c r="AL77" i="7"/>
  <c r="AK77" i="7"/>
  <c r="AJ77" i="7"/>
  <c r="AI77" i="7"/>
  <c r="AH77" i="7"/>
  <c r="AG77" i="7"/>
  <c r="AF77" i="7"/>
  <c r="AD77" i="7"/>
  <c r="AC77" i="7"/>
  <c r="AB77" i="7"/>
  <c r="AA77" i="7"/>
  <c r="X77" i="7"/>
  <c r="W77" i="7"/>
  <c r="U77" i="7"/>
  <c r="V77" i="7" s="1"/>
  <c r="R77" i="7"/>
  <c r="AM77" i="7" s="1"/>
  <c r="AN77" i="7" s="1"/>
  <c r="Q77" i="7"/>
  <c r="O77" i="7"/>
  <c r="P77" i="7" s="1"/>
  <c r="L77" i="7"/>
  <c r="K77" i="7"/>
  <c r="I77" i="7"/>
  <c r="J77" i="7" s="1"/>
  <c r="A77" i="7"/>
  <c r="AE77" i="7" s="1"/>
  <c r="AV76" i="7"/>
  <c r="AU76" i="7"/>
  <c r="AS76" i="7"/>
  <c r="AR76" i="7"/>
  <c r="AQ76" i="7"/>
  <c r="AP76" i="7"/>
  <c r="AO76" i="7"/>
  <c r="AL76" i="7"/>
  <c r="AK76" i="7"/>
  <c r="AJ76" i="7"/>
  <c r="AI76" i="7"/>
  <c r="AH76" i="7"/>
  <c r="AG76" i="7"/>
  <c r="AF76" i="7"/>
  <c r="AE76" i="7"/>
  <c r="AD76" i="7"/>
  <c r="AC76" i="7"/>
  <c r="AA76" i="7"/>
  <c r="AB76" i="7" s="1"/>
  <c r="X76" i="7"/>
  <c r="AW76" i="7" s="1"/>
  <c r="AX76" i="7" s="1"/>
  <c r="W76" i="7"/>
  <c r="V76" i="7"/>
  <c r="U76" i="7"/>
  <c r="R76" i="7"/>
  <c r="Q76" i="7"/>
  <c r="O76" i="7"/>
  <c r="P76" i="7" s="1"/>
  <c r="L76" i="7"/>
  <c r="AT76" i="7" s="1"/>
  <c r="K76" i="7"/>
  <c r="I76" i="7"/>
  <c r="J76" i="7" s="1"/>
  <c r="A76" i="7"/>
  <c r="AV75" i="7"/>
  <c r="AU75" i="7"/>
  <c r="AT75" i="7"/>
  <c r="AS75" i="7"/>
  <c r="AR75" i="7"/>
  <c r="AQ75" i="7"/>
  <c r="AP75" i="7"/>
  <c r="AL75" i="7"/>
  <c r="AK75" i="7"/>
  <c r="AJ75" i="7"/>
  <c r="AI75" i="7"/>
  <c r="AH75" i="7"/>
  <c r="AG75" i="7"/>
  <c r="AF75" i="7"/>
  <c r="AD75" i="7"/>
  <c r="AC75" i="7"/>
  <c r="AB75" i="7"/>
  <c r="AW75" i="7" s="1"/>
  <c r="AX75" i="7" s="1"/>
  <c r="AA75" i="7"/>
  <c r="X75" i="7"/>
  <c r="W75" i="7"/>
  <c r="U75" i="7"/>
  <c r="V75" i="7" s="1"/>
  <c r="R75" i="7"/>
  <c r="Q75" i="7"/>
  <c r="P75" i="7"/>
  <c r="O75" i="7"/>
  <c r="L75" i="7"/>
  <c r="AM75" i="7" s="1"/>
  <c r="AN75" i="7" s="1"/>
  <c r="K75" i="7"/>
  <c r="J75" i="7"/>
  <c r="I75" i="7"/>
  <c r="A75" i="7"/>
  <c r="AO75" i="7" s="1"/>
  <c r="AV74" i="7"/>
  <c r="AU74" i="7"/>
  <c r="AR74" i="7"/>
  <c r="AQ74" i="7"/>
  <c r="AP74" i="7"/>
  <c r="AO74" i="7"/>
  <c r="AM74" i="7"/>
  <c r="AN74" i="7" s="1"/>
  <c r="AL74" i="7"/>
  <c r="AK74" i="7"/>
  <c r="AJ74" i="7"/>
  <c r="AI74" i="7"/>
  <c r="AH74" i="7"/>
  <c r="AG74" i="7"/>
  <c r="AF74" i="7"/>
  <c r="AD74" i="7"/>
  <c r="AC74" i="7"/>
  <c r="AB74" i="7"/>
  <c r="AW74" i="7" s="1"/>
  <c r="AX74" i="7" s="1"/>
  <c r="AA74" i="7"/>
  <c r="X74" i="7"/>
  <c r="W74" i="7"/>
  <c r="U74" i="7"/>
  <c r="V74" i="7" s="1"/>
  <c r="R74" i="7"/>
  <c r="Q74" i="7"/>
  <c r="O74" i="7"/>
  <c r="P74" i="7" s="1"/>
  <c r="L74" i="7"/>
  <c r="K74" i="7"/>
  <c r="J74" i="7"/>
  <c r="I74" i="7"/>
  <c r="A74" i="7"/>
  <c r="AE74" i="7" s="1"/>
  <c r="AV73" i="7"/>
  <c r="AU73" i="7"/>
  <c r="AT73" i="7"/>
  <c r="AR73" i="7"/>
  <c r="AQ73" i="7"/>
  <c r="AP73" i="7"/>
  <c r="AL73" i="7"/>
  <c r="AK73" i="7"/>
  <c r="AJ73" i="7"/>
  <c r="AI73" i="7"/>
  <c r="AH73" i="7"/>
  <c r="AG73" i="7"/>
  <c r="AF73" i="7"/>
  <c r="AD73" i="7"/>
  <c r="AC73" i="7"/>
  <c r="AB73" i="7"/>
  <c r="AA73" i="7"/>
  <c r="X73" i="7"/>
  <c r="W73" i="7"/>
  <c r="U73" i="7"/>
  <c r="V73" i="7" s="1"/>
  <c r="R73" i="7"/>
  <c r="AM73" i="7" s="1"/>
  <c r="AN73" i="7" s="1"/>
  <c r="Q73" i="7"/>
  <c r="O73" i="7"/>
  <c r="P73" i="7" s="1"/>
  <c r="L73" i="7"/>
  <c r="AS73" i="7" s="1"/>
  <c r="K73" i="7"/>
  <c r="J73" i="7"/>
  <c r="I73" i="7"/>
  <c r="A73" i="7"/>
  <c r="AE73" i="7" s="1"/>
  <c r="AV72" i="7"/>
  <c r="AU72" i="7"/>
  <c r="AT72" i="7"/>
  <c r="AS72" i="7"/>
  <c r="AR72" i="7"/>
  <c r="AQ72" i="7"/>
  <c r="AP72" i="7"/>
  <c r="AL72" i="7"/>
  <c r="AK72" i="7"/>
  <c r="AJ72" i="7"/>
  <c r="AI72" i="7"/>
  <c r="AH72" i="7"/>
  <c r="AG72" i="7"/>
  <c r="AF72" i="7"/>
  <c r="AE72" i="7"/>
  <c r="AD72" i="7"/>
  <c r="AC72" i="7"/>
  <c r="AA72" i="7"/>
  <c r="AB72" i="7" s="1"/>
  <c r="AW72" i="7" s="1"/>
  <c r="AX72" i="7" s="1"/>
  <c r="X72" i="7"/>
  <c r="W72" i="7"/>
  <c r="U72" i="7"/>
  <c r="V72" i="7" s="1"/>
  <c r="R72" i="7"/>
  <c r="AM72" i="7" s="1"/>
  <c r="AN72" i="7" s="1"/>
  <c r="Q72" i="7"/>
  <c r="O72" i="7"/>
  <c r="P72" i="7" s="1"/>
  <c r="L72" i="7"/>
  <c r="K72" i="7"/>
  <c r="J72" i="7"/>
  <c r="I72" i="7"/>
  <c r="A72" i="7"/>
  <c r="AO72" i="7" s="1"/>
  <c r="AV71" i="7"/>
  <c r="AU71" i="7"/>
  <c r="AR71" i="7"/>
  <c r="AQ71" i="7"/>
  <c r="AP71" i="7"/>
  <c r="AO71" i="7"/>
  <c r="AL71" i="7"/>
  <c r="AK71" i="7"/>
  <c r="AJ71" i="7"/>
  <c r="AI71" i="7"/>
  <c r="AH71" i="7"/>
  <c r="AG71" i="7"/>
  <c r="AF71" i="7"/>
  <c r="AE71" i="7"/>
  <c r="AD71" i="7"/>
  <c r="AC71" i="7"/>
  <c r="AA71" i="7"/>
  <c r="AB71" i="7" s="1"/>
  <c r="X71" i="7"/>
  <c r="AW71" i="7" s="1"/>
  <c r="AX71" i="7" s="1"/>
  <c r="W71" i="7"/>
  <c r="V71" i="7"/>
  <c r="U71" i="7"/>
  <c r="R71" i="7"/>
  <c r="Q71" i="7"/>
  <c r="P71" i="7"/>
  <c r="O71" i="7"/>
  <c r="L71" i="7"/>
  <c r="K71" i="7"/>
  <c r="J71" i="7"/>
  <c r="I71" i="7"/>
  <c r="A71" i="7"/>
  <c r="AV70" i="7"/>
  <c r="AU70" i="7"/>
  <c r="AS70" i="7"/>
  <c r="AR70" i="7"/>
  <c r="AQ70" i="7"/>
  <c r="AP70" i="7"/>
  <c r="AO70" i="7"/>
  <c r="AL70" i="7"/>
  <c r="AK70" i="7"/>
  <c r="AJ70" i="7"/>
  <c r="AI70" i="7"/>
  <c r="AH70" i="7"/>
  <c r="AG70" i="7"/>
  <c r="AF70" i="7"/>
  <c r="AE70" i="7"/>
  <c r="AD70" i="7"/>
  <c r="AC70" i="7"/>
  <c r="AA70" i="7"/>
  <c r="AB70" i="7" s="1"/>
  <c r="X70" i="7"/>
  <c r="W70" i="7"/>
  <c r="U70" i="7"/>
  <c r="V70" i="7" s="1"/>
  <c r="R70" i="7"/>
  <c r="Q70" i="7"/>
  <c r="P70" i="7"/>
  <c r="O70" i="7"/>
  <c r="L70" i="7"/>
  <c r="AT70" i="7" s="1"/>
  <c r="K70" i="7"/>
  <c r="I70" i="7"/>
  <c r="J70" i="7" s="1"/>
  <c r="A70" i="7"/>
  <c r="CH69" i="7"/>
  <c r="AV69" i="7"/>
  <c r="AU69" i="7"/>
  <c r="AT69" i="7"/>
  <c r="AS69" i="7"/>
  <c r="AR69" i="7"/>
  <c r="AQ69" i="7"/>
  <c r="AP69" i="7"/>
  <c r="AL69" i="7"/>
  <c r="AK69" i="7"/>
  <c r="AJ69" i="7"/>
  <c r="AI69" i="7"/>
  <c r="AH69" i="7"/>
  <c r="AG69" i="7"/>
  <c r="AF69" i="7"/>
  <c r="AE69" i="7"/>
  <c r="AD69" i="7"/>
  <c r="AC69" i="7"/>
  <c r="AB69" i="7"/>
  <c r="AW69" i="7" s="1"/>
  <c r="AX69" i="7" s="1"/>
  <c r="AA69" i="7"/>
  <c r="X69" i="7"/>
  <c r="W69" i="7"/>
  <c r="U69" i="7"/>
  <c r="V69" i="7" s="1"/>
  <c r="R69" i="7"/>
  <c r="AM69" i="7" s="1"/>
  <c r="AN69" i="7" s="1"/>
  <c r="Q69" i="7"/>
  <c r="O69" i="7"/>
  <c r="P69" i="7" s="1"/>
  <c r="L69" i="7"/>
  <c r="K69" i="7"/>
  <c r="I69" i="7"/>
  <c r="J69" i="7" s="1"/>
  <c r="A69" i="7"/>
  <c r="AO69" i="7" s="1"/>
  <c r="AV68" i="7"/>
  <c r="AU68" i="7"/>
  <c r="AR68" i="7"/>
  <c r="AQ68" i="7"/>
  <c r="AP68" i="7"/>
  <c r="AO68" i="7"/>
  <c r="AL68" i="7"/>
  <c r="AK68" i="7"/>
  <c r="AJ68" i="7"/>
  <c r="AI68" i="7"/>
  <c r="AH68" i="7"/>
  <c r="AG68" i="7"/>
  <c r="AF68" i="7"/>
  <c r="AE68" i="7"/>
  <c r="AD68" i="7"/>
  <c r="AC68" i="7"/>
  <c r="AA68" i="7"/>
  <c r="AB68" i="7" s="1"/>
  <c r="AW68" i="7" s="1"/>
  <c r="AX68" i="7" s="1"/>
  <c r="X68" i="7"/>
  <c r="W68" i="7"/>
  <c r="V68" i="7"/>
  <c r="U68" i="7"/>
  <c r="R68" i="7"/>
  <c r="Q68" i="7"/>
  <c r="O68" i="7"/>
  <c r="P68" i="7" s="1"/>
  <c r="L68" i="7"/>
  <c r="K68" i="7"/>
  <c r="J68" i="7"/>
  <c r="I68" i="7"/>
  <c r="A68" i="7"/>
  <c r="AV67" i="7"/>
  <c r="AU67" i="7"/>
  <c r="AS67" i="7"/>
  <c r="AR67" i="7"/>
  <c r="AQ67" i="7"/>
  <c r="AP67" i="7"/>
  <c r="AO67" i="7"/>
  <c r="AL67" i="7"/>
  <c r="AK67" i="7"/>
  <c r="AJ67" i="7"/>
  <c r="AI67" i="7"/>
  <c r="AH67" i="7"/>
  <c r="AG67" i="7"/>
  <c r="AF67" i="7"/>
  <c r="AE67" i="7"/>
  <c r="AD67" i="7"/>
  <c r="AC67" i="7"/>
  <c r="AA67" i="7"/>
  <c r="AB67" i="7" s="1"/>
  <c r="X67" i="7"/>
  <c r="W67" i="7"/>
  <c r="U67" i="7"/>
  <c r="V67" i="7" s="1"/>
  <c r="R67" i="7"/>
  <c r="AW67" i="7" s="1"/>
  <c r="AX67" i="7" s="1"/>
  <c r="Q67" i="7"/>
  <c r="P67" i="7"/>
  <c r="O67" i="7"/>
  <c r="L67" i="7"/>
  <c r="AT67" i="7" s="1"/>
  <c r="K67" i="7"/>
  <c r="I67" i="7"/>
  <c r="J67" i="7" s="1"/>
  <c r="A67" i="7"/>
  <c r="AV66" i="7"/>
  <c r="AU66" i="7"/>
  <c r="AR66" i="7"/>
  <c r="AQ66" i="7"/>
  <c r="AP66" i="7"/>
  <c r="AL66" i="7"/>
  <c r="AK66" i="7"/>
  <c r="AJ66" i="7"/>
  <c r="AI66" i="7"/>
  <c r="AH66" i="7"/>
  <c r="AG66" i="7"/>
  <c r="AF66" i="7"/>
  <c r="AE66" i="7"/>
  <c r="AD66" i="7"/>
  <c r="AC66" i="7"/>
  <c r="AA66" i="7"/>
  <c r="AB66" i="7" s="1"/>
  <c r="X66" i="7"/>
  <c r="W66" i="7"/>
  <c r="U66" i="7"/>
  <c r="V66" i="7" s="1"/>
  <c r="R66" i="7"/>
  <c r="Q66" i="7"/>
  <c r="P66" i="7"/>
  <c r="O66" i="7"/>
  <c r="L66" i="7"/>
  <c r="K66" i="7"/>
  <c r="I66" i="7"/>
  <c r="J66" i="7" s="1"/>
  <c r="A66" i="7"/>
  <c r="AO66" i="7" s="1"/>
  <c r="AV65" i="7"/>
  <c r="AU65" i="7"/>
  <c r="AR65" i="7"/>
  <c r="AQ65" i="7"/>
  <c r="AP65" i="7"/>
  <c r="AL65" i="7"/>
  <c r="AK65" i="7"/>
  <c r="AJ65" i="7"/>
  <c r="AI65" i="7"/>
  <c r="AH65" i="7"/>
  <c r="AG65" i="7"/>
  <c r="AF65" i="7"/>
  <c r="AD65" i="7"/>
  <c r="AC65" i="7"/>
  <c r="AA65" i="7"/>
  <c r="AB65" i="7" s="1"/>
  <c r="X65" i="7"/>
  <c r="W65" i="7"/>
  <c r="U65" i="7"/>
  <c r="V65" i="7" s="1"/>
  <c r="R65" i="7"/>
  <c r="Q65" i="7"/>
  <c r="O65" i="7"/>
  <c r="P65" i="7" s="1"/>
  <c r="L65" i="7"/>
  <c r="AS65" i="7" s="1"/>
  <c r="K65" i="7"/>
  <c r="I65" i="7"/>
  <c r="J65" i="7" s="1"/>
  <c r="A65" i="7"/>
  <c r="AV64" i="7"/>
  <c r="AU64" i="7"/>
  <c r="AT64" i="7"/>
  <c r="AS64" i="7"/>
  <c r="AR64" i="7"/>
  <c r="AQ64" i="7"/>
  <c r="AP64" i="7"/>
  <c r="AO64" i="7"/>
  <c r="AL64" i="7"/>
  <c r="AK64" i="7"/>
  <c r="AJ64" i="7"/>
  <c r="AI64" i="7"/>
  <c r="AH64" i="7"/>
  <c r="AG64" i="7"/>
  <c r="AF64" i="7"/>
  <c r="AD64" i="7"/>
  <c r="AC64" i="7"/>
  <c r="AB64" i="7"/>
  <c r="AA64" i="7"/>
  <c r="X64" i="7"/>
  <c r="W64" i="7"/>
  <c r="U64" i="7"/>
  <c r="V64" i="7" s="1"/>
  <c r="R64" i="7"/>
  <c r="AW64" i="7" s="1"/>
  <c r="AX64" i="7" s="1"/>
  <c r="Q64" i="7"/>
  <c r="P64" i="7"/>
  <c r="O64" i="7"/>
  <c r="L64" i="7"/>
  <c r="K64" i="7"/>
  <c r="I64" i="7"/>
  <c r="J64" i="7" s="1"/>
  <c r="A64" i="7"/>
  <c r="AE64" i="7" s="1"/>
  <c r="AV63" i="7"/>
  <c r="AU63" i="7"/>
  <c r="AT63" i="7"/>
  <c r="AS63" i="7"/>
  <c r="AR63" i="7"/>
  <c r="AQ63" i="7"/>
  <c r="AP63" i="7"/>
  <c r="AO63" i="7"/>
  <c r="AL63" i="7"/>
  <c r="AK63" i="7"/>
  <c r="AJ63" i="7"/>
  <c r="AI63" i="7"/>
  <c r="AH63" i="7"/>
  <c r="AG63" i="7"/>
  <c r="AF63" i="7"/>
  <c r="AD63" i="7"/>
  <c r="AC63" i="7"/>
  <c r="AA63" i="7"/>
  <c r="AB63" i="7" s="1"/>
  <c r="AW63" i="7" s="1"/>
  <c r="AX63" i="7" s="1"/>
  <c r="X63" i="7"/>
  <c r="W63" i="7"/>
  <c r="V63" i="7"/>
  <c r="U63" i="7"/>
  <c r="R63" i="7"/>
  <c r="Q63" i="7"/>
  <c r="O63" i="7"/>
  <c r="P63" i="7" s="1"/>
  <c r="L63" i="7"/>
  <c r="K63" i="7"/>
  <c r="I63" i="7"/>
  <c r="J63" i="7" s="1"/>
  <c r="A63" i="7"/>
  <c r="AE63" i="7" s="1"/>
  <c r="AV62" i="7"/>
  <c r="AU62" i="7"/>
  <c r="AS62" i="7"/>
  <c r="AR62" i="7"/>
  <c r="AQ62" i="7"/>
  <c r="AP62" i="7"/>
  <c r="AO62" i="7"/>
  <c r="AL62" i="7"/>
  <c r="AK62" i="7"/>
  <c r="AJ62" i="7"/>
  <c r="AI62" i="7"/>
  <c r="AH62" i="7"/>
  <c r="AG62" i="7"/>
  <c r="AF62" i="7"/>
  <c r="AD62" i="7"/>
  <c r="AC62" i="7"/>
  <c r="AA62" i="7"/>
  <c r="AB62" i="7" s="1"/>
  <c r="X62" i="7"/>
  <c r="W62" i="7"/>
  <c r="V62" i="7"/>
  <c r="U62" i="7"/>
  <c r="R62" i="7"/>
  <c r="Q62" i="7"/>
  <c r="O62" i="7"/>
  <c r="P62" i="7" s="1"/>
  <c r="L62" i="7"/>
  <c r="AW62" i="7" s="1"/>
  <c r="AX62" i="7" s="1"/>
  <c r="K62" i="7"/>
  <c r="J62" i="7"/>
  <c r="I62" i="7"/>
  <c r="A62" i="7"/>
  <c r="AE62" i="7" s="1"/>
  <c r="AV61" i="7"/>
  <c r="AU61" i="7"/>
  <c r="AT61" i="7"/>
  <c r="AS61" i="7"/>
  <c r="AR61" i="7"/>
  <c r="AQ61" i="7"/>
  <c r="AP61" i="7"/>
  <c r="AO61" i="7"/>
  <c r="AL61" i="7"/>
  <c r="AK61" i="7"/>
  <c r="AJ61" i="7"/>
  <c r="AI61" i="7"/>
  <c r="AH61" i="7"/>
  <c r="AG61" i="7"/>
  <c r="AF61" i="7"/>
  <c r="AD61" i="7"/>
  <c r="AC61" i="7"/>
  <c r="AA61" i="7"/>
  <c r="AB61" i="7" s="1"/>
  <c r="X61" i="7"/>
  <c r="W61" i="7"/>
  <c r="U61" i="7"/>
  <c r="V61" i="7" s="1"/>
  <c r="R61" i="7"/>
  <c r="Q61" i="7"/>
  <c r="P61" i="7"/>
  <c r="O61" i="7"/>
  <c r="L61" i="7"/>
  <c r="K61" i="7"/>
  <c r="I61" i="7"/>
  <c r="J61" i="7" s="1"/>
  <c r="A61" i="7"/>
  <c r="AE61" i="7" s="1"/>
  <c r="AV60" i="7"/>
  <c r="AU60" i="7"/>
  <c r="AT60" i="7"/>
  <c r="AS60" i="7"/>
  <c r="AR60" i="7"/>
  <c r="AQ60" i="7"/>
  <c r="AP60" i="7"/>
  <c r="AL60" i="7"/>
  <c r="AK60" i="7"/>
  <c r="AJ60" i="7"/>
  <c r="AI60" i="7"/>
  <c r="AH60" i="7"/>
  <c r="AG60" i="7"/>
  <c r="AF60" i="7"/>
  <c r="AD60" i="7"/>
  <c r="AC60" i="7"/>
  <c r="AB60" i="7"/>
  <c r="AA60" i="7"/>
  <c r="X60" i="7"/>
  <c r="AM60" i="7" s="1"/>
  <c r="AN60" i="7" s="1"/>
  <c r="W60" i="7"/>
  <c r="U60" i="7"/>
  <c r="V60" i="7" s="1"/>
  <c r="R60" i="7"/>
  <c r="Q60" i="7"/>
  <c r="O60" i="7"/>
  <c r="P60" i="7" s="1"/>
  <c r="L60" i="7"/>
  <c r="K60" i="7"/>
  <c r="J60" i="7"/>
  <c r="I60" i="7"/>
  <c r="A60" i="7"/>
  <c r="AE60" i="7" s="1"/>
  <c r="AV59" i="7"/>
  <c r="AU59" i="7"/>
  <c r="AT59" i="7"/>
  <c r="AS59" i="7"/>
  <c r="AR59" i="7"/>
  <c r="AQ59" i="7"/>
  <c r="AP59" i="7"/>
  <c r="AL59" i="7"/>
  <c r="AK59" i="7"/>
  <c r="AJ59" i="7"/>
  <c r="AI59" i="7"/>
  <c r="AH59" i="7"/>
  <c r="AG59" i="7"/>
  <c r="AF59" i="7"/>
  <c r="AE59" i="7"/>
  <c r="AD59" i="7"/>
  <c r="AC59" i="7"/>
  <c r="AB59" i="7"/>
  <c r="AW59" i="7" s="1"/>
  <c r="AX59" i="7" s="1"/>
  <c r="AA59" i="7"/>
  <c r="X59" i="7"/>
  <c r="W59" i="7"/>
  <c r="U59" i="7"/>
  <c r="V59" i="7" s="1"/>
  <c r="R59" i="7"/>
  <c r="Q59" i="7"/>
  <c r="O59" i="7"/>
  <c r="P59" i="7" s="1"/>
  <c r="L59" i="7"/>
  <c r="AM59" i="7" s="1"/>
  <c r="AN59" i="7" s="1"/>
  <c r="K59" i="7"/>
  <c r="I59" i="7"/>
  <c r="J59" i="7" s="1"/>
  <c r="A59" i="7"/>
  <c r="AO59" i="7" s="1"/>
  <c r="AW58" i="7"/>
  <c r="AX58" i="7" s="1"/>
  <c r="AV58" i="7"/>
  <c r="AU58" i="7"/>
  <c r="AR58" i="7"/>
  <c r="AQ58" i="7"/>
  <c r="AP58" i="7"/>
  <c r="AL58" i="7"/>
  <c r="AK58" i="7"/>
  <c r="AJ58" i="7"/>
  <c r="AI58" i="7"/>
  <c r="AH58" i="7"/>
  <c r="AG58" i="7"/>
  <c r="AF58" i="7"/>
  <c r="AD58" i="7"/>
  <c r="AC58" i="7"/>
  <c r="AB58" i="7"/>
  <c r="AA58" i="7"/>
  <c r="X58" i="7"/>
  <c r="W58" i="7"/>
  <c r="U58" i="7"/>
  <c r="V58" i="7" s="1"/>
  <c r="R58" i="7"/>
  <c r="Q58" i="7"/>
  <c r="O58" i="7"/>
  <c r="P58" i="7" s="1"/>
  <c r="L58" i="7"/>
  <c r="AT58" i="7" s="1"/>
  <c r="K58" i="7"/>
  <c r="I58" i="7"/>
  <c r="J58" i="7" s="1"/>
  <c r="A58" i="7"/>
  <c r="AV57" i="7"/>
  <c r="AU57" i="7"/>
  <c r="AR57" i="7"/>
  <c r="AQ57" i="7"/>
  <c r="AP57" i="7"/>
  <c r="AO57" i="7"/>
  <c r="AL57" i="7"/>
  <c r="AK57" i="7"/>
  <c r="AJ57" i="7"/>
  <c r="AI57" i="7"/>
  <c r="AH57" i="7"/>
  <c r="AG57" i="7"/>
  <c r="AF57" i="7"/>
  <c r="AE57" i="7"/>
  <c r="AD57" i="7"/>
  <c r="AC57" i="7"/>
  <c r="AB57" i="7"/>
  <c r="AA57" i="7"/>
  <c r="X57" i="7"/>
  <c r="W57" i="7"/>
  <c r="U57" i="7"/>
  <c r="V57" i="7" s="1"/>
  <c r="R57" i="7"/>
  <c r="Q57" i="7"/>
  <c r="O57" i="7"/>
  <c r="P57" i="7" s="1"/>
  <c r="L57" i="7"/>
  <c r="K57" i="7"/>
  <c r="I57" i="7"/>
  <c r="J57" i="7" s="1"/>
  <c r="A57" i="7"/>
  <c r="AV56" i="7"/>
  <c r="AU56" i="7"/>
  <c r="AT56" i="7"/>
  <c r="AS56" i="7"/>
  <c r="AR56" i="7"/>
  <c r="AQ56" i="7"/>
  <c r="AP56" i="7"/>
  <c r="AL56" i="7"/>
  <c r="AK56" i="7"/>
  <c r="AJ56" i="7"/>
  <c r="AI56" i="7"/>
  <c r="AH56" i="7"/>
  <c r="AG56" i="7"/>
  <c r="AF56" i="7"/>
  <c r="AD56" i="7"/>
  <c r="AC56" i="7"/>
  <c r="AA56" i="7"/>
  <c r="AB56" i="7" s="1"/>
  <c r="X56" i="7"/>
  <c r="W56" i="7"/>
  <c r="U56" i="7"/>
  <c r="V56" i="7" s="1"/>
  <c r="R56" i="7"/>
  <c r="Q56" i="7"/>
  <c r="P56" i="7"/>
  <c r="O56" i="7"/>
  <c r="L56" i="7"/>
  <c r="K56" i="7"/>
  <c r="J56" i="7"/>
  <c r="I56" i="7"/>
  <c r="A56" i="7"/>
  <c r="AO56" i="7" s="1"/>
  <c r="AV55" i="7"/>
  <c r="AU55" i="7"/>
  <c r="AS55" i="7"/>
  <c r="AR55" i="7"/>
  <c r="AQ55" i="7"/>
  <c r="AP55" i="7"/>
  <c r="AO55" i="7"/>
  <c r="AM55" i="7"/>
  <c r="AN55" i="7" s="1"/>
  <c r="AL55" i="7"/>
  <c r="AK55" i="7"/>
  <c r="AJ55" i="7"/>
  <c r="AI55" i="7"/>
  <c r="AH55" i="7"/>
  <c r="AG55" i="7"/>
  <c r="AF55" i="7"/>
  <c r="AD55" i="7"/>
  <c r="AC55" i="7"/>
  <c r="AA55" i="7"/>
  <c r="AB55" i="7" s="1"/>
  <c r="X55" i="7"/>
  <c r="W55" i="7"/>
  <c r="U55" i="7"/>
  <c r="V55" i="7" s="1"/>
  <c r="R55" i="7"/>
  <c r="AW55" i="7" s="1"/>
  <c r="AX55" i="7" s="1"/>
  <c r="Q55" i="7"/>
  <c r="P55" i="7"/>
  <c r="O55" i="7"/>
  <c r="L55" i="7"/>
  <c r="AT55" i="7" s="1"/>
  <c r="K55" i="7"/>
  <c r="J55" i="7"/>
  <c r="I55" i="7"/>
  <c r="A55" i="7"/>
  <c r="AE55" i="7" s="1"/>
  <c r="AV54" i="7"/>
  <c r="AU54" i="7"/>
  <c r="AT54" i="7"/>
  <c r="AR54" i="7"/>
  <c r="AQ54" i="7"/>
  <c r="AP54" i="7"/>
  <c r="AO54" i="7"/>
  <c r="AL54" i="7"/>
  <c r="AK54" i="7"/>
  <c r="AJ54" i="7"/>
  <c r="AI54" i="7"/>
  <c r="AH54" i="7"/>
  <c r="AG54" i="7"/>
  <c r="AF54" i="7"/>
  <c r="AD54" i="7"/>
  <c r="AC54" i="7"/>
  <c r="AA54" i="7"/>
  <c r="AB54" i="7" s="1"/>
  <c r="X54" i="7"/>
  <c r="W54" i="7"/>
  <c r="U54" i="7"/>
  <c r="V54" i="7" s="1"/>
  <c r="R54" i="7"/>
  <c r="Q54" i="7"/>
  <c r="O54" i="7"/>
  <c r="P54" i="7" s="1"/>
  <c r="L54" i="7"/>
  <c r="AS54" i="7" s="1"/>
  <c r="K54" i="7"/>
  <c r="J54" i="7"/>
  <c r="I54" i="7"/>
  <c r="A54" i="7"/>
  <c r="AE54" i="7" s="1"/>
  <c r="AV53" i="7"/>
  <c r="AU53" i="7"/>
  <c r="AT53" i="7"/>
  <c r="AS53" i="7"/>
  <c r="AR53" i="7"/>
  <c r="AQ53" i="7"/>
  <c r="AP53" i="7"/>
  <c r="AL53" i="7"/>
  <c r="AK53" i="7"/>
  <c r="AJ53" i="7"/>
  <c r="AI53" i="7"/>
  <c r="AH53" i="7"/>
  <c r="AG53" i="7"/>
  <c r="AF53" i="7"/>
  <c r="AD53" i="7"/>
  <c r="AC53" i="7"/>
  <c r="AA53" i="7"/>
  <c r="AB53" i="7" s="1"/>
  <c r="X53" i="7"/>
  <c r="AW53" i="7" s="1"/>
  <c r="AX53" i="7" s="1"/>
  <c r="W53" i="7"/>
  <c r="U53" i="7"/>
  <c r="V53" i="7" s="1"/>
  <c r="R53" i="7"/>
  <c r="Q53" i="7"/>
  <c r="O53" i="7"/>
  <c r="P53" i="7" s="1"/>
  <c r="L53" i="7"/>
  <c r="K53" i="7"/>
  <c r="I53" i="7"/>
  <c r="J53" i="7" s="1"/>
  <c r="A53" i="7"/>
  <c r="AO53" i="7" s="1"/>
  <c r="AV52" i="7"/>
  <c r="AU52" i="7"/>
  <c r="AR52" i="7"/>
  <c r="AQ52" i="7"/>
  <c r="AP52" i="7"/>
  <c r="AO52" i="7"/>
  <c r="AL52" i="7"/>
  <c r="AK52" i="7"/>
  <c r="AJ52" i="7"/>
  <c r="AI52" i="7"/>
  <c r="AH52" i="7"/>
  <c r="AG52" i="7"/>
  <c r="AF52" i="7"/>
  <c r="AE52" i="7"/>
  <c r="AD52" i="7"/>
  <c r="AC52" i="7"/>
  <c r="AA52" i="7"/>
  <c r="AB52" i="7" s="1"/>
  <c r="X52" i="7"/>
  <c r="AW52" i="7" s="1"/>
  <c r="AX52" i="7" s="1"/>
  <c r="W52" i="7"/>
  <c r="V52" i="7"/>
  <c r="U52" i="7"/>
  <c r="R52" i="7"/>
  <c r="Q52" i="7"/>
  <c r="O52" i="7"/>
  <c r="P52" i="7" s="1"/>
  <c r="L52" i="7"/>
  <c r="K52" i="7"/>
  <c r="J52" i="7"/>
  <c r="I52" i="7"/>
  <c r="A52" i="7"/>
  <c r="AV51" i="7"/>
  <c r="AU51" i="7"/>
  <c r="AS51" i="7"/>
  <c r="AR51" i="7"/>
  <c r="AQ51" i="7"/>
  <c r="AP51" i="7"/>
  <c r="AO51" i="7"/>
  <c r="AL51" i="7"/>
  <c r="AK51" i="7"/>
  <c r="AJ51" i="7"/>
  <c r="AI51" i="7"/>
  <c r="AH51" i="7"/>
  <c r="AG51" i="7"/>
  <c r="AF51" i="7"/>
  <c r="AE51" i="7"/>
  <c r="AD51" i="7"/>
  <c r="AC51" i="7"/>
  <c r="AA51" i="7"/>
  <c r="AB51" i="7" s="1"/>
  <c r="X51" i="7"/>
  <c r="AW51" i="7" s="1"/>
  <c r="AX51" i="7" s="1"/>
  <c r="W51" i="7"/>
  <c r="U51" i="7"/>
  <c r="V51" i="7" s="1"/>
  <c r="R51" i="7"/>
  <c r="Q51" i="7"/>
  <c r="P51" i="7"/>
  <c r="O51" i="7"/>
  <c r="L51" i="7"/>
  <c r="AT51" i="7" s="1"/>
  <c r="K51" i="7"/>
  <c r="I51" i="7"/>
  <c r="J51" i="7" s="1"/>
  <c r="A51" i="7"/>
  <c r="AV50" i="7"/>
  <c r="AU50" i="7"/>
  <c r="AT50" i="7"/>
  <c r="AR50" i="7"/>
  <c r="AQ50" i="7"/>
  <c r="AP50" i="7"/>
  <c r="AL50" i="7"/>
  <c r="AK50" i="7"/>
  <c r="AJ50" i="7"/>
  <c r="AI50" i="7"/>
  <c r="AH50" i="7"/>
  <c r="AG50" i="7"/>
  <c r="AF50" i="7"/>
  <c r="AE50" i="7"/>
  <c r="AD50" i="7"/>
  <c r="AC50" i="7"/>
  <c r="AB50" i="7"/>
  <c r="AA50" i="7"/>
  <c r="X50" i="7"/>
  <c r="W50" i="7"/>
  <c r="U50" i="7"/>
  <c r="V50" i="7" s="1"/>
  <c r="R50" i="7"/>
  <c r="Q50" i="7"/>
  <c r="P50" i="7"/>
  <c r="O50" i="7"/>
  <c r="L50" i="7"/>
  <c r="K50" i="7"/>
  <c r="I50" i="7"/>
  <c r="J50" i="7" s="1"/>
  <c r="A50" i="7"/>
  <c r="AO50" i="7" s="1"/>
  <c r="AX49" i="7"/>
  <c r="AW49" i="7"/>
  <c r="AV49" i="7"/>
  <c r="AU49" i="7"/>
  <c r="AR49" i="7"/>
  <c r="AQ49" i="7"/>
  <c r="AP49" i="7"/>
  <c r="AL49" i="7"/>
  <c r="AK49" i="7"/>
  <c r="AJ49" i="7"/>
  <c r="AI49" i="7"/>
  <c r="AH49" i="7"/>
  <c r="AG49" i="7"/>
  <c r="AF49" i="7"/>
  <c r="AE49" i="7"/>
  <c r="AD49" i="7"/>
  <c r="AC49" i="7"/>
  <c r="AA49" i="7"/>
  <c r="AB49" i="7" s="1"/>
  <c r="X49" i="7"/>
  <c r="W49" i="7"/>
  <c r="U49" i="7"/>
  <c r="V49" i="7" s="1"/>
  <c r="R49" i="7"/>
  <c r="Q49" i="7"/>
  <c r="P49" i="7"/>
  <c r="O49" i="7"/>
  <c r="L49" i="7"/>
  <c r="AS49" i="7" s="1"/>
  <c r="K49" i="7"/>
  <c r="I49" i="7"/>
  <c r="J49" i="7" s="1"/>
  <c r="A49" i="7"/>
  <c r="AO49" i="7" s="1"/>
  <c r="AV48" i="7"/>
  <c r="AU48" i="7"/>
  <c r="AT48" i="7"/>
  <c r="AS48" i="7"/>
  <c r="AR48" i="7"/>
  <c r="AQ48" i="7"/>
  <c r="AP48" i="7"/>
  <c r="AO48" i="7"/>
  <c r="AM48" i="7"/>
  <c r="AN48" i="7" s="1"/>
  <c r="AL48" i="7"/>
  <c r="AK48" i="7"/>
  <c r="AJ48" i="7"/>
  <c r="AI48" i="7"/>
  <c r="AH48" i="7"/>
  <c r="AG48" i="7"/>
  <c r="AF48" i="7"/>
  <c r="AE48" i="7"/>
  <c r="AD48" i="7"/>
  <c r="AC48" i="7"/>
  <c r="AB48" i="7"/>
  <c r="AA48" i="7"/>
  <c r="X48" i="7"/>
  <c r="W48" i="7"/>
  <c r="U48" i="7"/>
  <c r="V48" i="7" s="1"/>
  <c r="R48" i="7"/>
  <c r="AW48" i="7" s="1"/>
  <c r="AX48" i="7" s="1"/>
  <c r="Q48" i="7"/>
  <c r="O48" i="7"/>
  <c r="P48" i="7" s="1"/>
  <c r="L48" i="7"/>
  <c r="K48" i="7"/>
  <c r="I48" i="7"/>
  <c r="J48" i="7" s="1"/>
  <c r="A48" i="7"/>
  <c r="AV47" i="7"/>
  <c r="AU47" i="7"/>
  <c r="AT47" i="7"/>
  <c r="AS47" i="7"/>
  <c r="AR47" i="7"/>
  <c r="AQ47" i="7"/>
  <c r="AP47" i="7"/>
  <c r="AO47" i="7"/>
  <c r="AL47" i="7"/>
  <c r="AK47" i="7"/>
  <c r="AJ47" i="7"/>
  <c r="AI47" i="7"/>
  <c r="AH47" i="7"/>
  <c r="AG47" i="7"/>
  <c r="AF47" i="7"/>
  <c r="AD47" i="7"/>
  <c r="AC47" i="7"/>
  <c r="AA47" i="7"/>
  <c r="AB47" i="7" s="1"/>
  <c r="X47" i="7"/>
  <c r="AW47" i="7" s="1"/>
  <c r="AX47" i="7" s="1"/>
  <c r="W47" i="7"/>
  <c r="V47" i="7"/>
  <c r="U47" i="7"/>
  <c r="R47" i="7"/>
  <c r="Q47" i="7"/>
  <c r="O47" i="7"/>
  <c r="P47" i="7" s="1"/>
  <c r="L47" i="7"/>
  <c r="AM47" i="7" s="1"/>
  <c r="AN47" i="7" s="1"/>
  <c r="K47" i="7"/>
  <c r="I47" i="7"/>
  <c r="J47" i="7" s="1"/>
  <c r="A47" i="7"/>
  <c r="AE47" i="7" s="1"/>
  <c r="AV46" i="7"/>
  <c r="AU46" i="7"/>
  <c r="AT46" i="7"/>
  <c r="AR46" i="7"/>
  <c r="AQ46" i="7"/>
  <c r="AP46" i="7"/>
  <c r="AO46" i="7"/>
  <c r="AM46" i="7"/>
  <c r="AN46" i="7" s="1"/>
  <c r="AL46" i="7"/>
  <c r="AK46" i="7"/>
  <c r="AJ46" i="7"/>
  <c r="AI46" i="7"/>
  <c r="AH46" i="7"/>
  <c r="AG46" i="7"/>
  <c r="AF46" i="7"/>
  <c r="AD46" i="7"/>
  <c r="AC46" i="7"/>
  <c r="AA46" i="7"/>
  <c r="AB46" i="7" s="1"/>
  <c r="X46" i="7"/>
  <c r="AW46" i="7" s="1"/>
  <c r="AX46" i="7" s="1"/>
  <c r="W46" i="7"/>
  <c r="U46" i="7"/>
  <c r="V46" i="7" s="1"/>
  <c r="R46" i="7"/>
  <c r="Q46" i="7"/>
  <c r="O46" i="7"/>
  <c r="P46" i="7" s="1"/>
  <c r="L46" i="7"/>
  <c r="AS46" i="7" s="1"/>
  <c r="K46" i="7"/>
  <c r="J46" i="7"/>
  <c r="I46" i="7"/>
  <c r="A46" i="7"/>
  <c r="AE46" i="7" s="1"/>
  <c r="AV45" i="7"/>
  <c r="AU45" i="7"/>
  <c r="AT45" i="7"/>
  <c r="AS45" i="7"/>
  <c r="AR45" i="7"/>
  <c r="AQ45" i="7"/>
  <c r="AP45" i="7"/>
  <c r="AO45" i="7"/>
  <c r="AL45" i="7"/>
  <c r="AK45" i="7"/>
  <c r="AJ45" i="7"/>
  <c r="AI45" i="7"/>
  <c r="AH45" i="7"/>
  <c r="AG45" i="7"/>
  <c r="AF45" i="7"/>
  <c r="AD45" i="7"/>
  <c r="AC45" i="7"/>
  <c r="AB45" i="7"/>
  <c r="AA45" i="7"/>
  <c r="X45" i="7"/>
  <c r="W45" i="7"/>
  <c r="V45" i="7"/>
  <c r="U45" i="7"/>
  <c r="R45" i="7"/>
  <c r="AW45" i="7" s="1"/>
  <c r="AX45" i="7" s="1"/>
  <c r="Q45" i="7"/>
  <c r="O45" i="7"/>
  <c r="P45" i="7" s="1"/>
  <c r="L45" i="7"/>
  <c r="K45" i="7"/>
  <c r="I45" i="7"/>
  <c r="J45" i="7" s="1"/>
  <c r="A45" i="7"/>
  <c r="AE45" i="7" s="1"/>
  <c r="AV44" i="7"/>
  <c r="AU44" i="7"/>
  <c r="AT44" i="7"/>
  <c r="AS44" i="7"/>
  <c r="AR44" i="7"/>
  <c r="AQ44" i="7"/>
  <c r="AP44" i="7"/>
  <c r="AL44" i="7"/>
  <c r="AK44" i="7"/>
  <c r="AJ44" i="7"/>
  <c r="AI44" i="7"/>
  <c r="AH44" i="7"/>
  <c r="AG44" i="7"/>
  <c r="AF44" i="7"/>
  <c r="AD44" i="7"/>
  <c r="AC44" i="7"/>
  <c r="AB44" i="7"/>
  <c r="AA44" i="7"/>
  <c r="X44" i="7"/>
  <c r="W44" i="7"/>
  <c r="V44" i="7"/>
  <c r="U44" i="7"/>
  <c r="R44" i="7"/>
  <c r="Q44" i="7"/>
  <c r="P44" i="7"/>
  <c r="O44" i="7"/>
  <c r="L44" i="7"/>
  <c r="K44" i="7"/>
  <c r="I44" i="7"/>
  <c r="J44" i="7" s="1"/>
  <c r="A44" i="7"/>
  <c r="AO44" i="7" s="1"/>
  <c r="AV43" i="7"/>
  <c r="AU43" i="7"/>
  <c r="AT43" i="7"/>
  <c r="AS43" i="7"/>
  <c r="AR43" i="7"/>
  <c r="AQ43" i="7"/>
  <c r="AP43" i="7"/>
  <c r="AL43" i="7"/>
  <c r="AK43" i="7"/>
  <c r="AJ43" i="7"/>
  <c r="AI43" i="7"/>
  <c r="AH43" i="7"/>
  <c r="AG43" i="7"/>
  <c r="AF43" i="7"/>
  <c r="AD43" i="7"/>
  <c r="AC43" i="7"/>
  <c r="AA43" i="7"/>
  <c r="AB43" i="7" s="1"/>
  <c r="AW43" i="7" s="1"/>
  <c r="AX43" i="7" s="1"/>
  <c r="X43" i="7"/>
  <c r="W43" i="7"/>
  <c r="V43" i="7"/>
  <c r="U43" i="7"/>
  <c r="R43" i="7"/>
  <c r="Q43" i="7"/>
  <c r="O43" i="7"/>
  <c r="P43" i="7" s="1"/>
  <c r="L43" i="7"/>
  <c r="AM43" i="7" s="1"/>
  <c r="AN43" i="7" s="1"/>
  <c r="K43" i="7"/>
  <c r="I43" i="7"/>
  <c r="J43" i="7" s="1"/>
  <c r="A43" i="7"/>
  <c r="AO43" i="7" s="1"/>
  <c r="AX42"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AW42" i="7" s="1"/>
  <c r="K42" i="7"/>
  <c r="I42" i="7"/>
  <c r="J42" i="7" s="1"/>
  <c r="A42" i="7"/>
  <c r="AO42" i="7" s="1"/>
  <c r="AV41" i="7"/>
  <c r="AU41" i="7"/>
  <c r="AR41" i="7"/>
  <c r="AQ41" i="7"/>
  <c r="AP41" i="7"/>
  <c r="AO41" i="7"/>
  <c r="AL41" i="7"/>
  <c r="AK41" i="7"/>
  <c r="AJ41" i="7"/>
  <c r="AI41" i="7"/>
  <c r="AH41" i="7"/>
  <c r="AG41" i="7"/>
  <c r="AF41" i="7"/>
  <c r="AD41" i="7"/>
  <c r="AC41" i="7"/>
  <c r="AA41" i="7"/>
  <c r="AB41" i="7" s="1"/>
  <c r="X41" i="7"/>
  <c r="W41" i="7"/>
  <c r="V41" i="7"/>
  <c r="U41" i="7"/>
  <c r="R41" i="7"/>
  <c r="Q41" i="7"/>
  <c r="O41" i="7"/>
  <c r="P41" i="7" s="1"/>
  <c r="L41" i="7"/>
  <c r="K41" i="7"/>
  <c r="J41" i="7"/>
  <c r="I41" i="7"/>
  <c r="A41" i="7"/>
  <c r="AE41" i="7" s="1"/>
  <c r="AV40" i="7"/>
  <c r="AU40" i="7"/>
  <c r="AT40" i="7"/>
  <c r="AS40" i="7"/>
  <c r="AR40" i="7"/>
  <c r="AQ40" i="7"/>
  <c r="AP40" i="7"/>
  <c r="AO40" i="7"/>
  <c r="AN40" i="7"/>
  <c r="AM40" i="7"/>
  <c r="AL40" i="7"/>
  <c r="AK40" i="7"/>
  <c r="AJ40" i="7"/>
  <c r="AI40" i="7"/>
  <c r="AH40" i="7"/>
  <c r="AG40" i="7"/>
  <c r="AF40" i="7"/>
  <c r="AD40" i="7"/>
  <c r="AC40" i="7"/>
  <c r="AB40" i="7"/>
  <c r="AW40" i="7" s="1"/>
  <c r="AX40" i="7" s="1"/>
  <c r="AA40" i="7"/>
  <c r="X40" i="7"/>
  <c r="W40" i="7"/>
  <c r="U40" i="7"/>
  <c r="V40" i="7" s="1"/>
  <c r="R40" i="7"/>
  <c r="Q40" i="7"/>
  <c r="O40" i="7"/>
  <c r="P40" i="7" s="1"/>
  <c r="L40" i="7"/>
  <c r="K40" i="7"/>
  <c r="I40" i="7"/>
  <c r="J40" i="7" s="1"/>
  <c r="A40" i="7"/>
  <c r="AE40" i="7" s="1"/>
  <c r="AV39" i="7"/>
  <c r="AU39" i="7"/>
  <c r="AT39" i="7"/>
  <c r="AS39" i="7"/>
  <c r="AR39" i="7"/>
  <c r="AQ39" i="7"/>
  <c r="AP39" i="7"/>
  <c r="AL39" i="7"/>
  <c r="AK39" i="7"/>
  <c r="AJ39" i="7"/>
  <c r="AI39" i="7"/>
  <c r="AH39" i="7"/>
  <c r="AG39" i="7"/>
  <c r="AF39" i="7"/>
  <c r="AD39" i="7"/>
  <c r="AC39" i="7"/>
  <c r="AB39" i="7"/>
  <c r="AA39" i="7"/>
  <c r="X39" i="7"/>
  <c r="AW39" i="7" s="1"/>
  <c r="AX39" i="7" s="1"/>
  <c r="W39" i="7"/>
  <c r="V39" i="7"/>
  <c r="U39" i="7"/>
  <c r="R39" i="7"/>
  <c r="Q39" i="7"/>
  <c r="P39" i="7"/>
  <c r="O39" i="7"/>
  <c r="L39" i="7"/>
  <c r="K39" i="7"/>
  <c r="I39" i="7"/>
  <c r="J39" i="7" s="1"/>
  <c r="A39" i="7"/>
  <c r="AV38" i="7"/>
  <c r="AU38" i="7"/>
  <c r="AS38" i="7"/>
  <c r="AR38" i="7"/>
  <c r="AQ38" i="7"/>
  <c r="AP38" i="7"/>
  <c r="AO38" i="7"/>
  <c r="AL38" i="7"/>
  <c r="AK38" i="7"/>
  <c r="AJ38" i="7"/>
  <c r="AI38" i="7"/>
  <c r="AH38" i="7"/>
  <c r="AG38" i="7"/>
  <c r="AF38" i="7"/>
  <c r="AE38" i="7"/>
  <c r="AD38" i="7"/>
  <c r="AC38" i="7"/>
  <c r="AA38" i="7"/>
  <c r="AB38" i="7" s="1"/>
  <c r="X38" i="7"/>
  <c r="W38" i="7"/>
  <c r="U38" i="7"/>
  <c r="V38" i="7" s="1"/>
  <c r="R38" i="7"/>
  <c r="Q38" i="7"/>
  <c r="O38" i="7"/>
  <c r="P38" i="7" s="1"/>
  <c r="L38" i="7"/>
  <c r="AT38" i="7" s="1"/>
  <c r="K38" i="7"/>
  <c r="I38" i="7"/>
  <c r="J38" i="7" s="1"/>
  <c r="A38" i="7"/>
  <c r="BN37" i="7"/>
  <c r="AW37" i="7"/>
  <c r="AX37" i="7" s="1"/>
  <c r="AV37" i="7"/>
  <c r="AU37" i="7"/>
  <c r="AT37" i="7"/>
  <c r="AR37" i="7"/>
  <c r="AQ37" i="7"/>
  <c r="AP37" i="7"/>
  <c r="AL37" i="7"/>
  <c r="AK37" i="7"/>
  <c r="AJ37" i="7"/>
  <c r="AI37" i="7"/>
  <c r="AH37" i="7"/>
  <c r="AG37" i="7"/>
  <c r="AF37" i="7"/>
  <c r="AE37" i="7"/>
  <c r="AD37" i="7"/>
  <c r="AC37" i="7"/>
  <c r="AB37" i="7"/>
  <c r="AA37" i="7"/>
  <c r="X37" i="7"/>
  <c r="W37" i="7"/>
  <c r="U37" i="7"/>
  <c r="V37" i="7" s="1"/>
  <c r="R37" i="7"/>
  <c r="Q37" i="7"/>
  <c r="O37" i="7"/>
  <c r="P37" i="7" s="1"/>
  <c r="L37" i="7"/>
  <c r="AS37" i="7" s="1"/>
  <c r="K37" i="7"/>
  <c r="J37" i="7"/>
  <c r="I37" i="7"/>
  <c r="A37" i="7"/>
  <c r="AO37" i="7" s="1"/>
  <c r="BN36" i="7"/>
  <c r="BK36" i="7"/>
  <c r="AV36" i="7"/>
  <c r="AU36" i="7"/>
  <c r="AT36" i="7"/>
  <c r="AS36" i="7"/>
  <c r="AR36" i="7"/>
  <c r="AQ36" i="7"/>
  <c r="AP36" i="7"/>
  <c r="AO36" i="7"/>
  <c r="AL36" i="7"/>
  <c r="AK36" i="7"/>
  <c r="AJ36" i="7"/>
  <c r="AI36" i="7"/>
  <c r="AH36" i="7"/>
  <c r="AG36" i="7"/>
  <c r="AF36" i="7"/>
  <c r="AE36" i="7"/>
  <c r="AD36" i="7"/>
  <c r="AC36" i="7"/>
  <c r="AB36" i="7"/>
  <c r="AA36" i="7"/>
  <c r="X36" i="7"/>
  <c r="W36" i="7"/>
  <c r="U36" i="7"/>
  <c r="V36" i="7" s="1"/>
  <c r="R36" i="7"/>
  <c r="AW36" i="7" s="1"/>
  <c r="AX36" i="7" s="1"/>
  <c r="Q36" i="7"/>
  <c r="O36" i="7"/>
  <c r="P36" i="7" s="1"/>
  <c r="L36" i="7"/>
  <c r="K36" i="7"/>
  <c r="I36" i="7"/>
  <c r="J36" i="7" s="1"/>
  <c r="A36" i="7"/>
  <c r="BN35" i="7"/>
  <c r="BK35" i="7"/>
  <c r="AV35" i="7"/>
  <c r="AU35" i="7"/>
  <c r="AT35" i="7"/>
  <c r="AS35" i="7"/>
  <c r="AR35" i="7"/>
  <c r="AQ35" i="7"/>
  <c r="AP35" i="7"/>
  <c r="AL35" i="7"/>
  <c r="AK35" i="7"/>
  <c r="AJ35" i="7"/>
  <c r="AI35" i="7"/>
  <c r="AH35" i="7"/>
  <c r="AG35" i="7"/>
  <c r="AF35" i="7"/>
  <c r="AE35" i="7"/>
  <c r="AD35" i="7"/>
  <c r="AC35" i="7"/>
  <c r="AA35" i="7"/>
  <c r="AB35" i="7" s="1"/>
  <c r="X35" i="7"/>
  <c r="W35" i="7"/>
  <c r="U35" i="7"/>
  <c r="V35" i="7" s="1"/>
  <c r="R35" i="7"/>
  <c r="AW35" i="7" s="1"/>
  <c r="AX35" i="7" s="1"/>
  <c r="Q35" i="7"/>
  <c r="O35" i="7"/>
  <c r="P35" i="7" s="1"/>
  <c r="L35" i="7"/>
  <c r="K35" i="7"/>
  <c r="I35" i="7"/>
  <c r="J35" i="7" s="1"/>
  <c r="A35" i="7"/>
  <c r="AO35" i="7" s="1"/>
  <c r="BN34" i="7"/>
  <c r="BK34" i="7"/>
  <c r="AV34" i="7"/>
  <c r="AU34" i="7"/>
  <c r="AT34" i="7"/>
  <c r="AS34" i="7"/>
  <c r="AR34" i="7"/>
  <c r="AQ34" i="7"/>
  <c r="AP34" i="7"/>
  <c r="AL34" i="7"/>
  <c r="AK34" i="7"/>
  <c r="AJ34" i="7"/>
  <c r="AI34" i="7"/>
  <c r="AH34" i="7"/>
  <c r="AG34" i="7"/>
  <c r="AF34" i="7"/>
  <c r="AD34" i="7"/>
  <c r="AC34" i="7"/>
  <c r="AB34" i="7"/>
  <c r="AA34" i="7"/>
  <c r="X34" i="7"/>
  <c r="AW34" i="7" s="1"/>
  <c r="AX34" i="7" s="1"/>
  <c r="W34" i="7"/>
  <c r="V34" i="7"/>
  <c r="U34" i="7"/>
  <c r="R34" i="7"/>
  <c r="Q34" i="7"/>
  <c r="P34" i="7"/>
  <c r="O34" i="7"/>
  <c r="L34" i="7"/>
  <c r="K34" i="7"/>
  <c r="I34" i="7"/>
  <c r="J34" i="7" s="1"/>
  <c r="A34" i="7"/>
  <c r="BN33" i="7"/>
  <c r="BK33" i="7"/>
  <c r="AW33" i="7"/>
  <c r="AX33" i="7" s="1"/>
  <c r="AV33" i="7"/>
  <c r="AU33" i="7"/>
  <c r="AT33" i="7"/>
  <c r="AS33" i="7"/>
  <c r="AR33" i="7"/>
  <c r="AQ33" i="7"/>
  <c r="AP33" i="7"/>
  <c r="AL33" i="7"/>
  <c r="AK33" i="7"/>
  <c r="AJ33" i="7"/>
  <c r="AI33" i="7"/>
  <c r="AH33" i="7"/>
  <c r="AG33" i="7"/>
  <c r="AF33" i="7"/>
  <c r="AE33" i="7"/>
  <c r="AD33" i="7"/>
  <c r="AC33" i="7"/>
  <c r="AB33" i="7"/>
  <c r="AA33" i="7"/>
  <c r="X33" i="7"/>
  <c r="W33" i="7"/>
  <c r="V33" i="7"/>
  <c r="U33" i="7"/>
  <c r="R33" i="7"/>
  <c r="Q33" i="7"/>
  <c r="O33" i="7"/>
  <c r="P33" i="7" s="1"/>
  <c r="L33" i="7"/>
  <c r="AM33" i="7" s="1"/>
  <c r="AN33" i="7" s="1"/>
  <c r="K33" i="7"/>
  <c r="I33" i="7"/>
  <c r="J33" i="7" s="1"/>
  <c r="A33" i="7"/>
  <c r="AO33" i="7" s="1"/>
  <c r="BN32" i="7"/>
  <c r="BK32" i="7"/>
  <c r="AV32" i="7"/>
  <c r="AU32" i="7"/>
  <c r="AR32" i="7"/>
  <c r="AQ32" i="7"/>
  <c r="AP32" i="7"/>
  <c r="AO32" i="7"/>
  <c r="AL32" i="7"/>
  <c r="AK32" i="7"/>
  <c r="AJ32" i="7"/>
  <c r="AI32" i="7"/>
  <c r="AH32" i="7"/>
  <c r="AG32" i="7"/>
  <c r="AF32" i="7"/>
  <c r="AE32" i="7"/>
  <c r="AD32" i="7"/>
  <c r="AC32" i="7"/>
  <c r="AA32" i="7"/>
  <c r="AB32" i="7" s="1"/>
  <c r="X32" i="7"/>
  <c r="W32" i="7"/>
  <c r="V32" i="7"/>
  <c r="U32" i="7"/>
  <c r="R32" i="7"/>
  <c r="Q32" i="7"/>
  <c r="O32" i="7"/>
  <c r="P32" i="7" s="1"/>
  <c r="L32" i="7"/>
  <c r="K32" i="7"/>
  <c r="J32" i="7"/>
  <c r="I32" i="7"/>
  <c r="A32" i="7"/>
  <c r="BN31" i="7"/>
  <c r="BK31" i="7"/>
  <c r="AV31" i="7"/>
  <c r="AU31" i="7"/>
  <c r="AS31" i="7"/>
  <c r="AR31" i="7"/>
  <c r="AQ31" i="7"/>
  <c r="AP31" i="7"/>
  <c r="AO31" i="7"/>
  <c r="AL31" i="7"/>
  <c r="AK31" i="7"/>
  <c r="AJ31" i="7"/>
  <c r="AI31" i="7"/>
  <c r="AH31" i="7"/>
  <c r="AG31" i="7"/>
  <c r="AF31" i="7"/>
  <c r="AE31" i="7"/>
  <c r="AD31" i="7"/>
  <c r="AC31" i="7"/>
  <c r="AA31" i="7"/>
  <c r="AB31" i="7" s="1"/>
  <c r="X31" i="7"/>
  <c r="W31" i="7"/>
  <c r="U31" i="7"/>
  <c r="V31" i="7" s="1"/>
  <c r="R31" i="7"/>
  <c r="AM31" i="7" s="1"/>
  <c r="AN31" i="7" s="1"/>
  <c r="Q31" i="7"/>
  <c r="O31" i="7"/>
  <c r="P31" i="7" s="1"/>
  <c r="L31" i="7"/>
  <c r="AT31" i="7" s="1"/>
  <c r="K31" i="7"/>
  <c r="I31" i="7"/>
  <c r="J31" i="7" s="1"/>
  <c r="A31" i="7"/>
  <c r="BN30" i="7"/>
  <c r="BK30" i="7"/>
  <c r="AV30" i="7"/>
  <c r="AU30" i="7"/>
  <c r="AT30" i="7"/>
  <c r="AS30" i="7"/>
  <c r="AR30" i="7"/>
  <c r="AQ30" i="7"/>
  <c r="AP30" i="7"/>
  <c r="AL30" i="7"/>
  <c r="AK30" i="7"/>
  <c r="AJ30" i="7"/>
  <c r="AI30" i="7"/>
  <c r="AH30" i="7"/>
  <c r="AG30" i="7"/>
  <c r="AF30" i="7"/>
  <c r="AD30" i="7"/>
  <c r="AC30" i="7"/>
  <c r="AA30" i="7"/>
  <c r="AB30" i="7" s="1"/>
  <c r="X30" i="7"/>
  <c r="AW30" i="7" s="1"/>
  <c r="AX30" i="7" s="1"/>
  <c r="W30" i="7"/>
  <c r="V30" i="7"/>
  <c r="U30" i="7"/>
  <c r="R30" i="7"/>
  <c r="Q30" i="7"/>
  <c r="O30" i="7"/>
  <c r="P30" i="7" s="1"/>
  <c r="L30" i="7"/>
  <c r="K30" i="7"/>
  <c r="I30" i="7"/>
  <c r="J30" i="7" s="1"/>
  <c r="A30" i="7"/>
  <c r="AO30" i="7" s="1"/>
  <c r="BN29" i="7"/>
  <c r="BK29" i="7"/>
  <c r="AW29" i="7"/>
  <c r="AX29" i="7" s="1"/>
  <c r="AV29" i="7"/>
  <c r="AU29" i="7"/>
  <c r="AS29" i="7"/>
  <c r="AR29" i="7"/>
  <c r="AQ29" i="7"/>
  <c r="AP29" i="7"/>
  <c r="AO29" i="7"/>
  <c r="AL29" i="7"/>
  <c r="AK29" i="7"/>
  <c r="AJ29" i="7"/>
  <c r="AI29" i="7"/>
  <c r="AH29" i="7"/>
  <c r="AG29" i="7"/>
  <c r="AF29" i="7"/>
  <c r="AE29" i="7"/>
  <c r="AD29" i="7"/>
  <c r="AC29" i="7"/>
  <c r="AA29" i="7"/>
  <c r="AB29" i="7" s="1"/>
  <c r="X29" i="7"/>
  <c r="W29" i="7"/>
  <c r="V29" i="7"/>
  <c r="U29" i="7"/>
  <c r="R29" i="7"/>
  <c r="AM29" i="7" s="1"/>
  <c r="AN29" i="7" s="1"/>
  <c r="Q29" i="7"/>
  <c r="P29" i="7"/>
  <c r="O29" i="7"/>
  <c r="L29" i="7"/>
  <c r="AT29" i="7" s="1"/>
  <c r="K29" i="7"/>
  <c r="J29" i="7"/>
  <c r="I29" i="7"/>
  <c r="A29" i="7"/>
  <c r="BN28" i="7"/>
  <c r="BK28" i="7"/>
  <c r="AV28" i="7"/>
  <c r="AU28" i="7"/>
  <c r="AT28" i="7"/>
  <c r="AS28" i="7"/>
  <c r="AR28" i="7"/>
  <c r="AQ28" i="7"/>
  <c r="AP28" i="7"/>
  <c r="AL28" i="7"/>
  <c r="AK28" i="7"/>
  <c r="AJ28" i="7"/>
  <c r="AI28" i="7"/>
  <c r="AH28" i="7"/>
  <c r="AG28" i="7"/>
  <c r="AF28" i="7"/>
  <c r="AD28" i="7"/>
  <c r="AC28" i="7"/>
  <c r="AA28" i="7"/>
  <c r="AB28" i="7" s="1"/>
  <c r="X28" i="7"/>
  <c r="W28" i="7"/>
  <c r="U28" i="7"/>
  <c r="V28" i="7" s="1"/>
  <c r="R28" i="7"/>
  <c r="Q28" i="7"/>
  <c r="P28" i="7"/>
  <c r="O28" i="7"/>
  <c r="L28" i="7"/>
  <c r="K28" i="7"/>
  <c r="J28" i="7"/>
  <c r="I28" i="7"/>
  <c r="A28" i="7"/>
  <c r="AO28" i="7" s="1"/>
  <c r="BN27" i="7"/>
  <c r="BK27" i="7"/>
  <c r="AV27" i="7"/>
  <c r="AU27" i="7"/>
  <c r="AT27" i="7"/>
  <c r="AS27" i="7"/>
  <c r="AR27" i="7"/>
  <c r="AQ27" i="7"/>
  <c r="AP27" i="7"/>
  <c r="AO27" i="7"/>
  <c r="AL27" i="7"/>
  <c r="AK27" i="7"/>
  <c r="AJ27" i="7"/>
  <c r="AI27" i="7"/>
  <c r="AH27" i="7"/>
  <c r="AG27" i="7"/>
  <c r="AF27" i="7"/>
  <c r="AE27" i="7"/>
  <c r="AD27" i="7"/>
  <c r="AC27" i="7"/>
  <c r="AA27" i="7"/>
  <c r="AB27" i="7" s="1"/>
  <c r="X27" i="7"/>
  <c r="W27" i="7"/>
  <c r="V27" i="7"/>
  <c r="U27" i="7"/>
  <c r="R27" i="7"/>
  <c r="Q27" i="7"/>
  <c r="O27" i="7"/>
  <c r="P27" i="7" s="1"/>
  <c r="L27" i="7"/>
  <c r="K27" i="7"/>
  <c r="I27" i="7"/>
  <c r="J27" i="7" s="1"/>
  <c r="A27" i="7"/>
  <c r="BN26" i="7"/>
  <c r="BK26" i="7"/>
  <c r="AV26" i="7"/>
  <c r="AU26" i="7"/>
  <c r="AT26" i="7"/>
  <c r="AS26" i="7"/>
  <c r="AR26" i="7"/>
  <c r="AQ26" i="7"/>
  <c r="AP26" i="7"/>
  <c r="AL26" i="7"/>
  <c r="AK26" i="7"/>
  <c r="AJ26" i="7"/>
  <c r="AI26" i="7"/>
  <c r="AH26" i="7"/>
  <c r="AG26" i="7"/>
  <c r="AF26" i="7"/>
  <c r="AD26" i="7"/>
  <c r="AC26" i="7"/>
  <c r="AB26" i="7"/>
  <c r="AA26" i="7"/>
  <c r="X26" i="7"/>
  <c r="W26" i="7"/>
  <c r="U26" i="7"/>
  <c r="V26" i="7" s="1"/>
  <c r="R26" i="7"/>
  <c r="Q26" i="7"/>
  <c r="P26" i="7"/>
  <c r="O26" i="7"/>
  <c r="L26" i="7"/>
  <c r="K26" i="7"/>
  <c r="I26" i="7"/>
  <c r="J26" i="7" s="1"/>
  <c r="A26" i="7"/>
  <c r="AO26" i="7" s="1"/>
  <c r="BN25" i="7"/>
  <c r="BK25" i="7"/>
  <c r="AW25" i="7"/>
  <c r="AX25" i="7" s="1"/>
  <c r="AV25" i="7"/>
  <c r="AU25" i="7"/>
  <c r="AR25" i="7"/>
  <c r="AQ25" i="7"/>
  <c r="AP25" i="7"/>
  <c r="AO25" i="7"/>
  <c r="AL25" i="7"/>
  <c r="AK25" i="7"/>
  <c r="AJ25" i="7"/>
  <c r="AI25" i="7"/>
  <c r="AH25" i="7"/>
  <c r="AG25" i="7"/>
  <c r="AF25" i="7"/>
  <c r="AD25" i="7"/>
  <c r="AC25" i="7"/>
  <c r="AA25" i="7"/>
  <c r="AB25" i="7" s="1"/>
  <c r="X25" i="7"/>
  <c r="W25" i="7"/>
  <c r="U25" i="7"/>
  <c r="V25" i="7" s="1"/>
  <c r="R25" i="7"/>
  <c r="Q25" i="7"/>
  <c r="O25" i="7"/>
  <c r="P25" i="7" s="1"/>
  <c r="L25" i="7"/>
  <c r="AT25" i="7" s="1"/>
  <c r="K25" i="7"/>
  <c r="J25" i="7"/>
  <c r="I25" i="7"/>
  <c r="A25" i="7"/>
  <c r="AE25" i="7" s="1"/>
  <c r="BN24" i="7"/>
  <c r="BK24" i="7"/>
  <c r="AV24" i="7"/>
  <c r="AU24" i="7"/>
  <c r="AR24" i="7"/>
  <c r="AQ24" i="7"/>
  <c r="AP24" i="7"/>
  <c r="AO24" i="7"/>
  <c r="AL24" i="7"/>
  <c r="AK24" i="7"/>
  <c r="AJ24" i="7"/>
  <c r="AI24" i="7"/>
  <c r="AH24" i="7"/>
  <c r="AG24" i="7"/>
  <c r="AF24" i="7"/>
  <c r="AD24" i="7"/>
  <c r="AC24" i="7"/>
  <c r="AA24" i="7"/>
  <c r="AB24" i="7" s="1"/>
  <c r="X24" i="7"/>
  <c r="W24" i="7"/>
  <c r="U24" i="7"/>
  <c r="V24" i="7" s="1"/>
  <c r="R24" i="7"/>
  <c r="Q24" i="7"/>
  <c r="O24" i="7"/>
  <c r="P24" i="7" s="1"/>
  <c r="L24" i="7"/>
  <c r="K24" i="7"/>
  <c r="J24" i="7"/>
  <c r="I24" i="7"/>
  <c r="A24" i="7"/>
  <c r="AE24" i="7" s="1"/>
  <c r="BN23" i="7"/>
  <c r="BK23" i="7"/>
  <c r="AV23" i="7"/>
  <c r="AU23" i="7"/>
  <c r="AT23" i="7"/>
  <c r="AR23" i="7"/>
  <c r="AQ23" i="7"/>
  <c r="AP23" i="7"/>
  <c r="AO23" i="7"/>
  <c r="AM23" i="7"/>
  <c r="AN23" i="7" s="1"/>
  <c r="AL23" i="7"/>
  <c r="AK23" i="7"/>
  <c r="AJ23" i="7"/>
  <c r="AI23" i="7"/>
  <c r="AH23" i="7"/>
  <c r="AG23" i="7"/>
  <c r="AF23" i="7"/>
  <c r="AE23" i="7"/>
  <c r="AD23" i="7"/>
  <c r="AC23" i="7"/>
  <c r="AA23" i="7"/>
  <c r="AB23" i="7" s="1"/>
  <c r="X23" i="7"/>
  <c r="AW23" i="7" s="1"/>
  <c r="AX23" i="7" s="1"/>
  <c r="W23" i="7"/>
  <c r="U23" i="7"/>
  <c r="V23" i="7" s="1"/>
  <c r="R23" i="7"/>
  <c r="Q23" i="7"/>
  <c r="P23" i="7"/>
  <c r="O23" i="7"/>
  <c r="L23" i="7"/>
  <c r="AS23" i="7" s="1"/>
  <c r="K23" i="7"/>
  <c r="J23" i="7"/>
  <c r="I23" i="7"/>
  <c r="A23" i="7"/>
  <c r="BN22" i="7"/>
  <c r="BK22" i="7"/>
  <c r="AV22" i="7"/>
  <c r="AU22" i="7"/>
  <c r="AT22" i="7"/>
  <c r="AR22" i="7"/>
  <c r="AQ22" i="7"/>
  <c r="AP22" i="7"/>
  <c r="AL22" i="7"/>
  <c r="AK22" i="7"/>
  <c r="AJ22" i="7"/>
  <c r="AI22" i="7"/>
  <c r="AH22" i="7"/>
  <c r="AG22" i="7"/>
  <c r="AF22" i="7"/>
  <c r="AD22" i="7"/>
  <c r="AC22" i="7"/>
  <c r="AB22" i="7"/>
  <c r="AA22" i="7"/>
  <c r="X22" i="7"/>
  <c r="AW22" i="7" s="1"/>
  <c r="AX22" i="7" s="1"/>
  <c r="W22" i="7"/>
  <c r="U22" i="7"/>
  <c r="V22" i="7" s="1"/>
  <c r="R22" i="7"/>
  <c r="Q22" i="7"/>
  <c r="O22" i="7"/>
  <c r="P22" i="7" s="1"/>
  <c r="L22" i="7"/>
  <c r="AS22" i="7" s="1"/>
  <c r="K22" i="7"/>
  <c r="J22" i="7"/>
  <c r="I22" i="7"/>
  <c r="A22" i="7"/>
  <c r="AE22" i="7" s="1"/>
  <c r="BN21" i="7"/>
  <c r="BK21" i="7"/>
  <c r="AV21" i="7"/>
  <c r="AU21" i="7"/>
  <c r="AR21" i="7"/>
  <c r="AQ21" i="7"/>
  <c r="AP21" i="7"/>
  <c r="AO21" i="7"/>
  <c r="AL21" i="7"/>
  <c r="AK21" i="7"/>
  <c r="AJ21" i="7"/>
  <c r="AI21" i="7"/>
  <c r="AH21" i="7"/>
  <c r="AG21" i="7"/>
  <c r="AF21" i="7"/>
  <c r="AD21" i="7"/>
  <c r="AC21" i="7"/>
  <c r="AB21" i="7"/>
  <c r="AA21" i="7"/>
  <c r="X21" i="7"/>
  <c r="W21" i="7"/>
  <c r="V21" i="7"/>
  <c r="U21" i="7"/>
  <c r="R21" i="7"/>
  <c r="Q21" i="7"/>
  <c r="O21" i="7"/>
  <c r="P21" i="7" s="1"/>
  <c r="L21" i="7"/>
  <c r="K21" i="7"/>
  <c r="J21" i="7"/>
  <c r="I21" i="7"/>
  <c r="A21" i="7"/>
  <c r="AE21" i="7" s="1"/>
  <c r="BN20" i="7"/>
  <c r="BK20" i="7"/>
  <c r="AV20" i="7"/>
  <c r="AU20" i="7"/>
  <c r="AT20" i="7"/>
  <c r="AS20" i="7"/>
  <c r="AR20" i="7"/>
  <c r="AQ20" i="7"/>
  <c r="AP20" i="7"/>
  <c r="AO20" i="7"/>
  <c r="AM20" i="7"/>
  <c r="AN20" i="7" s="1"/>
  <c r="AL20" i="7"/>
  <c r="AK20" i="7"/>
  <c r="AJ20" i="7"/>
  <c r="AI20" i="7"/>
  <c r="AH20" i="7"/>
  <c r="AG20" i="7"/>
  <c r="AF20" i="7"/>
  <c r="AE20" i="7"/>
  <c r="AD20" i="7"/>
  <c r="AC20" i="7"/>
  <c r="AB20" i="7"/>
  <c r="AA20" i="7"/>
  <c r="X20" i="7"/>
  <c r="W20" i="7"/>
  <c r="U20" i="7"/>
  <c r="V20" i="7" s="1"/>
  <c r="R20" i="7"/>
  <c r="AW20" i="7" s="1"/>
  <c r="AX20" i="7" s="1"/>
  <c r="Q20" i="7"/>
  <c r="P20" i="7"/>
  <c r="O20" i="7"/>
  <c r="L20" i="7"/>
  <c r="K20" i="7"/>
  <c r="I20" i="7"/>
  <c r="J20" i="7" s="1"/>
  <c r="A20" i="7"/>
  <c r="BN19" i="7"/>
  <c r="BK19" i="7"/>
  <c r="AV19" i="7"/>
  <c r="AU19" i="7"/>
  <c r="AT19" i="7"/>
  <c r="AS19" i="7"/>
  <c r="AR19" i="7"/>
  <c r="AQ19" i="7"/>
  <c r="AP19" i="7"/>
  <c r="AL19" i="7"/>
  <c r="AK19" i="7"/>
  <c r="AJ19" i="7"/>
  <c r="AI19" i="7"/>
  <c r="AH19" i="7"/>
  <c r="AG19" i="7"/>
  <c r="AF19" i="7"/>
  <c r="AD19" i="7"/>
  <c r="AC19" i="7"/>
  <c r="AA19" i="7"/>
  <c r="AB19" i="7" s="1"/>
  <c r="X19" i="7"/>
  <c r="AW19" i="7" s="1"/>
  <c r="AX19" i="7" s="1"/>
  <c r="W19" i="7"/>
  <c r="U19" i="7"/>
  <c r="V19" i="7" s="1"/>
  <c r="R19" i="7"/>
  <c r="AM19" i="7" s="1"/>
  <c r="AN19" i="7" s="1"/>
  <c r="Q19" i="7"/>
  <c r="O19" i="7"/>
  <c r="P19" i="7" s="1"/>
  <c r="L19" i="7"/>
  <c r="K19" i="7"/>
  <c r="I19" i="7"/>
  <c r="J19" i="7" s="1"/>
  <c r="A19" i="7"/>
  <c r="AO19" i="7" s="1"/>
  <c r="BN18" i="7"/>
  <c r="BK18" i="7"/>
  <c r="AV18" i="7"/>
  <c r="AU18" i="7"/>
  <c r="AT18" i="7"/>
  <c r="AS18" i="7"/>
  <c r="AR18" i="7"/>
  <c r="AQ18" i="7"/>
  <c r="AP18" i="7"/>
  <c r="AL18" i="7"/>
  <c r="AK18" i="7"/>
  <c r="AJ18" i="7"/>
  <c r="AI18" i="7"/>
  <c r="AH18" i="7"/>
  <c r="AG18" i="7"/>
  <c r="AF18" i="7"/>
  <c r="AD18" i="7"/>
  <c r="AC18" i="7"/>
  <c r="AB18" i="7"/>
  <c r="AW18" i="7" s="1"/>
  <c r="AX18" i="7" s="1"/>
  <c r="AA18" i="7"/>
  <c r="X18" i="7"/>
  <c r="W18" i="7"/>
  <c r="V18" i="7"/>
  <c r="U18" i="7"/>
  <c r="R18" i="7"/>
  <c r="Q18" i="7"/>
  <c r="O18" i="7"/>
  <c r="P18" i="7" s="1"/>
  <c r="L18" i="7"/>
  <c r="AM18" i="7" s="1"/>
  <c r="AN18" i="7" s="1"/>
  <c r="K18" i="7"/>
  <c r="I18" i="7"/>
  <c r="J18" i="7" s="1"/>
  <c r="A18" i="7"/>
  <c r="BN17" i="7"/>
  <c r="BK17" i="7"/>
  <c r="AW17" i="7"/>
  <c r="AX17" i="7" s="1"/>
  <c r="AV17" i="7"/>
  <c r="AU17" i="7"/>
  <c r="AT17" i="7"/>
  <c r="AS17" i="7"/>
  <c r="AR17" i="7"/>
  <c r="AQ17" i="7"/>
  <c r="AP17" i="7"/>
  <c r="AL17" i="7"/>
  <c r="AK17" i="7"/>
  <c r="AJ17" i="7"/>
  <c r="AI17" i="7"/>
  <c r="AH17" i="7"/>
  <c r="AG17" i="7"/>
  <c r="AF17" i="7"/>
  <c r="AD17" i="7"/>
  <c r="AC17" i="7"/>
  <c r="AB17" i="7"/>
  <c r="AA17" i="7"/>
  <c r="X17" i="7"/>
  <c r="W17" i="7"/>
  <c r="V17" i="7"/>
  <c r="U17" i="7"/>
  <c r="R17" i="7"/>
  <c r="Q17" i="7"/>
  <c r="O17" i="7"/>
  <c r="P17" i="7" s="1"/>
  <c r="L17" i="7"/>
  <c r="AM17" i="7" s="1"/>
  <c r="AN17" i="7" s="1"/>
  <c r="K17" i="7"/>
  <c r="I17" i="7"/>
  <c r="J17" i="7" s="1"/>
  <c r="A17" i="7"/>
  <c r="AO17" i="7" s="1"/>
  <c r="BN16" i="7"/>
  <c r="BK16" i="7"/>
  <c r="AV16" i="7"/>
  <c r="AU16" i="7"/>
  <c r="AR16" i="7"/>
  <c r="AQ16" i="7"/>
  <c r="AP16" i="7"/>
  <c r="AO16" i="7"/>
  <c r="AL16" i="7"/>
  <c r="AK16" i="7"/>
  <c r="AJ16" i="7"/>
  <c r="AI16" i="7"/>
  <c r="AH16" i="7"/>
  <c r="AG16" i="7"/>
  <c r="AF16" i="7"/>
  <c r="AE16" i="7"/>
  <c r="AD16" i="7"/>
  <c r="AC16" i="7"/>
  <c r="AA16" i="7"/>
  <c r="AB16" i="7" s="1"/>
  <c r="X16" i="7"/>
  <c r="W16" i="7"/>
  <c r="V16" i="7"/>
  <c r="U16" i="7"/>
  <c r="R16" i="7"/>
  <c r="Q16" i="7"/>
  <c r="O16" i="7"/>
  <c r="P16" i="7" s="1"/>
  <c r="L16" i="7"/>
  <c r="K16" i="7"/>
  <c r="I16" i="7"/>
  <c r="J16" i="7" s="1"/>
  <c r="A16" i="7"/>
  <c r="BN15" i="7"/>
  <c r="BK15" i="7"/>
  <c r="AV15" i="7"/>
  <c r="AU15" i="7"/>
  <c r="AS15" i="7"/>
  <c r="AR15" i="7"/>
  <c r="AQ15" i="7"/>
  <c r="AP15" i="7"/>
  <c r="AO15" i="7"/>
  <c r="AL15" i="7"/>
  <c r="AK15" i="7"/>
  <c r="AJ15" i="7"/>
  <c r="AI15" i="7"/>
  <c r="AH15" i="7"/>
  <c r="AG15" i="7"/>
  <c r="AF15" i="7"/>
  <c r="AE15" i="7"/>
  <c r="AD15" i="7"/>
  <c r="AC15" i="7"/>
  <c r="AA15" i="7"/>
  <c r="AB15" i="7" s="1"/>
  <c r="X15" i="7"/>
  <c r="W15" i="7"/>
  <c r="V15" i="7"/>
  <c r="U15" i="7"/>
  <c r="R15" i="7"/>
  <c r="Q15" i="7"/>
  <c r="O15" i="7"/>
  <c r="P15" i="7" s="1"/>
  <c r="L15" i="7"/>
  <c r="AT15" i="7" s="1"/>
  <c r="K15" i="7"/>
  <c r="I15" i="7"/>
  <c r="J15" i="7" s="1"/>
  <c r="A15" i="7"/>
  <c r="BN14" i="7"/>
  <c r="BK14" i="7"/>
  <c r="AV14" i="7"/>
  <c r="AU14" i="7"/>
  <c r="AT14" i="7"/>
  <c r="AS14" i="7"/>
  <c r="AR14" i="7"/>
  <c r="AQ14" i="7"/>
  <c r="AP14" i="7"/>
  <c r="AL14" i="7"/>
  <c r="AK14" i="7"/>
  <c r="AJ14" i="7"/>
  <c r="AI14" i="7"/>
  <c r="AH14" i="7"/>
  <c r="AG14" i="7"/>
  <c r="AF14" i="7"/>
  <c r="AD14" i="7"/>
  <c r="AC14" i="7"/>
  <c r="AA14" i="7"/>
  <c r="AB14" i="7" s="1"/>
  <c r="AW14" i="7" s="1"/>
  <c r="AX14" i="7" s="1"/>
  <c r="X14" i="7"/>
  <c r="W14" i="7"/>
  <c r="V14" i="7"/>
  <c r="U14" i="7"/>
  <c r="R14" i="7"/>
  <c r="Q14" i="7"/>
  <c r="O14" i="7"/>
  <c r="P14" i="7" s="1"/>
  <c r="L14" i="7"/>
  <c r="AM14" i="7" s="1"/>
  <c r="AN14" i="7" s="1"/>
  <c r="K14" i="7"/>
  <c r="I14" i="7"/>
  <c r="J14" i="7" s="1"/>
  <c r="A14" i="7"/>
  <c r="AO14" i="7" s="1"/>
  <c r="BN13" i="7"/>
  <c r="BK13" i="7"/>
  <c r="AW13" i="7"/>
  <c r="AX13" i="7" s="1"/>
  <c r="AV13" i="7"/>
  <c r="AU13" i="7"/>
  <c r="AS13" i="7"/>
  <c r="AR13" i="7"/>
  <c r="AQ13" i="7"/>
  <c r="AP13" i="7"/>
  <c r="AO13" i="7"/>
  <c r="AL13" i="7"/>
  <c r="AK13" i="7"/>
  <c r="AJ13" i="7"/>
  <c r="AI13" i="7"/>
  <c r="AH13" i="7"/>
  <c r="AG13" i="7"/>
  <c r="AF13" i="7"/>
  <c r="AE13" i="7"/>
  <c r="AD13" i="7"/>
  <c r="AC13" i="7"/>
  <c r="AA13" i="7"/>
  <c r="AB13" i="7" s="1"/>
  <c r="X13" i="7"/>
  <c r="W13" i="7"/>
  <c r="U13" i="7"/>
  <c r="V13" i="7" s="1"/>
  <c r="R13" i="7"/>
  <c r="AM13" i="7" s="1"/>
  <c r="AN13" i="7" s="1"/>
  <c r="Q13" i="7"/>
  <c r="P13" i="7"/>
  <c r="O13" i="7"/>
  <c r="L13" i="7"/>
  <c r="AT13" i="7" s="1"/>
  <c r="K13" i="7"/>
  <c r="I13" i="7"/>
  <c r="J13" i="7" s="1"/>
  <c r="A13" i="7"/>
  <c r="BN12" i="7"/>
  <c r="BK12" i="7"/>
  <c r="AV12" i="7"/>
  <c r="AU12" i="7"/>
  <c r="AT12" i="7"/>
  <c r="AS12" i="7"/>
  <c r="AR12" i="7"/>
  <c r="AQ12" i="7"/>
  <c r="AP12" i="7"/>
  <c r="AM12" i="7"/>
  <c r="AN12" i="7" s="1"/>
  <c r="AL12" i="7"/>
  <c r="AK12" i="7"/>
  <c r="AJ12" i="7"/>
  <c r="AI12" i="7"/>
  <c r="AH12" i="7"/>
  <c r="AG12" i="7"/>
  <c r="AF12" i="7"/>
  <c r="AD12" i="7"/>
  <c r="AC12" i="7"/>
  <c r="AA12" i="7"/>
  <c r="AB12" i="7" s="1"/>
  <c r="X12" i="7"/>
  <c r="W12" i="7"/>
  <c r="U12" i="7"/>
  <c r="V12" i="7" s="1"/>
  <c r="R12" i="7"/>
  <c r="AW12" i="7" s="1"/>
  <c r="AX12" i="7" s="1"/>
  <c r="Q12" i="7"/>
  <c r="P12" i="7"/>
  <c r="O12" i="7"/>
  <c r="L12" i="7"/>
  <c r="K12" i="7"/>
  <c r="J12" i="7"/>
  <c r="I12" i="7"/>
  <c r="A12" i="7"/>
  <c r="AO12" i="7" s="1"/>
  <c r="BN11" i="7"/>
  <c r="BK11" i="7"/>
  <c r="AV11" i="7"/>
  <c r="AU11" i="7"/>
  <c r="AT11" i="7"/>
  <c r="AS11" i="7"/>
  <c r="AR11" i="7"/>
  <c r="AQ11" i="7"/>
  <c r="AP11" i="7"/>
  <c r="AL11" i="7"/>
  <c r="AK11" i="7"/>
  <c r="AJ11" i="7"/>
  <c r="AI11" i="7"/>
  <c r="AH11" i="7"/>
  <c r="AG11" i="7"/>
  <c r="AF11" i="7"/>
  <c r="AE11" i="7"/>
  <c r="AD11" i="7"/>
  <c r="AC11" i="7"/>
  <c r="AA11" i="7"/>
  <c r="AB11" i="7" s="1"/>
  <c r="X11" i="7"/>
  <c r="W11" i="7"/>
  <c r="U11" i="7"/>
  <c r="V11" i="7" s="1"/>
  <c r="R11" i="7"/>
  <c r="Q11" i="7"/>
  <c r="O11" i="7"/>
  <c r="P11" i="7" s="1"/>
  <c r="L11" i="7"/>
  <c r="K11" i="7"/>
  <c r="I11" i="7"/>
  <c r="J11" i="7" s="1"/>
  <c r="A11" i="7"/>
  <c r="AO11" i="7" s="1"/>
  <c r="J8" i="11" l="1"/>
  <c r="AE14" i="7"/>
  <c r="AM35" i="7"/>
  <c r="AN35" i="7" s="1"/>
  <c r="AE42" i="7"/>
  <c r="AM53" i="7"/>
  <c r="AN53" i="7" s="1"/>
  <c r="AW54" i="7"/>
  <c r="AX54" i="7" s="1"/>
  <c r="AW44" i="7"/>
  <c r="AX44" i="7" s="1"/>
  <c r="AM51" i="7"/>
  <c r="AN51" i="7" s="1"/>
  <c r="J62" i="13"/>
  <c r="AB5" i="13" s="1"/>
  <c r="AT21" i="7"/>
  <c r="AS21" i="7"/>
  <c r="AM21" i="7"/>
  <c r="AN21" i="7" s="1"/>
  <c r="AW24" i="7"/>
  <c r="AX24" i="7" s="1"/>
  <c r="AM24" i="7"/>
  <c r="AN24" i="7" s="1"/>
  <c r="AT24" i="7"/>
  <c r="AS24" i="7"/>
  <c r="AW28" i="7"/>
  <c r="AX28" i="7" s="1"/>
  <c r="AM28" i="7"/>
  <c r="AN28" i="7" s="1"/>
  <c r="AT16" i="7"/>
  <c r="AS16" i="7"/>
  <c r="AM16" i="7"/>
  <c r="AN16" i="7" s="1"/>
  <c r="AW16" i="7"/>
  <c r="AX16" i="7" s="1"/>
  <c r="AS94" i="7"/>
  <c r="AW94" i="7"/>
  <c r="AX94" i="7" s="1"/>
  <c r="AT94" i="7"/>
  <c r="AM94" i="7"/>
  <c r="AN94" i="7" s="1"/>
  <c r="AM79" i="7"/>
  <c r="AN79" i="7" s="1"/>
  <c r="AW79" i="7"/>
  <c r="AX79" i="7" s="1"/>
  <c r="AT79" i="7"/>
  <c r="AS79" i="7"/>
  <c r="AW15" i="7"/>
  <c r="AX15" i="7" s="1"/>
  <c r="AE58" i="7"/>
  <c r="AO58" i="7"/>
  <c r="AE65" i="7"/>
  <c r="AO65" i="7"/>
  <c r="AW21" i="7"/>
  <c r="AX21" i="7" s="1"/>
  <c r="AE43" i="7"/>
  <c r="AS97" i="7"/>
  <c r="AM97" i="7"/>
  <c r="AN97" i="7" s="1"/>
  <c r="AW97" i="7"/>
  <c r="AX97" i="7" s="1"/>
  <c r="AT97" i="7"/>
  <c r="AB9" i="14"/>
  <c r="AW41" i="7"/>
  <c r="AX41" i="7" s="1"/>
  <c r="AM41" i="7"/>
  <c r="AN41" i="7" s="1"/>
  <c r="AT41" i="7"/>
  <c r="AS41" i="7"/>
  <c r="AC9" i="14"/>
  <c r="AT57" i="7"/>
  <c r="AW57" i="7"/>
  <c r="AX57" i="7" s="1"/>
  <c r="AS57" i="7"/>
  <c r="AM57" i="7"/>
  <c r="AN57" i="7" s="1"/>
  <c r="AI98" i="7"/>
  <c r="AW38" i="7"/>
  <c r="AX38" i="7" s="1"/>
  <c r="AS81" i="7"/>
  <c r="AM81" i="7"/>
  <c r="AN81" i="7" s="1"/>
  <c r="AW81" i="7"/>
  <c r="AX81" i="7" s="1"/>
  <c r="AT81" i="7"/>
  <c r="AT90" i="7"/>
  <c r="AS90" i="7"/>
  <c r="AW90" i="7"/>
  <c r="AX90" i="7" s="1"/>
  <c r="AM90" i="7"/>
  <c r="AN90" i="7" s="1"/>
  <c r="M10" i="14"/>
  <c r="AB10" i="14" s="1"/>
  <c r="Z10" i="14"/>
  <c r="AA10" i="14" s="1"/>
  <c r="AC10" i="14" s="1"/>
  <c r="AW56" i="7"/>
  <c r="AX56" i="7" s="1"/>
  <c r="AM56" i="7"/>
  <c r="AN56" i="7" s="1"/>
  <c r="AM39" i="7"/>
  <c r="AN39" i="7" s="1"/>
  <c r="AM34" i="7"/>
  <c r="AN34" i="7" s="1"/>
  <c r="AF98" i="7"/>
  <c r="AE17" i="7"/>
  <c r="AT32" i="7"/>
  <c r="AS32" i="7"/>
  <c r="AM32" i="7"/>
  <c r="AN32" i="7" s="1"/>
  <c r="AW32" i="7"/>
  <c r="AX32" i="7" s="1"/>
  <c r="AM45" i="7"/>
  <c r="AN45" i="7" s="1"/>
  <c r="AW73" i="7"/>
  <c r="AX73" i="7" s="1"/>
  <c r="AT87" i="7"/>
  <c r="AS87" i="7"/>
  <c r="AM87" i="7"/>
  <c r="AN87" i="7" s="1"/>
  <c r="AW87" i="7"/>
  <c r="AX87" i="7" s="1"/>
  <c r="AM64" i="7"/>
  <c r="AN64" i="7" s="1"/>
  <c r="AE75" i="7"/>
  <c r="AM83" i="7"/>
  <c r="AN83" i="7" s="1"/>
  <c r="AE19" i="7"/>
  <c r="AM50" i="7"/>
  <c r="AN50" i="7" s="1"/>
  <c r="AW50" i="7"/>
  <c r="AX50" i="7" s="1"/>
  <c r="AE53" i="7"/>
  <c r="AT62" i="7"/>
  <c r="AM65" i="7"/>
  <c r="AN65" i="7" s="1"/>
  <c r="AT68" i="7"/>
  <c r="AS68" i="7"/>
  <c r="AM68" i="7"/>
  <c r="AN68" i="7" s="1"/>
  <c r="AM95" i="7"/>
  <c r="AN95" i="7" s="1"/>
  <c r="AW95" i="7"/>
  <c r="AX95" i="7" s="1"/>
  <c r="AT84" i="7"/>
  <c r="AS84" i="7"/>
  <c r="AM84" i="7"/>
  <c r="AN84" i="7" s="1"/>
  <c r="AM66" i="7"/>
  <c r="AN66" i="7" s="1"/>
  <c r="AW66" i="7"/>
  <c r="AX66" i="7" s="1"/>
  <c r="AW11" i="7"/>
  <c r="AX11" i="7" s="1"/>
  <c r="AM26" i="7"/>
  <c r="AN26" i="7" s="1"/>
  <c r="AW26" i="7"/>
  <c r="AX26" i="7" s="1"/>
  <c r="AM42" i="7"/>
  <c r="AN42" i="7" s="1"/>
  <c r="AM58" i="7"/>
  <c r="AN58" i="7" s="1"/>
  <c r="AM30" i="7"/>
  <c r="AN30" i="7" s="1"/>
  <c r="AM44" i="7"/>
  <c r="AN44" i="7" s="1"/>
  <c r="AE12" i="7"/>
  <c r="AW27" i="7"/>
  <c r="AX27" i="7" s="1"/>
  <c r="AW31" i="7"/>
  <c r="AX31" i="7" s="1"/>
  <c r="AT52" i="7"/>
  <c r="AS52" i="7"/>
  <c r="AM52" i="7"/>
  <c r="AN52" i="7" s="1"/>
  <c r="AW60" i="7"/>
  <c r="AX60" i="7" s="1"/>
  <c r="AM67" i="7"/>
  <c r="AN67" i="7" s="1"/>
  <c r="AT74" i="7"/>
  <c r="AS74" i="7"/>
  <c r="AE78" i="7"/>
  <c r="AT95" i="7"/>
  <c r="S9" i="14"/>
  <c r="AE39" i="7"/>
  <c r="AO39" i="7"/>
  <c r="AW61" i="7"/>
  <c r="AX61" i="7" s="1"/>
  <c r="AW82" i="7"/>
  <c r="AX82" i="7" s="1"/>
  <c r="AW88" i="7"/>
  <c r="AX88" i="7" s="1"/>
  <c r="AE26" i="7"/>
  <c r="AM11" i="7"/>
  <c r="AN11" i="7" s="1"/>
  <c r="AM22" i="7"/>
  <c r="AN22" i="7" s="1"/>
  <c r="AE28" i="7"/>
  <c r="AE56" i="7"/>
  <c r="AT65" i="7"/>
  <c r="AW70" i="7"/>
  <c r="AX70" i="7" s="1"/>
  <c r="AM70" i="7"/>
  <c r="AN70" i="7" s="1"/>
  <c r="AW84" i="7"/>
  <c r="AX84" i="7" s="1"/>
  <c r="AE88" i="7"/>
  <c r="AM36" i="7"/>
  <c r="AN36" i="7" s="1"/>
  <c r="AM37" i="7"/>
  <c r="AN37" i="7" s="1"/>
  <c r="AT71" i="7"/>
  <c r="AS71" i="7"/>
  <c r="AM71" i="7"/>
  <c r="AN71" i="7" s="1"/>
  <c r="AW77" i="7"/>
  <c r="AX77" i="7" s="1"/>
  <c r="AT77" i="7"/>
  <c r="AE94" i="7"/>
  <c r="AM93" i="7"/>
  <c r="AN93" i="7" s="1"/>
  <c r="AE30" i="7"/>
  <c r="AM86" i="7"/>
  <c r="AN86" i="7" s="1"/>
  <c r="AE34" i="7"/>
  <c r="AO34" i="7"/>
  <c r="AE44" i="7"/>
  <c r="AM25" i="7"/>
  <c r="AN25" i="7" s="1"/>
  <c r="AM49" i="7"/>
  <c r="AN49" i="7" s="1"/>
  <c r="AS95" i="7"/>
  <c r="AB8" i="14"/>
  <c r="AC8" i="14" s="1"/>
  <c r="AS25" i="7"/>
  <c r="AM38" i="7"/>
  <c r="AN38" i="7" s="1"/>
  <c r="AS58" i="7"/>
  <c r="AM62" i="7"/>
  <c r="AN62" i="7" s="1"/>
  <c r="AS66" i="7"/>
  <c r="AO22" i="7"/>
  <c r="AM27" i="7"/>
  <c r="AN27" i="7" s="1"/>
  <c r="AS42" i="7"/>
  <c r="AS98" i="7" s="1"/>
  <c r="AT49" i="7"/>
  <c r="AM61" i="7"/>
  <c r="AN61" i="7" s="1"/>
  <c r="AT66" i="7"/>
  <c r="AO73" i="7"/>
  <c r="AE85" i="7"/>
  <c r="AE18" i="7"/>
  <c r="AO18" i="7"/>
  <c r="AP98" i="7"/>
  <c r="BL46" i="7" s="1"/>
  <c r="AM15" i="7"/>
  <c r="AN15" i="7" s="1"/>
  <c r="AT42" i="7"/>
  <c r="AS50" i="7"/>
  <c r="AM54" i="7"/>
  <c r="AN54" i="7" s="1"/>
  <c r="AO60" i="7"/>
  <c r="AM63" i="7"/>
  <c r="AN63" i="7" s="1"/>
  <c r="AW65" i="7"/>
  <c r="AX65" i="7" s="1"/>
  <c r="AM76" i="7"/>
  <c r="AN76" i="7" s="1"/>
  <c r="AT92" i="7"/>
  <c r="AM92" i="7"/>
  <c r="AN92" i="7" s="1"/>
  <c r="AO77" i="7"/>
  <c r="AW85" i="7"/>
  <c r="AX85" i="7" s="1"/>
  <c r="AS89" i="7"/>
  <c r="AO93" i="7"/>
  <c r="AB20" i="13"/>
  <c r="Z16" i="13"/>
  <c r="AA16" i="13" s="1"/>
  <c r="H16" i="11" s="1"/>
  <c r="AB19" i="13"/>
  <c r="S47" i="13"/>
  <c r="AB47" i="13" s="1"/>
  <c r="Z47" i="13"/>
  <c r="G43" i="11" s="1"/>
  <c r="H43" i="11" s="1"/>
  <c r="AB25" i="13"/>
  <c r="Y16" i="13"/>
  <c r="AB16" i="13" s="1"/>
  <c r="Z19" i="13"/>
  <c r="AA19" i="13" s="1"/>
  <c r="H19" i="11" s="1"/>
  <c r="Z42" i="13"/>
  <c r="AA42" i="13" s="1"/>
  <c r="AB37" i="13"/>
  <c r="Z41" i="13"/>
  <c r="AB42" i="13"/>
  <c r="Z24" i="13"/>
  <c r="M49" i="13"/>
  <c r="AB49" i="13" s="1"/>
  <c r="Z49" i="13"/>
  <c r="G45" i="11" s="1"/>
  <c r="H45" i="11" s="1"/>
  <c r="Z29" i="13"/>
  <c r="M29" i="13"/>
  <c r="AB29" i="13" s="1"/>
  <c r="M43" i="13"/>
  <c r="AB43" i="13" s="1"/>
  <c r="Z43" i="13"/>
  <c r="M44" i="13"/>
  <c r="AB44" i="13" s="1"/>
  <c r="Z44" i="13"/>
  <c r="M22" i="13"/>
  <c r="AB22" i="13" s="1"/>
  <c r="Z22" i="13"/>
  <c r="M39" i="13"/>
  <c r="AB39" i="13" s="1"/>
  <c r="Z39" i="13"/>
  <c r="M21" i="13"/>
  <c r="AB21" i="13" s="1"/>
  <c r="Z21" i="13"/>
  <c r="G37" i="11"/>
  <c r="H37" i="11" s="1"/>
  <c r="AA41" i="13"/>
  <c r="Z26" i="13"/>
  <c r="M26" i="13"/>
  <c r="AB26" i="13" s="1"/>
  <c r="AB30" i="13"/>
  <c r="Z32" i="13"/>
  <c r="M32" i="13"/>
  <c r="AB32" i="13" s="1"/>
  <c r="AB46" i="13"/>
  <c r="AB51" i="13"/>
  <c r="Y24" i="13"/>
  <c r="AB24" i="13" s="1"/>
  <c r="M23" i="13"/>
  <c r="AB23" i="13" s="1"/>
  <c r="Z23" i="13"/>
  <c r="G38" i="11"/>
  <c r="H38" i="11" s="1"/>
  <c r="M14" i="13"/>
  <c r="AB14" i="13" s="1"/>
  <c r="Z14" i="13"/>
  <c r="M18" i="13"/>
  <c r="AB18" i="13" s="1"/>
  <c r="Z18" i="13"/>
  <c r="Z27" i="13"/>
  <c r="M27" i="13"/>
  <c r="AB27" i="13" s="1"/>
  <c r="Z37" i="13"/>
  <c r="M48" i="13"/>
  <c r="AB48" i="13" s="1"/>
  <c r="Z48" i="13"/>
  <c r="G44" i="11" s="1"/>
  <c r="H44" i="11" s="1"/>
  <c r="Z31" i="13"/>
  <c r="M31" i="13"/>
  <c r="AB31" i="13" s="1"/>
  <c r="M38" i="13"/>
  <c r="AB38" i="13" s="1"/>
  <c r="Z38" i="13"/>
  <c r="M40" i="13"/>
  <c r="AB40" i="13" s="1"/>
  <c r="Z40" i="13"/>
  <c r="Y41" i="13"/>
  <c r="AB41" i="13" s="1"/>
  <c r="Z46" i="13"/>
  <c r="M50" i="13"/>
  <c r="AB50" i="13" s="1"/>
  <c r="Z50" i="13"/>
  <c r="G46" i="11" s="1"/>
  <c r="H46" i="11" s="1"/>
  <c r="Z51" i="13"/>
  <c r="G47" i="11" s="1"/>
  <c r="H47" i="11" s="1"/>
  <c r="M45" i="13"/>
  <c r="AB45" i="13" s="1"/>
  <c r="Z45" i="13"/>
  <c r="M12" i="13"/>
  <c r="AB12" i="13" s="1"/>
  <c r="Z12" i="13"/>
  <c r="M11" i="13"/>
  <c r="AB11" i="13" s="1"/>
  <c r="Z11" i="13"/>
  <c r="M13" i="13"/>
  <c r="AB13" i="13" s="1"/>
  <c r="Z13" i="13"/>
  <c r="Z25" i="13"/>
  <c r="Z28" i="13"/>
  <c r="M28" i="13"/>
  <c r="AB28" i="13" s="1"/>
  <c r="M17" i="13"/>
  <c r="AB17" i="13" s="1"/>
  <c r="Z17" i="13"/>
  <c r="Z20" i="13"/>
  <c r="Z30" i="13"/>
  <c r="M15" i="13"/>
  <c r="AB15" i="13" s="1"/>
  <c r="Z15" i="13"/>
  <c r="K33" i="13"/>
  <c r="Z33" i="13" s="1"/>
  <c r="G16" i="11" l="1"/>
  <c r="AC42" i="13"/>
  <c r="G19" i="11"/>
  <c r="AC41" i="13"/>
  <c r="AA47" i="13"/>
  <c r="AA24" i="13"/>
  <c r="H24" i="11" s="1"/>
  <c r="G24" i="11"/>
  <c r="AA51" i="13"/>
  <c r="AA39" i="13"/>
  <c r="AC39" i="13" s="1"/>
  <c r="G35" i="11"/>
  <c r="H35" i="11" s="1"/>
  <c r="AA13" i="13"/>
  <c r="AC13" i="13" s="1"/>
  <c r="G13" i="11"/>
  <c r="AC19" i="13"/>
  <c r="AA11" i="13"/>
  <c r="H11" i="11" s="1"/>
  <c r="G11" i="11"/>
  <c r="AC16" i="13"/>
  <c r="G12" i="11"/>
  <c r="AA12" i="13"/>
  <c r="H12" i="11" s="1"/>
  <c r="G23" i="11"/>
  <c r="AA23" i="13"/>
  <c r="AC23" i="13" s="1"/>
  <c r="G39" i="11"/>
  <c r="H39" i="11" s="1"/>
  <c r="AA43" i="13"/>
  <c r="AC43" i="13" s="1"/>
  <c r="AA50" i="13"/>
  <c r="AA32" i="13"/>
  <c r="AC32" i="13" s="1"/>
  <c r="H32" i="11"/>
  <c r="G32" i="11"/>
  <c r="AA18" i="13"/>
  <c r="H18" i="11" s="1"/>
  <c r="G18" i="11"/>
  <c r="G42" i="11"/>
  <c r="H42" i="11" s="1"/>
  <c r="AA46" i="13"/>
  <c r="AC46" i="13" s="1"/>
  <c r="G22" i="11"/>
  <c r="AA22" i="13"/>
  <c r="H22" i="11" s="1"/>
  <c r="AA14" i="13"/>
  <c r="AC14" i="13" s="1"/>
  <c r="G14" i="11"/>
  <c r="G26" i="11"/>
  <c r="AA26" i="13"/>
  <c r="AC26" i="13" s="1"/>
  <c r="AA15" i="13"/>
  <c r="AC15" i="13" s="1"/>
  <c r="G15" i="11"/>
  <c r="G36" i="11"/>
  <c r="H36" i="11" s="1"/>
  <c r="AA40" i="13"/>
  <c r="AC40" i="13" s="1"/>
  <c r="AA38" i="13"/>
  <c r="G34" i="11"/>
  <c r="H34" i="11" s="1"/>
  <c r="AA44" i="13"/>
  <c r="AC44" i="13" s="1"/>
  <c r="G40" i="11"/>
  <c r="H40" i="11" s="1"/>
  <c r="AA21" i="13"/>
  <c r="H21" i="11" s="1"/>
  <c r="G21" i="11"/>
  <c r="AA30" i="13"/>
  <c r="AC30" i="13" s="1"/>
  <c r="G30" i="11"/>
  <c r="AA31" i="13"/>
  <c r="AC31" i="13" s="1"/>
  <c r="H31" i="11"/>
  <c r="G31" i="11"/>
  <c r="G25" i="11"/>
  <c r="AA25" i="13"/>
  <c r="AC25" i="13" s="1"/>
  <c r="AA27" i="13"/>
  <c r="AC27" i="13" s="1"/>
  <c r="G27" i="11"/>
  <c r="G20" i="11"/>
  <c r="AA20" i="13"/>
  <c r="AC20" i="13" s="1"/>
  <c r="AA48" i="13"/>
  <c r="AA17" i="13"/>
  <c r="H17" i="11" s="1"/>
  <c r="G17" i="11"/>
  <c r="AA29" i="13"/>
  <c r="AC29" i="13" s="1"/>
  <c r="H29" i="11"/>
  <c r="G29" i="11"/>
  <c r="AA49" i="13"/>
  <c r="G41" i="11"/>
  <c r="H41" i="11" s="1"/>
  <c r="AA45" i="13"/>
  <c r="AC45" i="13" s="1"/>
  <c r="AA37" i="13"/>
  <c r="AC37" i="13" s="1"/>
  <c r="G33" i="11"/>
  <c r="H33" i="11" s="1"/>
  <c r="AA28" i="13"/>
  <c r="H28" i="11" s="1"/>
  <c r="G28" i="11"/>
  <c r="M33" i="13"/>
  <c r="AB33" i="13" s="1"/>
  <c r="H23" i="11" l="1"/>
  <c r="AC18" i="13"/>
  <c r="AC49" i="13"/>
  <c r="AC48" i="13"/>
  <c r="AC50" i="13"/>
  <c r="H14" i="11"/>
  <c r="H13" i="11"/>
  <c r="H8" i="11" s="1"/>
  <c r="H26" i="11"/>
  <c r="H27" i="11"/>
  <c r="H15" i="11"/>
  <c r="AC28" i="13"/>
  <c r="AC17" i="13"/>
  <c r="AC24" i="13"/>
  <c r="AC47" i="13"/>
  <c r="H25" i="11"/>
  <c r="AC22" i="13"/>
  <c r="AC21" i="13"/>
  <c r="AC51" i="13"/>
  <c r="AC12" i="13"/>
  <c r="H30" i="11"/>
  <c r="AC11" i="13"/>
  <c r="H20" i="11"/>
  <c r="AC38" i="13"/>
  <c r="AA33" i="13"/>
  <c r="AA52" i="13" s="1"/>
  <c r="AB4" i="13" l="1"/>
  <c r="AB6" i="13" s="1"/>
  <c r="AE6" i="13" s="1"/>
  <c r="AA56" i="13"/>
  <c r="AC33" i="13"/>
</calcChain>
</file>

<file path=xl/sharedStrings.xml><?xml version="1.0" encoding="utf-8"?>
<sst xmlns="http://schemas.openxmlformats.org/spreadsheetml/2006/main" count="705" uniqueCount="403">
  <si>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</si>
  <si>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</si>
  <si>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</si>
  <si>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</si>
  <si>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</si>
  <si>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</si>
  <si>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</si>
  <si>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</si>
  <si>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 xml:space="preserve">Estudio de Mercado </t>
  </si>
  <si>
    <t>FECHA DE DILIGENCIAMIENTO DEL ESTUDIO DE MERCADO</t>
  </si>
  <si>
    <t>MODALIDAD CONTRATACIÓN</t>
  </si>
  <si>
    <t>ESTRUCTURADOR</t>
  </si>
  <si>
    <t>REVISÓ</t>
  </si>
  <si>
    <t>APROBÓ</t>
  </si>
  <si>
    <t>OBJETO DEL PROCESO DE CONTRATACIÓN</t>
  </si>
  <si>
    <t>RECURSO HUMANO</t>
  </si>
  <si>
    <t>Cotización 1</t>
  </si>
  <si>
    <t>Cotización 2</t>
  </si>
  <si>
    <t>Cotización 3</t>
  </si>
  <si>
    <t>Procesos en Otras Entidades</t>
  </si>
  <si>
    <t>Promedio Simple</t>
  </si>
  <si>
    <t>Media Geométrica</t>
  </si>
  <si>
    <t>Item</t>
  </si>
  <si>
    <t>Componente del anexo técnico</t>
  </si>
  <si>
    <t>Elemento</t>
  </si>
  <si>
    <t>Descripción del elemento y / o actividad</t>
  </si>
  <si>
    <t>Unidad de medida</t>
  </si>
  <si>
    <t>Cantidad establecida según anexo técnico</t>
  </si>
  <si>
    <t>Empresa Cotizante cotización 1</t>
  </si>
  <si>
    <t>Valor unitario sin IVA</t>
  </si>
  <si>
    <t>Valor IVA</t>
  </si>
  <si>
    <t>Valor unitario con IVA</t>
  </si>
  <si>
    <t>Valor total Sin IVA</t>
  </si>
  <si>
    <t>Valor total con IVA</t>
  </si>
  <si>
    <t>Empresa Cotizante cotización 2</t>
  </si>
  <si>
    <t>Empresa Cotizante cotización 3</t>
  </si>
  <si>
    <t>Nombre Entidad</t>
  </si>
  <si>
    <t>Promedio valor unitario con IVA</t>
  </si>
  <si>
    <t>Promedio valor total con IVA</t>
  </si>
  <si>
    <t xml:space="preserve">Desviación estandar </t>
  </si>
  <si>
    <t>Coeficiente de variación</t>
  </si>
  <si>
    <t>Límite menor</t>
  </si>
  <si>
    <t>Límite mayor</t>
  </si>
  <si>
    <t>Valor Unitario Techo (IVA incluído)</t>
  </si>
  <si>
    <t>Valor Total Techo (IVA incluído)</t>
  </si>
  <si>
    <t xml:space="preserve">Observaciones </t>
  </si>
  <si>
    <t>Cantidad</t>
  </si>
  <si>
    <t>Cargo</t>
  </si>
  <si>
    <t>Perfil</t>
  </si>
  <si>
    <t>Tabla Honorarios
o 
Cotización</t>
  </si>
  <si>
    <t>% de dedicación</t>
  </si>
  <si>
    <t>Tiempo (meses)</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</si>
  <si>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</si>
  <si>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</si>
  <si>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</si>
  <si>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</si>
  <si>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VALOR ESTUDIO DE MERCADO - 3 PROVEEDORES</t>
  </si>
  <si>
    <t>VALOR ESTUDIO DE MERCADO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</si>
  <si>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</si>
  <si>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Total ítems Estudio de Mercado</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</si>
  <si>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</si>
  <si>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</si>
  <si>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</si>
  <si>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</si>
  <si>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</si>
  <si>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</si>
  <si>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</si>
  <si>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</si>
  <si>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</si>
  <si>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</si>
  <si>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</si>
  <si>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</si>
  <si>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</si>
  <si>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</si>
  <si>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</si>
  <si>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</si>
  <si>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</si>
  <si>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</si>
  <si>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</si>
  <si>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</si>
  <si>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</si>
  <si>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</si>
  <si>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</si>
  <si>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</si>
  <si>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</si>
  <si>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</si>
  <si>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</si>
  <si>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</si>
  <si>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</si>
  <si>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</si>
  <si>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</si>
  <si>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</si>
  <si>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</si>
  <si>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</si>
  <si>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</si>
  <si>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</si>
  <si>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</si>
  <si>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</si>
  <si>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</si>
  <si>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</si>
  <si>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</si>
  <si>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</si>
  <si>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</si>
  <si>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</si>
  <si>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</si>
  <si>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</si>
  <si>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</si>
  <si>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</si>
  <si>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</si>
  <si>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</si>
  <si>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</si>
  <si>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</si>
  <si>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</si>
  <si>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</si>
  <si>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</si>
  <si>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</si>
  <si>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</si>
  <si>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</si>
  <si>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</si>
  <si>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</si>
  <si>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</si>
  <si>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</si>
  <si>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</si>
  <si>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</si>
  <si>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</si>
  <si>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</si>
  <si>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</si>
  <si>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</si>
  <si>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Selección Abreviada Subasta Inversa</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</si>
  <si>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</si>
  <si>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</si>
  <si>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</si>
  <si>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</si>
  <si>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</si>
  <si>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</si>
  <si>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</si>
  <si>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</si>
  <si>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</si>
  <si>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</si>
  <si>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</si>
  <si>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</si>
  <si>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</si>
  <si>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</si>
  <si>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</si>
  <si>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</si>
  <si>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</si>
  <si>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</si>
  <si>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</si>
  <si>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</si>
  <si>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</si>
  <si>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</si>
  <si>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</si>
  <si>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</si>
  <si>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</si>
  <si>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</si>
  <si>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</si>
  <si>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</si>
  <si>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ALCALDÍA LOCAL DE SUBA - ESTUDIO DE MERCADO 2026</t>
  </si>
  <si>
    <t xml:space="preserve">Prestar el servicio de capacitación y sensibilización en separación en la fuente, reciclaje y economía circular para los habitantes de la   localidad de Suba. </t>
  </si>
  <si>
    <t>FECHA DE ENTREGA DEL ESTUDIO DE MERCADO</t>
  </si>
  <si>
    <t>TOTAL ITEMS</t>
  </si>
  <si>
    <t>TOTAL RECURSO HUMANO</t>
  </si>
  <si>
    <t>PRESUPUESTO OFICIAL</t>
  </si>
  <si>
    <t xml:space="preserve">Carolina Valencia Bautista </t>
  </si>
  <si>
    <t>Marcela González</t>
  </si>
  <si>
    <t>TOTAL ESTUDIO DE MERCADO</t>
  </si>
  <si>
    <t>Nombre del Elemento</t>
  </si>
  <si>
    <t>Compra Alquiler
Prestación Servicio</t>
  </si>
  <si>
    <t>Valor IVA / proyección IPC</t>
  </si>
  <si>
    <t>Valor IVA/ IPOCONSUMO</t>
  </si>
  <si>
    <t xml:space="preserve">Mesa portafolio plegable </t>
  </si>
  <si>
    <t>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t>
  </si>
  <si>
    <t>Unidad</t>
  </si>
  <si>
    <t>Compra</t>
  </si>
  <si>
    <t>FALABELLA</t>
  </si>
  <si>
    <t>HOMECENTER</t>
  </si>
  <si>
    <t>PLASTIHOGAR</t>
  </si>
  <si>
    <t>Carpa 3 x 3.</t>
  </si>
  <si>
    <t>Carpa Plegable para Exterior  -Bolsa de Transporte con Ruedas  -Carpas 3MX3M tipo popup de fácil armado, con sistema plegable de apertura automática mediante bisagras articuladas.  -La lona de polietileno de alta densidad (PEHD), impermeable y con protección UV, y la estructura de tubos de acero galvanizado o  aluminio anodizado, resistentes a la corrosión.  Ancho: 25.40 cm Alto: 25.40 cm Largo: 182.88 cm Color: blanco</t>
  </si>
  <si>
    <t>unidad</t>
  </si>
  <si>
    <t>YAXA</t>
  </si>
  <si>
    <t>Pendón con tubos</t>
  </si>
  <si>
    <t>Gráfica impresa en gran formato 4x0 en lona o PVC con medidas de 1mt x 2 mts, con tubo superior e inferior</t>
  </si>
  <si>
    <t>DICOES GRUPÓ PUBLICITARIO SAS</t>
  </si>
  <si>
    <t>NEXUS ESTUDIO GRÁFICOS</t>
  </si>
  <si>
    <t>INVENTIVA</t>
  </si>
  <si>
    <t>Afiche Medio Pliego  100 unidades</t>
  </si>
  <si>
    <t>Tamaño Medio Pliego_x000D_
Papeles esmaltados C2S Gloss de 200 gr o Propalcote 200 gr, según las referencias o diseños que requiera la Alcaldía Local de Suba a 4 tintas full color y policromía, incluye logos.</t>
  </si>
  <si>
    <t>JEGAR PUBLICIDAD</t>
  </si>
  <si>
    <t>SG DIGITAL</t>
  </si>
  <si>
    <t>Punto ecologico pedagogico</t>
  </si>
  <si>
    <t xml:space="preserve">Punto ecológico compuesto por tres canecas de color negro, blanco y verde con capacidad de 40 litros con tapa de vaivén en polipropileno con señalizacion </t>
  </si>
  <si>
    <t xml:space="preserve">Unidad  </t>
  </si>
  <si>
    <t>DYSANPLAST</t>
  </si>
  <si>
    <t>GLOBALENVASES</t>
  </si>
  <si>
    <t>Volantes media carta 1000 unidades</t>
  </si>
  <si>
    <t>Tamaño: media carta, tintas: 4 x 4, full color policromía en propalcote 115 gr, refilados y/o materiales similares, con diseño aprobado por la oficina de prensa del FDLS</t>
  </si>
  <si>
    <t>SG DIGITAL S.A.S</t>
  </si>
  <si>
    <t>Angie Pachon (personalizado INK)</t>
  </si>
  <si>
    <t>JOES PUBLICIDAD</t>
  </si>
  <si>
    <t xml:space="preserve">Silla plástica sin brazos </t>
  </si>
  <si>
    <t xml:space="preserve">Silla plástica sin brazos de polipropileno color blanco, apilable.Resistencia de 130 kg. Alto entre 85 a 89 cm.  Ancho entre 52 a 54 cm.  </t>
  </si>
  <si>
    <t>EXITO</t>
  </si>
  <si>
    <t>VANYPLAS</t>
  </si>
  <si>
    <t>Lona, costal o saco</t>
  </si>
  <si>
    <t>Lona, costal o saco en Fibra tejida de Polipropileno Medidas: 60 cm de ancho x 90 cm de largo, Color: Blanco, Capacidad: 50 Kilos</t>
  </si>
  <si>
    <t xml:space="preserve"> ECORECICLAJE </t>
  </si>
  <si>
    <t xml:space="preserve">ELECTROMANFER </t>
  </si>
  <si>
    <t xml:space="preserve">PLASTIENDA </t>
  </si>
  <si>
    <t>Bolsa para impresión logos en Lona, costal o saco</t>
  </si>
  <si>
    <t>Impresión de logos en Lona, costal o saco en Fibra tejida de Polipropileno Medidas: 60 cm de ancho x 90 cm de largo, Color: Blanco, Capacidad: 50 Kilos, tamaño a acordar con el apoyo a la supervisión</t>
  </si>
  <si>
    <t>PrestaciónServicio</t>
  </si>
  <si>
    <t>Bolsa</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</si>
  <si>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</si>
  <si>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</si>
  <si>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</si>
  <si>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IDENTIFY SAS</t>
  </si>
  <si>
    <t>PUBLICITAR COLOMBIA</t>
  </si>
  <si>
    <t>Cartillas de ecoretos</t>
  </si>
  <si>
    <t>Cartillas de ecoretos diarios, Formato y Dimensiones
Tamaño: 17 cm x 24 cm (tamaño carta reducido, fácil de manejar) Orientación: Vertical
Páginas totales: 140 páginas (120 actividades + páginas adicionales)
Encuadernación: Anillado doble wire-o o espiral grueso para facilitar el uso diario
Portadas: Cartulina ecológica de 300 gr, laminada mate
Páginas interiores: Papel bond ecológico de 90 gr (resistente al uso diario) Anillado: Wire-o de 23 anillos en color verde o espiral ecológico
Impresión
Portadas: Full color (4x0) con acabado mate antihuellas Interiores: Full color (4x4) en todas las páginas Sangrado: 3 mm en todos los lados
Resolución mínima: 300 DPI para todas las imágenes
Acabados Especiales
Portada: Barniz UV selectivo en logo y elementos principales Esquinas: Redondeadas para mayor  durabilidad y seguridad Páginas: Perforado de anillas reforzado.</t>
  </si>
  <si>
    <t xml:space="preserve"> 360 PUBLICIDAD </t>
  </si>
  <si>
    <t xml:space="preserve"> CORPORACION CONADES </t>
  </si>
  <si>
    <t xml:space="preserve"> AGUAS DE BOGOTA  S.A. E.S.P. </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</si>
  <si>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</si>
  <si>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</si>
  <si>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Regalos Corpotaivos</t>
  </si>
  <si>
    <t>Publicitar</t>
  </si>
  <si>
    <t>Marcados tienda promocionales</t>
  </si>
  <si>
    <t>Certificado de participación</t>
  </si>
  <si>
    <t xml:space="preserve">Impresión a media carta 4 tintas en papel _x000D_
propalcote o kimberly 200 gr, tamaño 22x28 cm con nombres individuales o espacio para el mismo, refilados._x000D_
</t>
  </si>
  <si>
    <t>GUERRA EDITORES</t>
  </si>
  <si>
    <t>JEGAR PUBLICIDAD MISIONES</t>
  </si>
  <si>
    <t>Tablero acrílico 120 x 80 cm</t>
  </si>
  <si>
    <t>Tablero borrable de superficie acrílica, melamínica, lacada blanca o material equivalente apto para escritura con marcador borrable.Área útil mínima de ciento veinte (120) centímetros de ancho por ochenta (80) centímetros de alto.Deberá incluir estructura tipo caballete o trípode resistente ajustable, con altura mínima de ciento cincuenta (150) centímetros.Incluye bandeja o porta marcadores y sistema de fijación estable para el tablero.</t>
  </si>
  <si>
    <t>PANAMERICANA</t>
  </si>
  <si>
    <t>Bono redimible</t>
  </si>
  <si>
    <t>Bono redimible por valor de $200,000</t>
  </si>
  <si>
    <t>UNIDAD</t>
  </si>
  <si>
    <t xml:space="preserve"> ARTURO CALLE </t>
  </si>
  <si>
    <t xml:space="preserve"> FUERA DE SERIE </t>
  </si>
  <si>
    <t xml:space="preserve"> TU BONO </t>
  </si>
  <si>
    <t>Servicio de transporte zona Urbana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</si>
  <si>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</si>
  <si>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t>
  </si>
  <si>
    <t>RENETUR</t>
  </si>
  <si>
    <t>Overol de dos piezas con reflectivo de alta visibilidad</t>
  </si>
  <si>
    <t>Overol de dos piezas de alta exposición al tránsito vehicular, Chaqueta o blusa superior: de manga larga, con cierre frontal (cremallera o botones ocultos), Pantalón: de corte recto o ergonómico, con pretina ajustable mediante elástico o broches, Fabricado en drill, confeccionado en colores fluorescentes como amarillo, naranja o verde limón, que aumentan la visibilidad durante el día. Incorporar cintas reflectivas (generalmente de 2 pulgadas de ancho), ubicadas estratégicamente en:
Pecho y espalda (en la chaqueta) Brazos (alrededor de las mangas) y Piernas (a la altura de las pantorrillas), Costuras reforzadas para mayor resistencia. Múltiples bolsillos funcionales (en pecho, laterales y posteriores), algunos con tapa y cierre para mayor seguridad. Ventilación adecuada para evitar acumulación de calor. Puños ajustables en mangas y tobillos para evitar enganches. Posibilidad de incorporar capucha o forro interno en versiones para clima frío.</t>
  </si>
  <si>
    <t xml:space="preserve"> DOTACIONES EL OBRERO </t>
  </si>
  <si>
    <t xml:space="preserve"> FULL DOTACIONES </t>
  </si>
  <si>
    <t xml:space="preserve"> CONADES </t>
  </si>
  <si>
    <t>Botas de seguridad</t>
  </si>
  <si>
    <t>Botas de seguridad fabricadas en cuero de alta resistencia o material sintético reforzado, con puntera de acero, composite o aluminio, plantilla interna ergonómica y plantilla anti-perforación en acero o textil, suela antideslizante en poliuretano (PU), caucho o doble densidad (PU/TPU) resistente a abrasión e hidrocarburos y con absorción de impactos, forro interno transpirable, cuello acolchado, lengüeta con fuelle, costuras reforzadas, sistema de ajuste con cordones y ojales metálicos, propiedades dieléctricas opcionales, resistencia al agua y elementos reflectivos para alta visibilidad.</t>
  </si>
  <si>
    <t>TERRANO</t>
  </si>
  <si>
    <t>SOEFEC SAS</t>
  </si>
  <si>
    <t>Guantes</t>
  </si>
  <si>
    <t>Guante Carnaza Reforzado</t>
  </si>
  <si>
    <t>AVANCE ORGANIZACIONAL CONSULTORES SAS</t>
  </si>
  <si>
    <t>CONADES</t>
  </si>
  <si>
    <t>SIDED</t>
  </si>
  <si>
    <t>Gafas de protección</t>
  </si>
  <si>
    <t>Gafas de protección Ancho : 4.5 cm Largo : 15.2 cm
•Alto : 5 cm
Características : • Lentes de policarbonato que al romperse no producen astillas ni esquirlas, por lo que son seguros contra el impacto. • Cuentan con un recubrimiento anti-rayadura que también protege contra la abrasión. • Diseño envolvente que provee protección extendida y una visión sin obstrucciones.</t>
  </si>
  <si>
    <t>HOMME CENTER</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</si>
  <si>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</si>
  <si>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</si>
  <si>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Impermeable</t>
  </si>
  <si>
    <t>Impermeable tipo pantalón-chaqueta fabricado en materiales sintéticos impermeables como PVC, poliéster recubierto o nylon, con costuras termoselladas que impiden el paso del agua, chaqueta con cierre frontal (cremallera y/o broches) y capucha integrada o desmontable, pantalón con pretina elástica para mejor ajuste, cintas reflectivas de alta visibilidad ubicadas en pecho, espalda, brazos y piernas, diseño liviano y flexible, ventilación funcional, puños y tobillos ajustables, resistencia a la humedad y al viento, y propiedades adecuadas para trabajos a la intemperie en condiciones de lluvia.</t>
  </si>
  <si>
    <t xml:space="preserve"> AGROFARBEF </t>
  </si>
  <si>
    <t xml:space="preserve"> PROTSEG </t>
  </si>
  <si>
    <t xml:space="preserve"> SOEFEC </t>
  </si>
  <si>
    <t>COMPONENTE 4: IMPLEMENTACIÓN DE PILOTOS TERRITORIALES DE ECONOMÍA CIRCULAR Y APROVECHAMIENTO DE RESIDUOS ORGÁNICOS</t>
  </si>
  <si>
    <t>Bolsa a monto agotable</t>
  </si>
  <si>
    <t>BOLSA</t>
  </si>
  <si>
    <t>Compostera comunitaria</t>
  </si>
  <si>
    <t>Estructura destinada al proceso de compostaje aeróbico comunitario para el aprovechamiento de residuos orgánicos generados en hogares, huertas urbanas, instituciones educativas y/o espacios comunitarios vinculados al proyecto.
La cama deberá estar construida en material resistente a la humedad y condiciones climáticas, preferiblemente madera inmunizada, plástico reciclado de alta densidad o estructura metálica galvanizada con protección anticorrosiva.
Dimensiones aproximadas 1x1x1, con capacidad para tratar entre 1 m³ y 2 m³, permitiendo el manejo adecuado de residuos vegetales, podas, restos de frutas y verduras. Deberá contar con sistema de ventilación lateral, acceso para volteo manual del material y base aislada del suelo para evitar lixiviación directa y proliferación de vectores.</t>
  </si>
  <si>
    <t>CORPORACION CONADES</t>
  </si>
  <si>
    <t>AGUAS DE BOGOTA  S.A. E.S.P.</t>
  </si>
  <si>
    <t>Sistema de lombricultivo o vermicultivo</t>
  </si>
  <si>
    <t>Sistema técnico para la transformación biológica de residuos orgánicos mediante el uso de lombriz roja californiana, diseñado para producir humus sólido y lixiviados aprovechables como abono orgánico. Peso y dimensiones, Altura x Ancho x Largo, 88 cm x 45 cm x 40 cm, Capacidad en volumen, 100 L, material en madera plástica.
El sistema podrá estar compuesto por módulos apilables, cajones horizontales o contenedores de polipropileno de alta resistencia, con drenaje inferior para lixiviados, sistema de ventilación y tapa protectora contra lluvia y radiación solar.
Debe garantizar condiciones óptimas de humedad, temperatura y oxigenación para el adecuado desarrollo del proceso biológico.</t>
  </si>
  <si>
    <t>ZEWA COMPOSTAJE &amp; JARDINERIA</t>
  </si>
  <si>
    <t>EARTHGREEN</t>
  </si>
  <si>
    <t>Pie de cría de lombriz roja californiana</t>
  </si>
  <si>
    <t>Suministro biológico compuesto por lombriz roja californiana (Eisenia foetida), especie especializada en degradación acelerada de materia orgánica.
El pie de cría deberá entregarse en sustrato estabilizado, libre de contaminantes y con alta actividad biológica. La cantidad suministrada dependerá de la capacidad instalada del sistema de vermicultivo, recomendándose una densidad mínima aproximada entre 1 y 2 kilogramos de lombriz por metro cuadrado de tratamiento.
El material deberá encontrarse en óptimas condiciones sanitarias y adaptado a procesos de compostaje comunitario.</t>
  </si>
  <si>
    <t>CONFIABONOS</t>
  </si>
  <si>
    <t>MAYORISTA.COM</t>
  </si>
  <si>
    <t>LOMBRICULTURA DE TENJO</t>
  </si>
  <si>
    <t>Trituradora picadora</t>
  </si>
  <si>
    <t>capacidad de 50 a 300 kg/h y para el picado de forrajes con un rendimiento de 300 a 800 kg/h. Cuenta con 2 martillos, 2 cuchillas y 1 contracuchilla, además de cribas intercambiables con perforaciones de 1.5, 3, 6, 10 mm y opción lisa. El rotor opera a una velocidad de 3200 a 3500 revoluciones por minuto. Funciona con motor eléctrico de 2 a 3 H.P. o con motor a gasolina o diésel de 5 a 6.5 H.P. Sus dimensiones son 660 x 550 x 1.200 mm, lo que permite un diseño compacto y funcional para diversas aplicaciones agroindustriale</t>
  </si>
  <si>
    <t>compra</t>
  </si>
  <si>
    <t>AGROSTORE</t>
  </si>
  <si>
    <t xml:space="preserve">AGROPAISA </t>
  </si>
  <si>
    <t>EQUIPMASTER</t>
  </si>
  <si>
    <t>Acelerante biológico o activador orgánico</t>
  </si>
  <si>
    <t>Insumo liquido biológico utilizado para estimular la descomposición de materia orgánica y favorecer la actividad microbiológica durante el proceso de compostaje.
Podrá estar compuesto por microorganismos eficientes, consorcios bacterianos, hongos benéficos o soluciones orgánicas fermentadas que ayuden a disminuir tiempos de estabilización, controlar olores y mejorar la calidad del compost generado.
El producto deberá ser biodegradable, no tóxico y apto para procesos de agricultura urbana y compostaje comunitario.</t>
  </si>
  <si>
    <t>Litro</t>
  </si>
  <si>
    <t>RENOVA INGENIERIA SAS</t>
  </si>
  <si>
    <t>AGROACTIVO</t>
  </si>
  <si>
    <t>TIERRAGRO</t>
  </si>
  <si>
    <t>Pala</t>
  </si>
  <si>
    <t>Pala Cuadrada Profesional Largo 144 cm y Ancho 24 cm</t>
  </si>
  <si>
    <t>FERRETERIA MARCA</t>
  </si>
  <si>
    <t>Azadón</t>
  </si>
  <si>
    <t>Azadón Forjado con Mango 1850 Gramos 1,2 Metros</t>
  </si>
  <si>
    <t>ELECTROMANFER</t>
  </si>
  <si>
    <t>Rastrillo de garra de 12 dientes para jardín</t>
  </si>
  <si>
    <t>Rastrillo metálico de 12 dientes con mango de madera</t>
  </si>
  <si>
    <t>DONDE KIKE</t>
  </si>
  <si>
    <t>FERRECO</t>
  </si>
  <si>
    <t>FARRAGRO</t>
  </si>
  <si>
    <t>Horquillas de compostaje</t>
  </si>
  <si>
    <t>Herramientas utilizadas para nivelación, recolección y distribución de material orgánico seco o compostado.
Podrán ser metálicos o plásticos reforzados, con mango resistente y diseño adecuado para manejo de hojas secas, aserrín y residuos vegetales livianos.</t>
  </si>
  <si>
    <t>FALLABELLA</t>
  </si>
  <si>
    <t>Carretilla</t>
  </si>
  <si>
    <t>Carretilla de una rueda, estructura metálica reforzada, bandeja galvanizada o pintada anticorrosiva de 170 Lt de capacidad. Mango doble con empuñadura de goma. </t>
  </si>
  <si>
    <t>SUPPLYCO</t>
  </si>
  <si>
    <t>MENAVI</t>
  </si>
  <si>
    <t>TECNOPLES</t>
  </si>
  <si>
    <t>Baldes auxiliares</t>
  </si>
  <si>
    <t>Recipientes plásticos de apoyo para recolección, mezcla y transporte temporal de residuos orgánicos o lixiviados.
Fabricados en plástico resistente, lavables y reutilizables, con manija y capacidad de 20 litros.</t>
  </si>
  <si>
    <t>KOSTAMAR</t>
  </si>
  <si>
    <t>UNICOR</t>
  </si>
  <si>
    <t>Polisombra negra 10 mt</t>
  </si>
  <si>
    <t>Polisombra Negra X 4 Mts Ancho X 10 Mts Largo 80 %</t>
  </si>
  <si>
    <t xml:space="preserve"> $ 56.639 </t>
  </si>
  <si>
    <t>MYCBDE</t>
  </si>
  <si>
    <t xml:space="preserve"> $ 73.000 </t>
  </si>
  <si>
    <t>DAGROW</t>
  </si>
  <si>
    <t xml:space="preserve"> $ 70.000 </t>
  </si>
  <si>
    <t>Tanque o recipiente para lixiviados</t>
  </si>
  <si>
    <t>Recipiente destinado a la captación y almacenamiento de líquidos generados durante el proceso de compostaje o vermicultivo.
Fabricado en plástico de alta densidad o polietileno resistente a corrosión y humedad, con tapa hermética y capacidad de 10 litros según el sistema implementado.</t>
  </si>
  <si>
    <t>COLPLAST</t>
  </si>
  <si>
    <t>EL GIGANTE DEL HOGAR</t>
  </si>
  <si>
    <t>LA PAZ CRISTALERIA</t>
  </si>
  <si>
    <t>Termómetro de suelo</t>
  </si>
  <si>
    <t>Termómetro para suelos de lectura rápida, ideal para medir la temperatura del sustrato y optimizar prácticas agrícolas y de jardinería </t>
  </si>
  <si>
    <t xml:space="preserve">JUNTOS DE LA MANO </t>
  </si>
  <si>
    <t>Herramienta digital</t>
  </si>
  <si>
    <t>Servicio de construccion pagina web como Herramienta digital ligera desarrollada bajo la modalidad de micrositio o landing institucional, concebida como punto central de articulación entre la estrategia digital y las actividades territoriales del proyecto, diseñada con estructura funcional, interfaz clara y navegación intuitiva que prioriza la experiencia del usuario y facilita el acceso para distintos perfiles poblacionales; construida con tecnologías web responsivas que garantizan compatibilidad con dispositivos móviles y estabilidad operativa, permite la organización, visualización y seguimiento de la participación ciudadana mediante módulos de registro voluntario de participantes, consulta de calendario de actividades, visualización de rutas de reciclaje fortalecidas, publicación de indicadores ambientales y acceso a información de recicladores destacados; integra funcionalidades para descarga de material pedagógico, vinculación a retos comunitarios y acceso a contenidos educativos sobre separación en la fuente; cuenta con sistema de consolidación de información verificable que asegura la trazabilidad de los procesos pedagógicos y su articulación con las bases de datos del proyecto, contribuyendo al sistema de indicadores mediante el registro de interacciones, participación y cumplimiento de metas; incorpora mecanismos básicos de protección de datos personales, administración de contenidos y control de actualizaciones para garantizar coherencia con los avances reales del proyecto, y su implementación no genera costos posteriores para la entidad, debiendo cumplir con estándares mínimos de funcionalidad, seguridad y rendimiento, así como ser validada técnicamente por el supervisor y contar con evidencia de correcto funcionamiento previo a su puesta en operación.</t>
  </si>
  <si>
    <t>servicio</t>
  </si>
  <si>
    <t>WEAREMOONT</t>
  </si>
  <si>
    <t>PRODUCCCION APARTE</t>
  </si>
  <si>
    <t>ROL</t>
  </si>
  <si>
    <t>Descripción del perfil - Recurso Humano</t>
  </si>
  <si>
    <t>Valor unitario (Tabla)</t>
  </si>
  <si>
    <t>Valor total</t>
  </si>
  <si>
    <t>TRANSVERSAL</t>
  </si>
  <si>
    <t>COORDINADOR</t>
  </si>
  <si>
    <t>Persona</t>
  </si>
  <si>
    <t xml:space="preserve">TÉCNICO O TECNÓLOGO </t>
  </si>
  <si>
    <t xml:space="preserve">PROFESIONAL AMBIENTAL  </t>
  </si>
  <si>
    <t>Total Recurso Humano</t>
  </si>
  <si>
    <t>D</t>
  </si>
  <si>
    <t>ALCALDÍA LOCAL DE SUBA - ESTUDIO DE MERCADO 2026 SEFUR- BOLSA MONTO AGOTABLE</t>
  </si>
  <si>
    <t>Recipiente para almacenamiento de residuos orgánicos con capacidad de 5 litros</t>
  </si>
  <si>
    <t>Recipiente para almacenamiento de residuos orgánicos con capacidad de 5 litros, fabricado en material plástico resistente, con tapa hermética ajustada que evita la salida de olores y el ingreso de vectores, estructura rígida y de fácil limpieza, resistencia a impactos, humedad y agentes químicos, diseño ergonómico con asas laterales para manipulación, sistema interno de drenaje que permite la separación de lixiviados mediante rejilla o compartimento inferior, con válvula o tapón de descarga para evacuación controlada de líquidos, superficies lisas que facilitan la higiene, ventilación controlada opcional y características que previenen la acumulación de humedad, reducen olores y minimizan la proliferación de insectos, Identificación institucional visible que permita su reconocimiento como parte del proyecto</t>
  </si>
  <si>
    <t xml:space="preserve"> EBANI </t>
  </si>
  <si>
    <t xml:space="preserve"> ESTRA </t>
  </si>
  <si>
    <t xml:space="preserve">Aserrín </t>
  </si>
  <si>
    <t xml:space="preserve">Aserrín natural seco destinado al manejo de residuos orgánicos 5kg
</t>
  </si>
  <si>
    <t>CASALIMPIA</t>
  </si>
  <si>
    <t>HABITAT COMPOSTAJE</t>
  </si>
  <si>
    <t>ABASTECE</t>
  </si>
  <si>
    <t xml:space="preserve">Servicio integral para el manejo de residuos orgnicos </t>
  </si>
  <si>
    <t>Servicio de gestionde residuos organicos por kg  que incluye:
Recoleccion especializado de residuos organicos en unidades residenciales, comercio e instituciones educativas selecionadas, el cual incluye logistica, capacitacion (36 ciclos de capacitaciones), transporte recoleccion minimo 2 veces por semana , tratamiento y aprovechamiento de residuos orgánicos, que cuente con la capacidad técnica, operativa y ambiental requerida para el desarrollo de las actividades contempladas en el presente componente.
Seran 6 actores benficiados : una Institucion educativa (con un aplanta aproximada con minimo 300 estudiasntes), 3 propiedades horizontales (compuestas por 200 familias cada una incluye la propuesta ganadora de presupuestos participativos) y dos zonas de comercio (fluvers)</t>
  </si>
  <si>
    <t>kg</t>
  </si>
  <si>
    <t>MAS COMPOST</t>
  </si>
  <si>
    <t>CONECTA AMBIENTAL</t>
  </si>
  <si>
    <t>ALCALDÍA LOCAL DE SUBA - FORMATO DE VALORES UNITARIOS</t>
  </si>
  <si>
    <t>VALOR TOTAL (sumatoria ítems)</t>
  </si>
  <si>
    <t>FDLS</t>
  </si>
  <si>
    <t>OFERENTE</t>
  </si>
  <si>
    <t>ÍTEM</t>
  </si>
  <si>
    <t>ÍTEMS O SERVICIOS</t>
  </si>
  <si>
    <t>DESCRIPCIÓN</t>
  </si>
  <si>
    <t xml:space="preserve">CANTIDAD </t>
  </si>
  <si>
    <t>PRECIOS DE REFERENCIA TECHO RESULTANTE EN EL ESTUDIO DE MERCADO QUE NO PODRAN SUPERAR LOS PROPONENTES</t>
  </si>
  <si>
    <t>OFERTA:
RAZON SOCIAL:</t>
  </si>
  <si>
    <t>VALOR UNITARIO INCLUIDO IVA</t>
  </si>
  <si>
    <t>VALOR TOTAL INCLUIDO IVA</t>
  </si>
  <si>
    <t>VALOR TOTAL</t>
  </si>
  <si>
    <t>TOTAL ÍTEMS</t>
  </si>
  <si>
    <t>NOMBRE DEL REPRESENTANTE LEGAL</t>
  </si>
  <si>
    <t>NOMBRE DE LA EMPRESA</t>
  </si>
  <si>
    <t>DIRECCION</t>
  </si>
  <si>
    <t>TELEFONOS DE CONTACTO</t>
  </si>
  <si>
    <t>Componente 2: “Escuela del reciclaje” Transformando hábitos en Suba. Espacios Mejorados con Mis acciones - EMMA.</t>
  </si>
  <si>
    <t>Componente 3: “Veci-clador de confianza” Recicladores de oficio como actores estratégicos del servicio de aprovechamiento en Suba.</t>
  </si>
  <si>
    <t xml:space="preserve">Componente 4: “El barrio más limpio de Suba” – Fortalecimiento de la participación comunitaria en el aprovechamiento de residuos orgánicos y la economía circular. </t>
  </si>
  <si>
    <t>Componente 5: “Sistema comunitario de vermicultivo y economía circular – UPL Niza, comunidad 3R+1C: Reducir, Reutilizar, Reciclar y Compostar” presupuestos participativos.</t>
  </si>
  <si>
    <t>Componente 6: Sistema estratégico de marketing e inteligencia digital como herramienta para fortalecer la transformación cultural, cambio ambiental y mejoramiento de espacios a través de las acciones - EMMA.</t>
  </si>
  <si>
    <t>ASISTENCIAL O GESTORES TERRITORIALES</t>
  </si>
  <si>
    <t>NIVEL DE FORMACION:
Bachiller, certificado por competencia de separación y manejo de residuos por el SENA o por alguna institución educativa.
EXPERIENCIA RELACIONADA
Experiencia mínima de 24 meses debidamente certificada en gestión de residuos, con la participación de recicladores de oficio y/o organizaciones de recicladores legalmente constituidas, de acuerdo con las necesidades técnicas del proyecto y el cumplimiento de los requisitos establecidos en el proceso de selección.
Nota: Contar con el carnet RURO – UAESP. (si aplica)</t>
  </si>
  <si>
    <t xml:space="preserve">NIVEL DE FORMACIÓN
Técnico y/o Tecnólogo en Administración y/o Gestión Documental y/o Archivo y/o Saneamiento Ambiental y/o Administración ambiental y de los Recursos Naturales y/o Ambiental y/o Gestión Ambiental de Residuos y/o en Gestión Ambiental y/o Servicios Públicos y/o educación Ambiental y/o afines.
EXPERIENCIA RELACIONADA
Experiencia mínima de 36 meses debidamente certificada.
EXPERIENCIA RELACIONADA
Experiencia especifica mínima certificada de 18 meses en trámites o actividades administrativas o asistenciales o de asistente o auxiliar administrativo y/o gestión documental y archivística. 
</t>
  </si>
  <si>
    <t xml:space="preserve">NIVEL DE FORMACIÓN
Ingeniería Agronómica, Forestal, Ambiental, Agrícola o carreras afines, con posgrado deseable en Gestión Ambiental, Agroecología o Economía Circular. Debe demostrar conocimientos técnicos en manejo de suelos, sistemas de compostaje y vermicultivo, así como dominio de normativas para producción de abonos orgánicos.
EXPERIENCIA PROFESIONAL
Experiencia mínima de 24 meses debidamente certificada, contados a partir de la expedición de la tarjeta profesional, terminación de materias y/o fecha de grado, según aplique.
EXPERIENCIA RELACIONADA
Experiencia certificada de doce (12) meses en proyectos o actividades de gestión integral de residuos sólidos, educación o sensibilización ambiental, separación en la fuente, aprovechamiento de residuos orgánicos (compostaje y/o vermicultivo) y/o economía circular.
</t>
  </si>
  <si>
    <t xml:space="preserve">FORMACION ACADEMICA
Profesional en áreas del conocimiento de ciencias sociales y humanas o economía, administración, contaduría y afines, ingeniería y afines, y núcleos básicos del conocimiento en Administración, Administración Pública o Economía, Ingeniería Ambiental, con postgrado en áreas cómo Economía o Administración o en temas de gestión ambiental, educación ambiental y/o afines.
Título de posgrado en modalidad de especialización en alguna de las siguientes áreas: Gerencia de Proyectos, Gestión de Proyectos, Gestión Ambiental, Administración Pública, Gestión Pública, Educación Ambiental, Desarrollo Sostenible, Economía Circular, Gestión Integral de Residuos Sólidos.
EXPERIENCIA PROFESIONAL
Experiencia mínima de 25 meses debidamente certificada, contados a partir de la expedición de la tarjeta profesional, terminación de materias y/o fecha de grado, según aplique.
EXPERIENCIA RELACIONADA 
Experiencia mínima certificada de doce (12) meses en la coordinación de proyectos de carácter ambiental.
</t>
  </si>
  <si>
    <t>PROFESIONAL DE DISEÑO GRÁFICO Y PRODUCCIÓN AUDIOVISUAL</t>
  </si>
  <si>
    <t xml:space="preserve">NIVEL DE FORMACIÓN
Ingeniería Agronómica, Forestal, Ambiental, Agrícola o carreras afines, con posgrado deseable en Gestión Ambiental, Agroecología o Economía Circular. Debe demostrar conocimientos técnicos en manejo de suelos, sistemas de compostaje y vermicultivo, así como dominio de normativas para producción de abonos orgánicos.
EXPERIENCIA PROFESIONAL
Experiencia mínima de 24 meses debidamente certificada, contados a partir de la expedición de la tarjeta profesional, terminación de materias y/o fecha de grado, según aplique.
EXPERIENCIA RELACIONADA
Experiencia certificada de doce (12) meses en proyectos o actividades de gestión integral de residuos sólidos, educación o sensibilización ambiental, separación en la fuente, aprovechamiento de residuos orgánicos (compostaje y/o vermicultivo) y/o economía circular. el personal  debe contar con equipo técnico  compuesto por cámara profesional, trípode, micrófonos, elementos para edición,  luces y transporte, a ser utilizado con el requerimiento del proyecto .
</t>
  </si>
  <si>
    <t xml:space="preserve"> Bolsa de recursos a monto agotable para suministro de elementos “El barrio más limpio de Suba” – Fortalecimiento de la participación comunitaria en el aprovechamiento de residuos orgánicos y la economía circular.  Prestación del servicio integral de recolección diferenciada, capacitacion, transporte, pesaje, tratamiento (compostaje u otra tecnología ambientalmente adecuada), aprovechamiento y certificación de residuos orgánicos, incluido el suministro de recipientes domiciliarios (capacidad mínima 5 L), recipientes comunitarios (100–120 L) y material estructurante, para la operación de seis (6) pilotos territoriales en la localidad de Suba, con una capacidad máxima de hasta 500 kg/semana por piloto durante el periodo de operación previsto. El servicio se contrata bajo la modalidad de monto agotable de hasta $300.006.056 y se paga por kilogramo efectivamente gestionado y verificado; el precio unitario deberá incluir todos los costos directos e indirectos (recolección, transporte, personal, equipos, pesaje calibrado, tratamiento, aprovechamiento, certificación, permisos e impuestos) (ver pestaña bolsa a monto agotable)</t>
  </si>
  <si>
    <t xml:space="preserve">Nota: </t>
  </si>
  <si>
    <t xml:space="preserve">Bolsa  Monto Agotable </t>
  </si>
  <si>
    <t>LOS PROPONENTES PUEDEN REALIZAR MODIFICACIONES SOBRE EL VALOR UNITARIO DE CAD AUNO DE LOS ITEMS QUE COMPRENDEN LA BOLSA A MONTO AGOTABLE. EL VALOR UNITARIO QUE RESULTE SERA EL APLICADO AL MOMENTO DE LA EJECUCIÓN, SIN EMBARGO, LA BOLSA A MONTO AGOTABLE SE ADJUDICARA POR EL PRECIO OFICIAL ES DECIR $300.006.056</t>
  </si>
  <si>
    <t xml:space="preserve">Valor Unitario </t>
  </si>
  <si>
    <t>Valor Total</t>
  </si>
  <si>
    <t xml:space="preserve">"Serán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Cuando se trate de errores simplemente aritméticos (sumas o multiplicaciones) la Alcaldía podrá hacer uso de la facultad de corrección aritmética.
 El Fondo de Desarrollo Local de Suba informa que conforme a las directrices de la Secretaría Distrital de Hacienda, los responsables del Recaudo por concepto de tasas y estampillas, son Alcaldía Mayor, Secretarías y Departamentos Administrativos como entidades que conforman la administración central; los establecimientos públicos. Es decir, aquellos con personería jurídica, autonomía administrativa y financiera y patrimonio independiente y la Universidad Distrital Francisco José de Caldas. Es por ello que la Alcaldía Local de Suba es una Entidad NO responsable de la declaración y pago del valor Retenido por concepto de estampillas, por tal motivo no fueron incluidos en el proceso.	
"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</si>
</sst>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44" formatCode="_-&quot;$&quot;\ * #,##0.00_-;\-&quot;$&quot;\ * #,##0.00_-;_-&quot;$&quot;\ * &quot;-&quot;??_-;_-@_-"/>
    <numFmt numFmtId="43" formatCode="_-* #,##0.00_-;\-* #,##0.00_-;_-* &quot;-&quot;??_-;_-@_-"/>
    <numFmt numFmtId="164" formatCode="_-&quot;$&quot;\ * #,##0_-;\-&quot;$&quot;\ * #,##0_-;_-&quot;$&quot;\ * &quot;-&quot;??_-;_-@_-"/>
    <numFmt numFmtId="165" formatCode="_-[$$-409]* #,##0.00_ ;_-[$$-409]* \-#,##0.00\ ;_-[$$-409]* &quot;-&quot;??_ ;_-@_ "/>
    <numFmt numFmtId="166" formatCode="_-&quot;$&quot;\ * #,##0.00_-;\-&quot;$&quot;\ * #,##0.00_-;_-&quot;$&quot;\ * &quot;-&quot;_-;_-@_-"/>
    <numFmt numFmtId="167" formatCode="_-[$$-240A]\ * #,##0_-;\-[$$-240A]\ * #,##0_-;_-[$$-240A]\ * &quot;-&quot;??_-;_-@_-"/>
    <numFmt numFmtId="168" formatCode="0.00000%"/>
  </numFmts>
  <fonts count="59" x14ac:knownFonts="1">
    <font>
      <sz val="11"/>
      <color theme="1"/>
      <name val="Aptos Narrow"/>
      <charset val="134"/>
      <scheme val="minor"/>
    </font>
    <font>
      <sz val="11"/>
      <color theme="1"/>
      <name val="Aptos Narrow"/>
      <family val="2"/>
      <scheme val="minor"/>
    </font>
    <font>
      <b/>
      <sz val="25"/>
      <color theme="1"/>
      <name val="Aptos Narrow"/>
      <family val="2"/>
      <scheme val="minor"/>
    </font>
    <font>
      <b/>
      <sz val="16"/>
      <color theme="1"/>
      <name val="Aptos Narrow"/>
      <family val="2"/>
      <scheme val="minor"/>
    </font>
    <font>
      <sz val="11"/>
      <color theme="1"/>
      <name val="Garamond"/>
      <family val="1"/>
    </font>
    <font>
      <b/>
      <sz val="18"/>
      <color rgb="FF000000"/>
      <name val="Aptos Narrow"/>
      <family val="2"/>
      <scheme val="minor"/>
    </font>
    <font>
      <sz val="11"/>
      <color rgb="FF000000"/>
      <name val="Aptos Narrow"/>
      <family val="2"/>
      <scheme val="minor"/>
    </font>
    <font>
      <b/>
      <sz val="14"/>
      <color theme="1"/>
      <name val="Aptos Narrow"/>
      <family val="2"/>
      <scheme val="minor"/>
    </font>
    <font>
      <b/>
      <sz val="18"/>
      <color theme="1"/>
      <name val="Aptos Narrow"/>
      <family val="2"/>
      <scheme val="minor"/>
    </font>
    <font>
      <sz val="18"/>
      <color theme="1"/>
      <name val="Aptos Narrow"/>
      <family val="2"/>
      <scheme val="minor"/>
    </font>
    <font>
      <b/>
      <sz val="36"/>
      <color theme="1"/>
      <name val="Aptos Narrow"/>
      <family val="2"/>
      <scheme val="minor"/>
    </font>
    <font>
      <b/>
      <sz val="48"/>
      <color theme="1"/>
      <name val="Aptos Narrow"/>
      <family val="2"/>
      <scheme val="minor"/>
    </font>
    <font>
      <b/>
      <sz val="72"/>
      <color theme="1"/>
      <name val="Aptos Narrow"/>
      <family val="2"/>
      <scheme val="minor"/>
    </font>
    <font>
      <sz val="24"/>
      <color rgb="FFFF0000"/>
      <name val="Aptos Narrow"/>
      <family val="2"/>
      <scheme val="minor"/>
    </font>
    <font>
      <b/>
      <sz val="18"/>
      <color theme="0"/>
      <name val="Aptos Narrow"/>
      <family val="2"/>
      <scheme val="minor"/>
    </font>
    <font>
      <sz val="10"/>
      <name val="Aptos Narrow"/>
      <family val="2"/>
      <scheme val="minor"/>
    </font>
    <font>
      <b/>
      <sz val="16"/>
      <color rgb="FF000000"/>
      <name val="Aptos Narrow"/>
      <family val="2"/>
      <scheme val="minor"/>
    </font>
    <font>
      <sz val="16"/>
      <color theme="1"/>
      <name val="Aptos Narrow"/>
      <family val="2"/>
      <scheme val="minor"/>
    </font>
    <font>
      <sz val="16"/>
      <color theme="0"/>
      <name val="Aptos Narrow"/>
      <family val="2"/>
      <scheme val="minor"/>
    </font>
    <font>
      <sz val="11"/>
      <color theme="0"/>
      <name val="Aptos Narrow"/>
      <family val="2"/>
      <scheme val="minor"/>
    </font>
    <font>
      <b/>
      <sz val="16"/>
      <color theme="0"/>
      <name val="Aptos Narrow"/>
      <family val="2"/>
      <scheme val="minor"/>
    </font>
    <font>
      <sz val="18"/>
      <color theme="0"/>
      <name val="Aptos Narrow"/>
      <family val="2"/>
      <scheme val="minor"/>
    </font>
    <font>
      <sz val="9"/>
      <color theme="1"/>
      <name val="Aptos Narrow"/>
      <family val="2"/>
      <scheme val="minor"/>
    </font>
    <font>
      <b/>
      <sz val="11"/>
      <color theme="0"/>
      <name val="Aptos Narrow"/>
      <family val="2"/>
      <scheme val="minor"/>
    </font>
    <font>
      <b/>
      <sz val="11"/>
      <color rgb="FFFFFFFF"/>
      <name val="Aptos Narrow"/>
      <family val="2"/>
      <scheme val="minor"/>
    </font>
    <font>
      <sz val="10"/>
      <color theme="1"/>
      <name val="Aptos Narrow"/>
      <family val="2"/>
      <scheme val="minor"/>
    </font>
    <font>
      <b/>
      <sz val="14"/>
      <color theme="0"/>
      <name val="Aptos Narrow"/>
      <family val="2"/>
      <scheme val="minor"/>
    </font>
    <font>
      <sz val="11"/>
      <name val="Garamond"/>
      <family val="1"/>
    </font>
    <font>
      <b/>
      <sz val="10"/>
      <color theme="0"/>
      <name val="Aptos Narrow"/>
      <family val="2"/>
      <scheme val="minor"/>
    </font>
    <font>
      <sz val="12"/>
      <color theme="0"/>
      <name val="Aptos Narrow"/>
      <family val="2"/>
      <scheme val="minor"/>
    </font>
    <font>
      <sz val="12"/>
      <color theme="1"/>
      <name val="Aptos Narrow"/>
      <family val="2"/>
      <scheme val="minor"/>
    </font>
    <font>
      <sz val="14"/>
      <color theme="0"/>
      <name val="Aptos Narrow"/>
      <family val="2"/>
      <scheme val="minor"/>
    </font>
    <font>
      <sz val="11"/>
      <color theme="1"/>
      <name val="Aptos Narrow"/>
      <family val="2"/>
      <scheme val="minor"/>
    </font>
    <font>
      <sz val="20"/>
      <color theme="1"/>
      <name val="Aptos Narrow"/>
      <family val="2"/>
      <scheme val="minor"/>
    </font>
    <font>
      <b/>
      <sz val="36"/>
      <color theme="1"/>
      <name val="Aptos Narrow"/>
      <family val="2"/>
      <scheme val="minor"/>
    </font>
    <font>
      <b/>
      <sz val="48"/>
      <color theme="1"/>
      <name val="Aptos Narrow"/>
      <family val="2"/>
      <scheme val="minor"/>
    </font>
    <font>
      <b/>
      <sz val="72"/>
      <color theme="1"/>
      <name val="Aptos Narrow"/>
      <family val="2"/>
      <scheme val="minor"/>
    </font>
    <font>
      <b/>
      <sz val="25"/>
      <color theme="1"/>
      <name val="Aptos Narrow"/>
      <family val="2"/>
      <scheme val="minor"/>
    </font>
    <font>
      <b/>
      <sz val="18"/>
      <color theme="1"/>
      <name val="Aptos Narrow"/>
      <family val="2"/>
      <scheme val="minor"/>
    </font>
    <font>
      <b/>
      <sz val="16"/>
      <color rgb="FF000000"/>
      <name val="Aptos Narrow"/>
      <family val="2"/>
      <scheme val="minor"/>
    </font>
    <font>
      <b/>
      <sz val="18"/>
      <color rgb="FF000000"/>
      <name val="Aptos Narrow"/>
      <family val="2"/>
      <scheme val="minor"/>
    </font>
    <font>
      <b/>
      <sz val="16"/>
      <color theme="1"/>
      <name val="Aptos Narrow"/>
      <family val="2"/>
      <scheme val="minor"/>
    </font>
    <font>
      <b/>
      <sz val="24"/>
      <color theme="1"/>
      <name val="Aptos Narrow"/>
      <family val="2"/>
      <scheme val="minor"/>
    </font>
    <font>
      <b/>
      <sz val="20"/>
      <color theme="0"/>
      <name val="Aptos Narrow"/>
      <family val="2"/>
      <scheme val="minor"/>
    </font>
    <font>
      <sz val="16"/>
      <color theme="1"/>
      <name val="Aptos Narrow"/>
      <family val="2"/>
      <scheme val="minor"/>
    </font>
    <font>
      <sz val="14"/>
      <color rgb="FF000000"/>
      <name val="Aptos Narrow"/>
      <family val="2"/>
      <scheme val="minor"/>
    </font>
    <font>
      <sz val="14"/>
      <color theme="1"/>
      <name val="Aptos Narrow"/>
      <family val="2"/>
      <scheme val="minor"/>
    </font>
    <font>
      <sz val="16"/>
      <name val="Aptos Narrow"/>
      <family val="2"/>
      <scheme val="minor"/>
    </font>
    <font>
      <sz val="16"/>
      <color rgb="FF000000"/>
      <name val="Aptos Display"/>
      <family val="2"/>
    </font>
    <font>
      <sz val="16"/>
      <color rgb="FF000000"/>
      <name val="Aptos Narrow"/>
      <family val="2"/>
      <scheme val="minor"/>
    </font>
    <font>
      <b/>
      <sz val="12"/>
      <color theme="1"/>
      <name val="Aptos Narrow"/>
      <family val="2"/>
      <scheme val="minor"/>
    </font>
    <font>
      <sz val="12"/>
      <color theme="1"/>
      <name val="Aptos Narrow"/>
      <family val="2"/>
      <scheme val="minor"/>
    </font>
    <font>
      <b/>
      <sz val="12"/>
      <color rgb="FF000000"/>
      <name val="Aptos Narrow"/>
      <family val="2"/>
      <scheme val="minor"/>
    </font>
    <font>
      <sz val="12"/>
      <color rgb="FF000000"/>
      <name val="Aptos Narrow"/>
      <family val="2"/>
      <scheme val="minor"/>
    </font>
    <font>
      <b/>
      <sz val="16"/>
      <color theme="0"/>
      <name val="Aptos Narrow"/>
      <family val="2"/>
      <scheme val="minor"/>
    </font>
    <font>
      <sz val="12"/>
      <color rgb="FF000000"/>
      <name val="Aptos"/>
      <family val="2"/>
    </font>
    <font>
      <b/>
      <sz val="11"/>
      <color theme="1"/>
      <name val="Aptos Narrow"/>
      <family val="2"/>
      <scheme val="minor"/>
    </font>
    <font>
      <b/>
      <sz val="12"/>
      <color theme="0"/>
      <name val="Aptos Narrow"/>
      <family val="2"/>
      <scheme val="minor"/>
    </font>
    <font>
      <b/>
      <sz val="12"/>
      <name val="Aptos Narrow"/>
      <family val="2"/>
      <scheme val="minor"/>
    </font>
  </fonts>
  <fills count="31">
    <fill>
      <patternFill patternType="none"/>
    </fill>
    <fill>
      <patternFill patternType="gray125"/>
    </fill>
    <fill>
      <patternFill patternType="solid">
        <fgColor theme="6" tint="0.79995117038483843"/>
        <bgColor indexed="64"/>
      </patternFill>
    </fill>
    <fill>
      <patternFill patternType="solid">
        <fgColor theme="4" tint="0.79995117038483843"/>
        <bgColor indexed="64"/>
      </patternFill>
    </fill>
    <fill>
      <patternFill patternType="solid">
        <fgColor theme="9" tint="0.79995117038483843"/>
        <bgColor indexed="64"/>
      </patternFill>
    </fill>
    <fill>
      <patternFill patternType="solid">
        <fgColor theme="0" tint="-0.249977111117893"/>
        <bgColor indexed="64"/>
      </patternFill>
    </fill>
    <fill>
      <patternFill patternType="solid">
        <fgColor theme="3" tint="0.249977111117893"/>
        <bgColor indexed="64"/>
      </patternFill>
    </fill>
    <fill>
      <patternFill patternType="solid">
        <fgColor theme="0"/>
        <bgColor indexed="64"/>
      </patternFill>
    </fill>
    <fill>
      <patternFill patternType="solid">
        <fgColor theme="1" tint="0.34998626667073579"/>
        <bgColor indexed="64"/>
      </patternFill>
    </fill>
    <fill>
      <patternFill patternType="solid">
        <fgColor rgb="FF356BA1"/>
        <bgColor indexed="64"/>
      </patternFill>
    </fill>
    <fill>
      <patternFill patternType="solid">
        <fgColor theme="9" tint="-0.249977111117893"/>
        <bgColor indexed="64"/>
      </patternFill>
    </fill>
    <fill>
      <patternFill patternType="solid">
        <fgColor theme="2" tint="-9.9978637043366805E-2"/>
        <bgColor indexed="64"/>
      </patternFill>
    </fill>
    <fill>
      <patternFill patternType="solid">
        <fgColor theme="1" tint="0.14996795556505021"/>
        <bgColor indexed="64"/>
      </patternFill>
    </fill>
    <fill>
      <patternFill patternType="solid">
        <fgColor rgb="FFFFFFFF"/>
        <bgColor rgb="FF000000"/>
      </patternFill>
    </fill>
    <fill>
      <patternFill patternType="solid">
        <fgColor theme="0" tint="-0.14996795556505021"/>
        <bgColor indexed="64"/>
      </patternFill>
    </fill>
    <fill>
      <patternFill patternType="solid">
        <fgColor theme="7" tint="0.79995117038483843"/>
        <bgColor indexed="64"/>
      </patternFill>
    </fill>
    <fill>
      <patternFill patternType="solid">
        <fgColor theme="2"/>
        <bgColor indexed="64"/>
      </patternFill>
    </fill>
    <fill>
      <patternFill patternType="solid">
        <fgColor rgb="FFFFFFFF"/>
        <bgColor rgb="FFF2F2F2"/>
      </patternFill>
    </fill>
    <fill>
      <patternFill patternType="solid">
        <fgColor theme="3" tint="0.89996032593768116"/>
        <bgColor indexed="64"/>
      </patternFill>
    </fill>
    <fill>
      <patternFill patternType="solid">
        <fgColor theme="0" tint="-4.9989318521683403E-2"/>
        <bgColor indexed="64"/>
      </patternFill>
    </fill>
    <fill>
      <patternFill patternType="solid">
        <fgColor theme="7"/>
        <bgColor indexed="64"/>
      </patternFill>
    </fill>
    <fill>
      <patternFill patternType="solid">
        <fgColor theme="4"/>
        <bgColor indexed="64"/>
      </patternFill>
    </fill>
    <fill>
      <patternFill patternType="solid">
        <fgColor rgb="FF156082"/>
        <bgColor rgb="FF000000"/>
      </patternFill>
    </fill>
    <fill>
      <patternFill patternType="solid">
        <fgColor theme="3" tint="0.749992370372631"/>
        <bgColor indexed="64"/>
      </patternFill>
    </fill>
    <fill>
      <patternFill patternType="solid">
        <fgColor theme="9" tint="0.59999389629810485"/>
        <bgColor indexed="64"/>
      </patternFill>
    </fill>
    <fill>
      <patternFill patternType="solid">
        <fgColor theme="3" tint="0.89999084444715716"/>
        <bgColor indexed="64"/>
      </patternFill>
    </fill>
    <fill>
      <patternFill patternType="solid">
        <fgColor theme="1" tint="0.14999847407452621"/>
        <bgColor indexed="64"/>
      </patternFill>
    </fill>
    <fill>
      <patternFill patternType="solid">
        <fgColor theme="0" tint="-0.14999847407452621"/>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9"/>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diagonal/>
    </border>
    <border>
      <left/>
      <right/>
      <top style="thin">
        <color auto="1"/>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rgb="FF000000"/>
      </left>
      <right style="thin">
        <color rgb="FF000000"/>
      </right>
      <top style="thin">
        <color rgb="FF000000"/>
      </top>
      <bottom style="thin">
        <color rgb="FF000000"/>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style="thin">
        <color auto="1"/>
      </left>
      <right/>
      <top/>
      <bottom/>
      <diagonal/>
    </border>
    <border>
      <left/>
      <right style="thin">
        <color auto="1"/>
      </right>
      <top/>
      <bottom/>
      <diagonal/>
    </border>
    <border>
      <left/>
      <right style="medium">
        <color auto="1"/>
      </right>
      <top style="thin">
        <color auto="1"/>
      </top>
      <bottom/>
      <diagonal/>
    </border>
    <border>
      <left style="medium">
        <color auto="1"/>
      </left>
      <right style="medium">
        <color auto="1"/>
      </right>
      <top/>
      <bottom style="medium">
        <color auto="1"/>
      </bottom>
      <diagonal/>
    </border>
    <border>
      <left style="thin">
        <color auto="1"/>
      </left>
      <right style="thin">
        <color auto="1"/>
      </right>
      <top/>
      <bottom/>
      <diagonal/>
    </border>
    <border>
      <left style="thin">
        <color auto="1"/>
      </left>
      <right style="thin">
        <color auto="1"/>
      </right>
      <top style="thin">
        <color rgb="FF000000"/>
      </top>
      <bottom/>
      <diagonal/>
    </border>
    <border>
      <left style="thin">
        <color auto="1"/>
      </left>
      <right style="thin">
        <color auto="1"/>
      </right>
      <top/>
      <bottom style="thin">
        <color rgb="FF000000"/>
      </bottom>
      <diagonal/>
    </border>
  </borders>
  <cellStyleXfs count="8">
    <xf numFmtId="0" fontId="0" fillId="0" borderId="0"/>
    <xf numFmtId="44" fontId="32" fillId="0" borderId="0" applyFont="0" applyFill="0" applyBorder="0" applyAlignment="0" applyProtection="0"/>
    <xf numFmtId="9" fontId="32" fillId="0" borderId="0" applyFont="0" applyFill="0" applyBorder="0" applyAlignment="0" applyProtection="0"/>
    <xf numFmtId="44" fontId="32" fillId="0" borderId="0" applyFont="0" applyFill="0" applyBorder="0" applyAlignment="0" applyProtection="0"/>
    <xf numFmtId="0" fontId="32" fillId="0" borderId="0"/>
    <xf numFmtId="0" fontId="30" fillId="0" borderId="0"/>
    <xf numFmtId="0" fontId="1" fillId="0" borderId="0"/>
    <xf numFmtId="44" fontId="1" fillId="0" borderId="0" applyFont="0" applyFill="0" applyBorder="0" applyAlignment="0" applyProtection="0"/>
  </cellStyleXfs>
  <cellXfs count="336">
    <xf numFmtId="0" fontId="0" fillId="0" borderId="0" xfId="0"/>
    <xf numFmtId="0" fontId="2" fillId="0" borderId="0" xfId="4" applyFont="1" applyAlignment="1">
      <alignment horizontal="center" vertical="center" wrapText="1"/>
    </xf>
    <xf numFmtId="0" fontId="3" fillId="0" borderId="0" xfId="4" applyFont="1" applyAlignment="1">
      <alignment horizontal="center" vertical="center" wrapText="1"/>
    </xf>
    <xf numFmtId="0" fontId="5" fillId="0" borderId="1" xfId="0" applyFont="1" applyBorder="1" applyAlignment="1">
      <alignment horizontal="center" vertical="center" wrapText="1"/>
    </xf>
    <xf numFmtId="0" fontId="0" fillId="0" borderId="0" xfId="0" applyAlignment="1">
      <alignment vertical="center" wrapText="1"/>
    </xf>
    <xf numFmtId="0" fontId="7" fillId="0" borderId="0" xfId="0" applyFont="1" applyAlignment="1">
      <alignment wrapText="1"/>
    </xf>
    <xf numFmtId="0" fontId="0" fillId="0" borderId="0" xfId="0" applyAlignment="1">
      <alignment wrapText="1"/>
    </xf>
    <xf numFmtId="164" fontId="9" fillId="0" borderId="0" xfId="1" applyNumberFormat="1" applyFont="1" applyAlignment="1" applyProtection="1">
      <alignment wrapText="1"/>
    </xf>
    <xf numFmtId="10" fontId="9" fillId="0" borderId="0" xfId="2" applyNumberFormat="1" applyFont="1" applyAlignment="1" applyProtection="1">
      <alignment wrapText="1"/>
    </xf>
    <xf numFmtId="0" fontId="12" fillId="0" borderId="7" xfId="4" applyFont="1" applyBorder="1" applyAlignment="1">
      <alignment vertical="center" wrapText="1"/>
    </xf>
    <xf numFmtId="164" fontId="8" fillId="0" borderId="0" xfId="1" applyNumberFormat="1" applyFont="1" applyAlignment="1" applyProtection="1">
      <alignment horizontal="center" vertical="center" wrapText="1"/>
    </xf>
    <xf numFmtId="10" fontId="8" fillId="0" borderId="0" xfId="2" applyNumberFormat="1" applyFont="1" applyAlignment="1" applyProtection="1">
      <alignment horizontal="center" vertical="center" wrapText="1"/>
    </xf>
    <xf numFmtId="0" fontId="13" fillId="0" borderId="7" xfId="0" applyFont="1" applyBorder="1" applyAlignment="1">
      <alignment wrapText="1"/>
    </xf>
    <xf numFmtId="0" fontId="9" fillId="0" borderId="0" xfId="0" applyFont="1" applyAlignment="1">
      <alignment wrapText="1"/>
    </xf>
    <xf numFmtId="164" fontId="9" fillId="0" borderId="0" xfId="1" applyNumberFormat="1" applyFont="1" applyProtection="1"/>
    <xf numFmtId="10" fontId="9" fillId="0" borderId="0" xfId="2" applyNumberFormat="1" applyFont="1" applyProtection="1"/>
    <xf numFmtId="0" fontId="0" fillId="2" borderId="0" xfId="0" applyFill="1" applyAlignment="1">
      <alignment wrapText="1"/>
    </xf>
    <xf numFmtId="0" fontId="0" fillId="4" borderId="0" xfId="0" applyFill="1" applyAlignment="1">
      <alignment wrapText="1"/>
    </xf>
    <xf numFmtId="164" fontId="8" fillId="0" borderId="0" xfId="1" applyNumberFormat="1" applyFont="1" applyAlignment="1" applyProtection="1">
      <alignment wrapText="1"/>
    </xf>
    <xf numFmtId="10" fontId="8" fillId="0" borderId="0" xfId="2" applyNumberFormat="1" applyFont="1" applyAlignment="1" applyProtection="1">
      <alignment wrapText="1"/>
    </xf>
    <xf numFmtId="0" fontId="0" fillId="0" borderId="1" xfId="0" applyBorder="1" applyAlignment="1">
      <alignment vertical="center" wrapText="1"/>
    </xf>
    <xf numFmtId="10" fontId="9" fillId="0" borderId="0" xfId="2" applyNumberFormat="1" applyFont="1" applyAlignment="1" applyProtection="1">
      <alignment vertical="center" wrapText="1"/>
    </xf>
    <xf numFmtId="164" fontId="9" fillId="0" borderId="0" xfId="1" applyNumberFormat="1" applyFont="1" applyAlignment="1" applyProtection="1">
      <alignment vertical="center" wrapText="1"/>
    </xf>
    <xf numFmtId="0" fontId="15" fillId="0" borderId="0" xfId="0" applyFont="1" applyAlignment="1">
      <alignment vertical="center" wrapText="1"/>
    </xf>
    <xf numFmtId="0" fontId="16" fillId="0" borderId="1" xfId="0" applyFont="1" applyBorder="1" applyAlignment="1">
      <alignment vertical="center" wrapText="1"/>
    </xf>
    <xf numFmtId="0" fontId="12" fillId="0" borderId="0" xfId="4" applyFont="1" applyAlignment="1">
      <alignment vertical="center" wrapText="1"/>
    </xf>
    <xf numFmtId="0" fontId="23" fillId="21" borderId="1" xfId="0" applyFont="1" applyFill="1" applyBorder="1" applyAlignment="1">
      <alignment horizontal="center" vertical="center" wrapText="1"/>
    </xf>
    <xf numFmtId="0" fontId="24" fillId="22" borderId="14" xfId="0" applyFont="1" applyFill="1" applyBorder="1" applyAlignment="1">
      <alignment vertical="center" wrapText="1"/>
    </xf>
    <xf numFmtId="0" fontId="6" fillId="0" borderId="0" xfId="0" applyFont="1"/>
    <xf numFmtId="0" fontId="6" fillId="0" borderId="0" xfId="0" applyFont="1" applyAlignment="1">
      <alignment vertical="center" wrapText="1"/>
    </xf>
    <xf numFmtId="0" fontId="0" fillId="0" borderId="0" xfId="0" applyAlignment="1">
      <alignment vertical="center"/>
    </xf>
    <xf numFmtId="0" fontId="6" fillId="0" borderId="0" xfId="0" applyFont="1" applyAlignment="1">
      <alignment horizontal="center" vertical="center"/>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0" fontId="25" fillId="0" borderId="0" xfId="0" applyFont="1" applyAlignment="1">
      <alignment vertical="center" wrapText="1"/>
    </xf>
    <xf numFmtId="0" fontId="12" fillId="0" borderId="12" xfId="4" applyFont="1" applyBorder="1" applyAlignment="1">
      <alignment vertical="center" wrapText="1"/>
    </xf>
    <xf numFmtId="0" fontId="12" fillId="0" borderId="25" xfId="4" applyFont="1" applyBorder="1" applyAlignment="1">
      <alignment vertical="center" wrapText="1"/>
    </xf>
    <xf numFmtId="0" fontId="8" fillId="0" borderId="1" xfId="4" applyFont="1" applyBorder="1" applyAlignment="1">
      <alignment vertical="center" wrapText="1"/>
    </xf>
    <xf numFmtId="0" fontId="5" fillId="0" borderId="2" xfId="0" applyFont="1" applyBorder="1" applyAlignment="1">
      <alignment vertical="center" wrapText="1"/>
    </xf>
    <xf numFmtId="0" fontId="12" fillId="0" borderId="9" xfId="4" applyFont="1" applyBorder="1" applyAlignment="1">
      <alignment vertical="center" wrapText="1"/>
    </xf>
    <xf numFmtId="0" fontId="12" fillId="0" borderId="10" xfId="4" applyFont="1" applyBorder="1" applyAlignment="1">
      <alignment vertical="center" wrapText="1"/>
    </xf>
    <xf numFmtId="0" fontId="26" fillId="9" borderId="1" xfId="0" applyFont="1" applyFill="1" applyBorder="1" applyAlignment="1">
      <alignment horizontal="center" vertical="center" wrapText="1"/>
    </xf>
    <xf numFmtId="0" fontId="26" fillId="8" borderId="1" xfId="0" applyFont="1" applyFill="1" applyBorder="1" applyAlignment="1">
      <alignment horizontal="center" vertical="center" wrapText="1"/>
    </xf>
    <xf numFmtId="0" fontId="26" fillId="10" borderId="1" xfId="0" applyFont="1" applyFill="1" applyBorder="1" applyAlignment="1">
      <alignment horizontal="center" vertical="center" wrapText="1"/>
    </xf>
    <xf numFmtId="0" fontId="26" fillId="12" borderId="1" xfId="0" applyFont="1" applyFill="1" applyBorder="1" applyAlignment="1">
      <alignment horizontal="center" vertical="center" wrapText="1"/>
    </xf>
    <xf numFmtId="0" fontId="0" fillId="0" borderId="1" xfId="0" applyBorder="1" applyAlignment="1" applyProtection="1">
      <alignment vertical="center" wrapText="1"/>
      <protection locked="0"/>
    </xf>
    <xf numFmtId="0" fontId="27" fillId="7" borderId="1" xfId="0" applyFont="1" applyFill="1" applyBorder="1" applyAlignment="1" applyProtection="1">
      <alignment horizontal="center" vertical="center" wrapText="1"/>
      <protection locked="0"/>
    </xf>
    <xf numFmtId="0" fontId="4" fillId="0" borderId="1" xfId="0" applyFont="1" applyBorder="1" applyAlignment="1" applyProtection="1">
      <alignment horizontal="center" vertical="center" wrapText="1"/>
      <protection locked="0"/>
    </xf>
    <xf numFmtId="0" fontId="0" fillId="19" borderId="1" xfId="0" applyFill="1" applyBorder="1" applyAlignment="1" applyProtection="1">
      <alignment vertical="center" wrapText="1"/>
      <protection locked="0"/>
    </xf>
    <xf numFmtId="44" fontId="0" fillId="19" borderId="1" xfId="1" applyFont="1" applyFill="1" applyBorder="1" applyAlignment="1" applyProtection="1">
      <alignment vertical="center" wrapText="1"/>
      <protection locked="0"/>
    </xf>
    <xf numFmtId="167" fontId="0" fillId="19" borderId="1" xfId="1" applyNumberFormat="1" applyFont="1" applyFill="1" applyBorder="1" applyAlignment="1">
      <alignment vertical="center" wrapText="1"/>
    </xf>
    <xf numFmtId="167" fontId="0" fillId="14" borderId="1" xfId="1" applyNumberFormat="1" applyFont="1" applyFill="1" applyBorder="1" applyAlignment="1">
      <alignment vertical="center" wrapText="1"/>
    </xf>
    <xf numFmtId="0" fontId="0" fillId="18" borderId="1" xfId="0" applyFill="1" applyBorder="1" applyAlignment="1" applyProtection="1">
      <alignment vertical="center" wrapText="1"/>
      <protection locked="0"/>
    </xf>
    <xf numFmtId="44" fontId="0" fillId="18" borderId="1" xfId="1" applyFont="1" applyFill="1" applyBorder="1" applyAlignment="1" applyProtection="1">
      <alignment vertical="center" wrapText="1"/>
      <protection locked="0"/>
    </xf>
    <xf numFmtId="44" fontId="0" fillId="18" borderId="1" xfId="1" applyFont="1" applyFill="1" applyBorder="1" applyAlignment="1">
      <alignment vertical="center" wrapText="1"/>
    </xf>
    <xf numFmtId="44" fontId="0" fillId="23" borderId="1" xfId="1" applyFont="1" applyFill="1" applyBorder="1" applyAlignment="1">
      <alignment vertical="center" wrapText="1"/>
    </xf>
    <xf numFmtId="0" fontId="0" fillId="4" borderId="1" xfId="0" applyFill="1" applyBorder="1" applyAlignment="1" applyProtection="1">
      <alignment vertical="center" wrapText="1"/>
      <protection locked="0"/>
    </xf>
    <xf numFmtId="44" fontId="0" fillId="4" borderId="1" xfId="1" applyFont="1" applyFill="1" applyBorder="1" applyAlignment="1" applyProtection="1">
      <alignment vertical="center" wrapText="1"/>
      <protection locked="0"/>
    </xf>
    <xf numFmtId="44" fontId="0" fillId="4" borderId="1" xfId="1" applyFont="1" applyFill="1" applyBorder="1" applyAlignment="1">
      <alignment vertical="center" wrapText="1"/>
    </xf>
    <xf numFmtId="44" fontId="0" fillId="24" borderId="1" xfId="1" applyFont="1" applyFill="1" applyBorder="1" applyAlignment="1">
      <alignment vertical="center" wrapText="1"/>
    </xf>
    <xf numFmtId="44" fontId="0" fillId="16" borderId="1" xfId="1" applyFont="1" applyFill="1" applyBorder="1" applyAlignment="1">
      <alignment vertical="center" wrapText="1"/>
    </xf>
    <xf numFmtId="44" fontId="25" fillId="16" borderId="1" xfId="1" applyFont="1" applyFill="1" applyBorder="1" applyAlignment="1">
      <alignment vertical="center" wrapText="1"/>
    </xf>
    <xf numFmtId="9" fontId="25" fillId="16" borderId="1" xfId="2" applyFont="1" applyFill="1" applyBorder="1" applyAlignment="1">
      <alignment horizontal="center" vertical="center" wrapText="1"/>
    </xf>
    <xf numFmtId="164" fontId="25" fillId="16" borderId="1" xfId="0" applyNumberFormat="1" applyFont="1" applyFill="1" applyBorder="1" applyAlignment="1">
      <alignment vertical="center" wrapText="1"/>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0" fillId="0" borderId="1" xfId="1" applyNumberFormat="1" applyFont="1" applyFill="1" applyBorder="1" applyAlignment="1">
      <alignment horizontal="center" vertical="center" wrapText="1"/>
    </xf>
    <xf numFmtId="164" fontId="0" fillId="0" borderId="1" xfId="1" applyNumberFormat="1" applyFont="1" applyFill="1" applyBorder="1" applyAlignment="1">
      <alignment vertical="center" wrapText="1"/>
    </xf>
    <xf numFmtId="164" fontId="0" fillId="0" borderId="1" xfId="0" applyNumberFormat="1" applyBorder="1" applyAlignment="1">
      <alignment vertical="center" wrapText="1"/>
    </xf>
    <xf numFmtId="44" fontId="19" fillId="0" borderId="27" xfId="1" applyFont="1" applyFill="1" applyBorder="1" applyAlignment="1">
      <alignment vertical="center" wrapText="1"/>
    </xf>
    <xf numFmtId="44" fontId="0" fillId="15" borderId="0" xfId="0" applyNumberFormat="1" applyFill="1" applyAlignment="1">
      <alignment vertical="center" wrapText="1"/>
    </xf>
    <xf numFmtId="0" fontId="0" fillId="0" borderId="0" xfId="0" applyAlignment="1">
      <alignment horizontal="right" vertical="center" wrapText="1"/>
    </xf>
    <xf numFmtId="44" fontId="0" fillId="0" borderId="0" xfId="0" applyNumberFormat="1" applyAlignment="1">
      <alignment vertical="center" wrapText="1"/>
    </xf>
    <xf numFmtId="0" fontId="31" fillId="0" borderId="0" xfId="0" applyFont="1" applyAlignment="1">
      <alignment vertical="center" wrapText="1"/>
    </xf>
    <xf numFmtId="0" fontId="30" fillId="0" borderId="0" xfId="0" applyFont="1" applyAlignment="1">
      <alignment vertical="center" wrapText="1"/>
    </xf>
    <xf numFmtId="0" fontId="0" fillId="12" borderId="0" xfId="0" applyFill="1" applyAlignment="1">
      <alignment vertical="center" wrapText="1"/>
    </xf>
    <xf numFmtId="0" fontId="0" fillId="0" borderId="0" xfId="0" applyAlignment="1">
      <alignment horizontal="left"/>
    </xf>
    <xf numFmtId="164" fontId="37" fillId="0" borderId="0" xfId="1" applyNumberFormat="1" applyFont="1" applyAlignment="1" applyProtection="1">
      <alignment horizontal="center" vertical="center" wrapText="1"/>
    </xf>
    <xf numFmtId="10" fontId="37" fillId="0" borderId="0" xfId="2" applyNumberFormat="1" applyFont="1" applyAlignment="1" applyProtection="1">
      <alignment horizontal="center" vertical="center" wrapText="1"/>
    </xf>
    <xf numFmtId="164" fontId="41" fillId="0" borderId="0" xfId="1" applyNumberFormat="1" applyFont="1" applyAlignment="1" applyProtection="1">
      <alignment horizontal="center" vertical="center" wrapText="1"/>
    </xf>
    <xf numFmtId="10" fontId="41" fillId="0" borderId="0" xfId="2" applyNumberFormat="1" applyFont="1" applyAlignment="1" applyProtection="1">
      <alignment horizontal="center" vertical="center" wrapText="1"/>
    </xf>
    <xf numFmtId="164" fontId="0" fillId="0" borderId="0" xfId="1" applyNumberFormat="1" applyFont="1" applyProtection="1"/>
    <xf numFmtId="10" fontId="0" fillId="0" borderId="0" xfId="2" applyNumberFormat="1" applyFont="1" applyProtection="1"/>
    <xf numFmtId="164" fontId="38" fillId="0" borderId="0" xfId="1" applyNumberFormat="1" applyFont="1" applyAlignment="1" applyProtection="1">
      <alignment wrapText="1"/>
    </xf>
    <xf numFmtId="10" fontId="38" fillId="0" borderId="0" xfId="2" applyNumberFormat="1" applyFont="1" applyAlignment="1" applyProtection="1">
      <alignment wrapText="1"/>
    </xf>
    <xf numFmtId="0" fontId="44" fillId="0" borderId="1" xfId="0" applyFont="1" applyBorder="1" applyAlignment="1">
      <alignment vertical="center" wrapText="1"/>
    </xf>
    <xf numFmtId="0" fontId="47" fillId="7" borderId="1" xfId="0" applyFont="1" applyFill="1" applyBorder="1" applyAlignment="1">
      <alignment horizontal="center" vertical="center" wrapText="1"/>
    </xf>
    <xf numFmtId="0" fontId="44" fillId="7" borderId="1" xfId="0" applyFont="1" applyFill="1" applyBorder="1" applyAlignment="1">
      <alignment horizontal="justify" vertical="center" wrapText="1"/>
    </xf>
    <xf numFmtId="164" fontId="49" fillId="27" borderId="1" xfId="1" applyNumberFormat="1" applyFont="1" applyFill="1" applyBorder="1" applyAlignment="1" applyProtection="1">
      <alignment vertical="center" wrapText="1"/>
    </xf>
    <xf numFmtId="164" fontId="49" fillId="28" borderId="1" xfId="1" applyNumberFormat="1" applyFont="1" applyFill="1" applyBorder="1" applyAlignment="1" applyProtection="1">
      <alignment vertical="center" wrapText="1"/>
    </xf>
    <xf numFmtId="164" fontId="49" fillId="29" borderId="1" xfId="1" applyNumberFormat="1" applyFont="1" applyFill="1" applyBorder="1" applyAlignment="1" applyProtection="1">
      <alignment vertical="center" wrapText="1"/>
    </xf>
    <xf numFmtId="164" fontId="49" fillId="16" borderId="1" xfId="1" applyNumberFormat="1" applyFont="1" applyFill="1" applyBorder="1" applyAlignment="1" applyProtection="1">
      <alignment vertical="center" wrapText="1"/>
    </xf>
    <xf numFmtId="164" fontId="44" fillId="16" borderId="1" xfId="1" applyNumberFormat="1" applyFont="1" applyFill="1" applyBorder="1" applyAlignment="1" applyProtection="1">
      <alignment vertical="center" wrapText="1"/>
    </xf>
    <xf numFmtId="10" fontId="44" fillId="16" borderId="1" xfId="2" applyNumberFormat="1" applyFont="1" applyFill="1" applyBorder="1" applyAlignment="1" applyProtection="1">
      <alignment horizontal="center" vertical="center" wrapText="1"/>
    </xf>
    <xf numFmtId="164" fontId="0" fillId="0" borderId="0" xfId="1" applyNumberFormat="1" applyFont="1" applyAlignment="1" applyProtection="1">
      <alignment vertical="center" wrapText="1"/>
    </xf>
    <xf numFmtId="10" fontId="0" fillId="0" borderId="0" xfId="2" applyNumberFormat="1" applyFont="1" applyAlignment="1" applyProtection="1">
      <alignment vertical="center" wrapText="1"/>
    </xf>
    <xf numFmtId="164" fontId="44" fillId="19" borderId="1" xfId="1" applyNumberFormat="1" applyFont="1" applyFill="1" applyBorder="1" applyAlignment="1" applyProtection="1">
      <alignment vertical="center" wrapText="1"/>
    </xf>
    <xf numFmtId="0" fontId="51" fillId="0" borderId="0" xfId="0" applyFont="1" applyAlignment="1">
      <alignment wrapText="1"/>
    </xf>
    <xf numFmtId="44" fontId="51" fillId="0" borderId="0" xfId="1" applyFont="1" applyAlignment="1" applyProtection="1">
      <alignment wrapText="1"/>
    </xf>
    <xf numFmtId="0" fontId="50" fillId="0" borderId="0" xfId="4" applyFont="1" applyAlignment="1">
      <alignment horizontal="center" vertical="center" wrapText="1"/>
    </xf>
    <xf numFmtId="0" fontId="52" fillId="0" borderId="1" xfId="0" applyFont="1" applyBorder="1" applyAlignment="1">
      <alignment horizontal="center" vertical="center" wrapText="1"/>
    </xf>
    <xf numFmtId="44" fontId="51" fillId="0" borderId="5" xfId="1" applyFont="1" applyBorder="1" applyAlignment="1" applyProtection="1">
      <alignment wrapText="1"/>
    </xf>
    <xf numFmtId="164" fontId="50" fillId="0" borderId="5" xfId="1" applyNumberFormat="1" applyFont="1" applyBorder="1" applyAlignment="1" applyProtection="1">
      <alignment vertical="center" wrapText="1"/>
    </xf>
    <xf numFmtId="0" fontId="51" fillId="0" borderId="5" xfId="0" applyFont="1" applyBorder="1" applyAlignment="1">
      <alignment wrapText="1"/>
    </xf>
    <xf numFmtId="165" fontId="50" fillId="0" borderId="5" xfId="0" applyNumberFormat="1" applyFont="1" applyBorder="1" applyAlignment="1">
      <alignment vertical="center" wrapText="1"/>
    </xf>
    <xf numFmtId="44" fontId="50" fillId="3" borderId="1" xfId="1" applyFont="1" applyFill="1" applyBorder="1" applyAlignment="1" applyProtection="1">
      <alignment horizontal="center" vertical="center" wrapText="1"/>
    </xf>
    <xf numFmtId="0" fontId="50" fillId="4" borderId="1" xfId="0" applyFont="1" applyFill="1" applyBorder="1" applyAlignment="1">
      <alignment horizontal="center" vertical="center" wrapText="1"/>
    </xf>
    <xf numFmtId="0" fontId="51" fillId="0" borderId="1" xfId="0" applyFont="1" applyBorder="1" applyAlignment="1">
      <alignment horizontal="center" vertical="center" wrapText="1"/>
    </xf>
    <xf numFmtId="0" fontId="51" fillId="0" borderId="1" xfId="0" applyFont="1" applyBorder="1" applyAlignment="1">
      <alignment vertical="center" wrapText="1"/>
    </xf>
    <xf numFmtId="164" fontId="51" fillId="0" borderId="1" xfId="1" applyNumberFormat="1" applyFont="1" applyBorder="1" applyAlignment="1" applyProtection="1">
      <alignment vertical="center" wrapText="1"/>
    </xf>
    <xf numFmtId="164" fontId="51" fillId="0" borderId="1" xfId="0" applyNumberFormat="1" applyFont="1" applyBorder="1" applyAlignment="1" applyProtection="1">
      <alignment horizontal="center" vertical="center" wrapText="1"/>
      <protection locked="0"/>
    </xf>
    <xf numFmtId="164" fontId="51" fillId="0" borderId="1" xfId="0" applyNumberFormat="1" applyFont="1" applyBorder="1" applyAlignment="1">
      <alignment wrapText="1"/>
    </xf>
    <xf numFmtId="166" fontId="51" fillId="5" borderId="3" xfId="0" applyNumberFormat="1" applyFont="1" applyFill="1" applyBorder="1" applyAlignment="1">
      <alignment wrapText="1"/>
    </xf>
    <xf numFmtId="0" fontId="51" fillId="5" borderId="4" xfId="0" applyFont="1" applyFill="1" applyBorder="1" applyAlignment="1">
      <alignment wrapText="1"/>
    </xf>
    <xf numFmtId="0" fontId="51" fillId="0" borderId="1" xfId="0" applyFont="1" applyBorder="1" applyAlignment="1">
      <alignment horizontal="left" vertical="center" wrapText="1"/>
    </xf>
    <xf numFmtId="44" fontId="51" fillId="0" borderId="1" xfId="1" applyFont="1" applyBorder="1" applyAlignment="1" applyProtection="1">
      <alignment vertical="center" wrapText="1"/>
    </xf>
    <xf numFmtId="166" fontId="51" fillId="0" borderId="1" xfId="0" applyNumberFormat="1" applyFont="1" applyBorder="1" applyAlignment="1">
      <alignment horizontal="center" vertical="center" wrapText="1"/>
    </xf>
    <xf numFmtId="0" fontId="51" fillId="0" borderId="0" xfId="0" applyFont="1" applyAlignment="1">
      <alignment vertical="center" wrapText="1"/>
    </xf>
    <xf numFmtId="44" fontId="51" fillId="0" borderId="0" xfId="1" applyFont="1" applyAlignment="1" applyProtection="1">
      <alignment vertical="center" wrapText="1"/>
    </xf>
    <xf numFmtId="0" fontId="36" fillId="0" borderId="7" xfId="4" applyFont="1" applyBorder="1" applyAlignment="1">
      <alignment vertical="center" wrapText="1"/>
    </xf>
    <xf numFmtId="0" fontId="37" fillId="0" borderId="0" xfId="4" applyFont="1" applyAlignment="1">
      <alignment horizontal="center" vertical="center" wrapText="1"/>
    </xf>
    <xf numFmtId="0" fontId="39" fillId="0" borderId="1" xfId="0" applyFont="1" applyBorder="1" applyAlignment="1">
      <alignment vertical="center" wrapText="1"/>
    </xf>
    <xf numFmtId="0" fontId="41" fillId="0" borderId="0" xfId="4" applyFont="1" applyAlignment="1">
      <alignment horizontal="center" vertical="center" wrapText="1"/>
    </xf>
    <xf numFmtId="44" fontId="41" fillId="0" borderId="0" xfId="4" applyNumberFormat="1" applyFont="1" applyAlignment="1">
      <alignment horizontal="center" vertical="center" wrapText="1"/>
    </xf>
    <xf numFmtId="0" fontId="36" fillId="0" borderId="0" xfId="4" applyFont="1" applyAlignment="1">
      <alignment vertical="center" wrapText="1"/>
    </xf>
    <xf numFmtId="0" fontId="42" fillId="0" borderId="9" xfId="4" applyFont="1" applyBorder="1" applyAlignment="1">
      <alignment vertical="center" wrapText="1"/>
    </xf>
    <xf numFmtId="0" fontId="41" fillId="0" borderId="1" xfId="4" applyFont="1" applyBorder="1" applyAlignment="1">
      <alignment vertical="center" wrapText="1"/>
    </xf>
    <xf numFmtId="0" fontId="41" fillId="0" borderId="1" xfId="4" applyFont="1" applyBorder="1" applyAlignment="1">
      <alignment horizontal="center" vertical="center" wrapText="1"/>
    </xf>
    <xf numFmtId="43" fontId="41" fillId="25" borderId="0" xfId="4" applyNumberFormat="1" applyFont="1" applyFill="1" applyAlignment="1">
      <alignment horizontal="center" vertical="center" wrapText="1"/>
    </xf>
    <xf numFmtId="3" fontId="41" fillId="0" borderId="0" xfId="4" applyNumberFormat="1" applyFont="1" applyAlignment="1">
      <alignment horizontal="center" vertical="center" wrapText="1"/>
    </xf>
    <xf numFmtId="43" fontId="41" fillId="0" borderId="0" xfId="4" applyNumberFormat="1" applyFont="1" applyAlignment="1">
      <alignment horizontal="center" vertical="center" wrapText="1"/>
    </xf>
    <xf numFmtId="0" fontId="0" fillId="0" borderId="0" xfId="0" applyAlignment="1">
      <alignment horizontal="center" wrapText="1"/>
    </xf>
    <xf numFmtId="0" fontId="7" fillId="0" borderId="0" xfId="0" applyFont="1" applyAlignment="1">
      <alignment horizontal="center" wrapText="1"/>
    </xf>
    <xf numFmtId="0" fontId="43" fillId="9" borderId="1" xfId="0" applyFont="1" applyFill="1" applyBorder="1" applyAlignment="1">
      <alignment horizontal="center" vertical="center" wrapText="1"/>
    </xf>
    <xf numFmtId="0" fontId="43" fillId="8" borderId="1" xfId="0" applyFont="1" applyFill="1" applyBorder="1" applyAlignment="1">
      <alignment horizontal="center" vertical="center" wrapText="1"/>
    </xf>
    <xf numFmtId="0" fontId="43" fillId="10" borderId="1" xfId="0" applyFont="1" applyFill="1" applyBorder="1" applyAlignment="1">
      <alignment horizontal="center" vertical="center" wrapText="1"/>
    </xf>
    <xf numFmtId="0" fontId="43" fillId="26" borderId="1" xfId="0" applyFont="1" applyFill="1" applyBorder="1" applyAlignment="1">
      <alignment horizontal="center" vertical="center" wrapText="1"/>
    </xf>
    <xf numFmtId="0" fontId="38" fillId="0" borderId="0" xfId="0" applyFont="1" applyAlignment="1">
      <alignment wrapText="1"/>
    </xf>
    <xf numFmtId="0" fontId="48" fillId="0" borderId="13" xfId="0" applyFont="1" applyBorder="1" applyAlignment="1">
      <alignment horizontal="center" vertical="center" wrapText="1"/>
    </xf>
    <xf numFmtId="0" fontId="49" fillId="27" borderId="1" xfId="0" applyFont="1" applyFill="1" applyBorder="1" applyAlignment="1">
      <alignment vertical="center" wrapText="1"/>
    </xf>
    <xf numFmtId="0" fontId="49" fillId="28" borderId="1" xfId="0" applyFont="1" applyFill="1" applyBorder="1" applyAlignment="1">
      <alignment vertical="center" wrapText="1"/>
    </xf>
    <xf numFmtId="0" fontId="49" fillId="29" borderId="1" xfId="0" applyFont="1" applyFill="1" applyBorder="1" applyAlignment="1">
      <alignment vertical="center" wrapText="1"/>
    </xf>
    <xf numFmtId="44" fontId="17" fillId="15" borderId="0" xfId="0" applyNumberFormat="1" applyFont="1" applyFill="1" applyAlignment="1">
      <alignment vertical="center" wrapText="1"/>
    </xf>
    <xf numFmtId="10" fontId="33" fillId="0" borderId="0" xfId="2" applyNumberFormat="1" applyFont="1" applyAlignment="1" applyProtection="1">
      <alignment vertical="center" wrapText="1"/>
    </xf>
    <xf numFmtId="168" fontId="0" fillId="0" borderId="0" xfId="0" applyNumberFormat="1" applyAlignment="1">
      <alignment vertical="center" wrapText="1"/>
    </xf>
    <xf numFmtId="0" fontId="9" fillId="0" borderId="0" xfId="0" applyFont="1" applyAlignment="1">
      <alignment vertical="center" wrapText="1"/>
    </xf>
    <xf numFmtId="10" fontId="33" fillId="0" borderId="0" xfId="2" applyNumberFormat="1" applyFont="1" applyAlignment="1" applyProtection="1">
      <alignment wrapText="1"/>
    </xf>
    <xf numFmtId="0" fontId="19" fillId="6" borderId="0" xfId="0" applyFont="1" applyFill="1" applyAlignment="1">
      <alignment vertical="center" wrapText="1"/>
    </xf>
    <xf numFmtId="0" fontId="19" fillId="6" borderId="0" xfId="0" applyFont="1" applyFill="1" applyAlignment="1">
      <alignment horizontal="center" vertical="center" wrapText="1"/>
    </xf>
    <xf numFmtId="0" fontId="14" fillId="9" borderId="1" xfId="0" applyFont="1" applyFill="1" applyBorder="1" applyAlignment="1">
      <alignment horizontal="center" vertical="center" wrapText="1"/>
    </xf>
    <xf numFmtId="0" fontId="20" fillId="8" borderId="1" xfId="0" applyFont="1" applyFill="1" applyBorder="1" applyAlignment="1">
      <alignment horizontal="center" vertical="center" wrapText="1"/>
    </xf>
    <xf numFmtId="0" fontId="14" fillId="8" borderId="1" xfId="0" applyFont="1" applyFill="1" applyBorder="1" applyAlignment="1">
      <alignment horizontal="center" vertical="center" wrapText="1"/>
    </xf>
    <xf numFmtId="0" fontId="21" fillId="5" borderId="7" xfId="0" applyFont="1" applyFill="1" applyBorder="1" applyAlignment="1">
      <alignment vertical="center" wrapText="1"/>
    </xf>
    <xf numFmtId="44" fontId="21" fillId="20" borderId="7" xfId="0" applyNumberFormat="1" applyFont="1" applyFill="1" applyBorder="1" applyAlignment="1">
      <alignment vertical="center" wrapText="1"/>
    </xf>
    <xf numFmtId="0" fontId="44" fillId="0" borderId="1" xfId="0" applyFont="1" applyBorder="1" applyAlignment="1">
      <alignment horizontal="center" vertical="center" wrapText="1"/>
    </xf>
    <xf numFmtId="0" fontId="44" fillId="0" borderId="1" xfId="1" applyNumberFormat="1" applyFont="1" applyBorder="1" applyAlignment="1" applyProtection="1">
      <alignment horizontal="center" vertical="center" wrapText="1"/>
    </xf>
    <xf numFmtId="0" fontId="22" fillId="0" borderId="7" xfId="0" applyFont="1" applyBorder="1" applyAlignment="1">
      <alignment vertical="center" wrapText="1"/>
    </xf>
    <xf numFmtId="0" fontId="22" fillId="0" borderId="0" xfId="0" applyFont="1" applyAlignment="1">
      <alignment vertical="center" wrapText="1"/>
    </xf>
    <xf numFmtId="0" fontId="44" fillId="0" borderId="1" xfId="1" applyNumberFormat="1" applyFont="1" applyFill="1" applyBorder="1" applyAlignment="1" applyProtection="1">
      <alignment horizontal="center" vertical="center" wrapText="1"/>
    </xf>
    <xf numFmtId="44" fontId="44" fillId="15" borderId="0" xfId="0" applyNumberFormat="1" applyFont="1" applyFill="1" applyAlignment="1">
      <alignment vertical="center" wrapText="1"/>
    </xf>
    <xf numFmtId="44" fontId="0" fillId="0" borderId="0" xfId="0" applyNumberFormat="1" applyAlignment="1">
      <alignment wrapText="1"/>
    </xf>
    <xf numFmtId="0" fontId="49" fillId="0" borderId="1" xfId="0" applyFont="1" applyBorder="1" applyAlignment="1">
      <alignment horizontal="center" vertical="center" wrapText="1"/>
    </xf>
    <xf numFmtId="0" fontId="47" fillId="17" borderId="1" xfId="0" applyFont="1" applyFill="1" applyBorder="1" applyAlignment="1">
      <alignment horizontal="left" vertical="center" wrapText="1"/>
    </xf>
    <xf numFmtId="0" fontId="54" fillId="9" borderId="1" xfId="0" applyFont="1" applyFill="1" applyBorder="1" applyAlignment="1">
      <alignment horizontal="center" vertical="center" wrapText="1"/>
    </xf>
    <xf numFmtId="0" fontId="54" fillId="8" borderId="1" xfId="0" applyFont="1" applyFill="1" applyBorder="1" applyAlignment="1">
      <alignment horizontal="center" vertical="center" wrapText="1"/>
    </xf>
    <xf numFmtId="0" fontId="54" fillId="10" borderId="1" xfId="0" applyFont="1" applyFill="1" applyBorder="1" applyAlignment="1">
      <alignment horizontal="center" vertical="center" wrapText="1"/>
    </xf>
    <xf numFmtId="0" fontId="54" fillId="12" borderId="1" xfId="0" applyFont="1" applyFill="1" applyBorder="1" applyAlignment="1">
      <alignment horizontal="center" vertical="center" wrapText="1"/>
    </xf>
    <xf numFmtId="0" fontId="41" fillId="0" borderId="0" xfId="0" applyFont="1" applyAlignment="1">
      <alignment wrapText="1"/>
    </xf>
    <xf numFmtId="164" fontId="41" fillId="0" borderId="0" xfId="1" applyNumberFormat="1" applyFont="1" applyAlignment="1" applyProtection="1">
      <alignment wrapText="1"/>
    </xf>
    <xf numFmtId="10" fontId="41" fillId="0" borderId="0" xfId="2" applyNumberFormat="1" applyFont="1" applyAlignment="1" applyProtection="1">
      <alignment wrapText="1"/>
    </xf>
    <xf numFmtId="0" fontId="49" fillId="14" borderId="1" xfId="0" applyFont="1" applyFill="1" applyBorder="1" applyAlignment="1">
      <alignment vertical="center" wrapText="1"/>
    </xf>
    <xf numFmtId="164" fontId="49" fillId="14" borderId="1" xfId="1" applyNumberFormat="1" applyFont="1" applyFill="1" applyBorder="1" applyAlignment="1" applyProtection="1">
      <alignment vertical="center" wrapText="1"/>
    </xf>
    <xf numFmtId="0" fontId="49" fillId="15" borderId="1" xfId="0" applyFont="1" applyFill="1" applyBorder="1" applyAlignment="1">
      <alignment vertical="center" wrapText="1"/>
    </xf>
    <xf numFmtId="164" fontId="49" fillId="15" borderId="1" xfId="1" applyNumberFormat="1" applyFont="1" applyFill="1" applyBorder="1" applyAlignment="1" applyProtection="1">
      <alignment vertical="center" wrapText="1"/>
    </xf>
    <xf numFmtId="0" fontId="49" fillId="4" borderId="1" xfId="0" applyFont="1" applyFill="1" applyBorder="1" applyAlignment="1">
      <alignment vertical="center" wrapText="1"/>
    </xf>
    <xf numFmtId="164" fontId="49" fillId="4" borderId="1" xfId="1" applyNumberFormat="1" applyFont="1" applyFill="1" applyBorder="1" applyAlignment="1" applyProtection="1">
      <alignment vertical="center" wrapText="1"/>
    </xf>
    <xf numFmtId="10" fontId="44" fillId="14" borderId="1" xfId="2" applyNumberFormat="1" applyFont="1" applyFill="1" applyBorder="1" applyAlignment="1" applyProtection="1">
      <alignment horizontal="center" vertical="center" wrapText="1"/>
    </xf>
    <xf numFmtId="0" fontId="44" fillId="0" borderId="0" xfId="0" applyFont="1" applyAlignment="1">
      <alignment vertical="center" wrapText="1"/>
    </xf>
    <xf numFmtId="10" fontId="44" fillId="0" borderId="0" xfId="2" applyNumberFormat="1" applyFont="1" applyAlignment="1" applyProtection="1">
      <alignment vertical="center" wrapText="1"/>
    </xf>
    <xf numFmtId="164" fontId="44" fillId="0" borderId="0" xfId="1" applyNumberFormat="1" applyFont="1" applyAlignment="1" applyProtection="1">
      <alignment vertical="center" wrapText="1"/>
    </xf>
    <xf numFmtId="0" fontId="44" fillId="0" borderId="0" xfId="0" applyFont="1" applyAlignment="1">
      <alignment wrapText="1"/>
    </xf>
    <xf numFmtId="0" fontId="47" fillId="0" borderId="0" xfId="0" applyFont="1" applyAlignment="1">
      <alignment vertical="center" wrapText="1"/>
    </xf>
    <xf numFmtId="164" fontId="44" fillId="0" borderId="0" xfId="1" applyNumberFormat="1" applyFont="1" applyAlignment="1" applyProtection="1">
      <alignment wrapText="1"/>
    </xf>
    <xf numFmtId="10" fontId="44" fillId="0" borderId="0" xfId="2" applyNumberFormat="1" applyFont="1" applyAlignment="1" applyProtection="1">
      <alignment wrapText="1"/>
    </xf>
    <xf numFmtId="44" fontId="44" fillId="0" borderId="0" xfId="0" applyNumberFormat="1" applyFont="1" applyAlignment="1">
      <alignment wrapText="1"/>
    </xf>
    <xf numFmtId="0" fontId="47" fillId="13" borderId="1" xfId="0" applyFont="1" applyFill="1" applyBorder="1" applyAlignment="1">
      <alignment horizontal="left" vertical="center" wrapText="1"/>
    </xf>
    <xf numFmtId="0" fontId="49" fillId="7" borderId="1" xfId="0" applyFont="1" applyFill="1" applyBorder="1" applyAlignment="1">
      <alignment horizontal="left" vertical="center" wrapText="1"/>
    </xf>
    <xf numFmtId="0" fontId="49" fillId="17" borderId="1" xfId="0" applyFont="1" applyFill="1" applyBorder="1" applyAlignment="1">
      <alignment horizontal="left" vertical="center" wrapText="1"/>
    </xf>
    <xf numFmtId="0" fontId="49" fillId="0" borderId="1" xfId="0" applyFont="1" applyBorder="1" applyAlignment="1">
      <alignment horizontal="left" vertical="center" wrapText="1"/>
    </xf>
    <xf numFmtId="0" fontId="47" fillId="17" borderId="1" xfId="0" applyFont="1" applyFill="1" applyBorder="1" applyAlignment="1">
      <alignment horizontal="center" vertical="center" wrapText="1"/>
    </xf>
    <xf numFmtId="0" fontId="49" fillId="0" borderId="1" xfId="0" applyFont="1" applyBorder="1" applyAlignment="1">
      <alignment vertical="center" wrapText="1"/>
    </xf>
    <xf numFmtId="0" fontId="44" fillId="17" borderId="1" xfId="0" applyFont="1" applyFill="1" applyBorder="1" applyAlignment="1">
      <alignment horizontal="left" vertical="center" wrapText="1"/>
    </xf>
    <xf numFmtId="0" fontId="44" fillId="0" borderId="1" xfId="0" applyFont="1" applyBorder="1" applyAlignment="1">
      <alignment horizontal="left" vertical="center" wrapText="1"/>
    </xf>
    <xf numFmtId="0" fontId="46" fillId="0" borderId="1" xfId="0" applyFont="1" applyBorder="1" applyAlignment="1" applyProtection="1">
      <alignment vertical="center" wrapText="1"/>
      <protection locked="0"/>
    </xf>
    <xf numFmtId="0" fontId="45" fillId="13" borderId="13" xfId="0" applyFont="1" applyFill="1" applyBorder="1" applyAlignment="1" applyProtection="1">
      <alignment horizontal="center" vertical="center" wrapText="1"/>
      <protection locked="0"/>
    </xf>
    <xf numFmtId="0" fontId="44" fillId="7" borderId="1" xfId="0" applyFont="1" applyFill="1" applyBorder="1" applyAlignment="1" applyProtection="1">
      <alignment vertical="center" wrapText="1"/>
      <protection locked="0"/>
    </xf>
    <xf numFmtId="0" fontId="47" fillId="7" borderId="1" xfId="0" applyFont="1" applyFill="1" applyBorder="1" applyAlignment="1" applyProtection="1">
      <alignment horizontal="center" vertical="center" wrapText="1"/>
      <protection locked="0"/>
    </xf>
    <xf numFmtId="0" fontId="44" fillId="0" borderId="1" xfId="0" applyFont="1" applyBorder="1" applyAlignment="1" applyProtection="1">
      <alignment vertical="center" wrapText="1"/>
      <protection locked="0"/>
    </xf>
    <xf numFmtId="0" fontId="55" fillId="13" borderId="13" xfId="0" applyFont="1" applyFill="1" applyBorder="1" applyAlignment="1" applyProtection="1">
      <alignment horizontal="center" vertical="center" wrapText="1"/>
      <protection locked="0"/>
    </xf>
    <xf numFmtId="0" fontId="17" fillId="0" borderId="1" xfId="0" applyFont="1" applyBorder="1" applyAlignment="1" applyProtection="1">
      <alignment vertical="center" wrapText="1"/>
      <protection locked="0"/>
    </xf>
    <xf numFmtId="0" fontId="17" fillId="0" borderId="1" xfId="0" applyFont="1" applyBorder="1" applyAlignment="1" applyProtection="1">
      <alignment horizontal="left" vertical="top" wrapText="1"/>
      <protection locked="0"/>
    </xf>
    <xf numFmtId="0" fontId="50" fillId="7" borderId="1" xfId="0" applyFont="1" applyFill="1" applyBorder="1" applyAlignment="1">
      <alignment horizontal="right" vertical="center" wrapText="1"/>
    </xf>
    <xf numFmtId="0" fontId="30" fillId="0" borderId="5" xfId="0" applyFont="1" applyBorder="1" applyAlignment="1">
      <alignment vertical="center" wrapText="1"/>
    </xf>
    <xf numFmtId="0" fontId="30" fillId="0" borderId="28" xfId="0" applyFont="1" applyBorder="1" applyAlignment="1">
      <alignment vertical="center" wrapText="1"/>
    </xf>
    <xf numFmtId="0" fontId="30" fillId="0" borderId="11" xfId="0" applyFont="1" applyBorder="1" applyAlignment="1">
      <alignment vertical="center" wrapText="1"/>
    </xf>
    <xf numFmtId="0" fontId="56" fillId="0" borderId="24" xfId="6" applyFont="1" applyBorder="1" applyAlignment="1">
      <alignment horizontal="center" vertical="center"/>
    </xf>
    <xf numFmtId="0" fontId="30" fillId="0" borderId="1" xfId="0" applyFont="1" applyBorder="1" applyAlignment="1">
      <alignment horizontal="left" vertical="center" wrapText="1"/>
    </xf>
    <xf numFmtId="166" fontId="30" fillId="0" borderId="1" xfId="0" applyNumberFormat="1" applyFont="1" applyBorder="1" applyAlignment="1">
      <alignment horizontal="center" vertical="center" wrapText="1"/>
    </xf>
    <xf numFmtId="0" fontId="56" fillId="0" borderId="0" xfId="0" applyFont="1" applyAlignment="1">
      <alignment horizontal="center" vertical="center" wrapText="1"/>
    </xf>
    <xf numFmtId="1" fontId="51" fillId="0" borderId="1" xfId="1" applyNumberFormat="1" applyFont="1" applyBorder="1" applyAlignment="1" applyProtection="1">
      <alignment vertical="center" wrapText="1"/>
    </xf>
    <xf numFmtId="44" fontId="51" fillId="0" borderId="1" xfId="1" applyFont="1" applyBorder="1" applyAlignment="1" applyProtection="1">
      <alignment horizontal="center" vertical="center" wrapText="1"/>
    </xf>
    <xf numFmtId="44" fontId="30" fillId="0" borderId="1" xfId="1" applyFont="1" applyBorder="1" applyAlignment="1" applyProtection="1">
      <alignment horizontal="center" vertical="center" wrapText="1"/>
    </xf>
    <xf numFmtId="166" fontId="30" fillId="5" borderId="3" xfId="0" applyNumberFormat="1" applyFont="1" applyFill="1" applyBorder="1" applyAlignment="1">
      <alignment wrapText="1"/>
    </xf>
    <xf numFmtId="166" fontId="51" fillId="0" borderId="0" xfId="0" applyNumberFormat="1" applyFont="1" applyAlignment="1">
      <alignment wrapText="1"/>
    </xf>
    <xf numFmtId="0" fontId="53" fillId="0" borderId="7" xfId="0" applyFont="1" applyBorder="1" applyAlignment="1">
      <alignment vertical="center" wrapText="1"/>
    </xf>
    <xf numFmtId="164" fontId="51" fillId="29" borderId="1" xfId="0" applyNumberFormat="1" applyFont="1" applyFill="1" applyBorder="1" applyAlignment="1" applyProtection="1">
      <alignment horizontal="center" vertical="center" wrapText="1"/>
      <protection locked="0"/>
    </xf>
    <xf numFmtId="0" fontId="50" fillId="30" borderId="1" xfId="0" applyFont="1" applyFill="1" applyBorder="1" applyAlignment="1">
      <alignment horizontal="center" vertical="center" wrapText="1"/>
    </xf>
    <xf numFmtId="0" fontId="0" fillId="5" borderId="7" xfId="0" applyFill="1" applyBorder="1" applyAlignment="1">
      <alignment horizontal="right" vertical="center" wrapText="1"/>
    </xf>
    <xf numFmtId="0" fontId="31" fillId="0" borderId="0" xfId="0" applyFont="1" applyAlignment="1">
      <alignment horizontal="right" vertical="center" wrapText="1"/>
    </xf>
    <xf numFmtId="0" fontId="21" fillId="5" borderId="5" xfId="0" applyFont="1" applyFill="1" applyBorder="1" applyAlignment="1">
      <alignment horizontal="center" vertical="center" wrapText="1"/>
    </xf>
    <xf numFmtId="0" fontId="21" fillId="5" borderId="28" xfId="0" applyFont="1" applyFill="1" applyBorder="1" applyAlignment="1">
      <alignment horizontal="center" vertical="center" wrapText="1"/>
    </xf>
    <xf numFmtId="0" fontId="21" fillId="5" borderId="11" xfId="0" applyFont="1" applyFill="1" applyBorder="1" applyAlignment="1">
      <alignment horizontal="center" vertical="center" wrapText="1"/>
    </xf>
    <xf numFmtId="0" fontId="5" fillId="0" borderId="1" xfId="0" applyFont="1" applyBorder="1" applyAlignment="1">
      <alignment horizontal="center" vertical="center" wrapText="1"/>
    </xf>
    <xf numFmtId="0" fontId="10" fillId="0" borderId="0" xfId="4" applyFont="1" applyAlignment="1">
      <alignment horizontal="center" vertical="center" wrapText="1"/>
    </xf>
    <xf numFmtId="0" fontId="26" fillId="8" borderId="8" xfId="0" applyFont="1" applyFill="1" applyBorder="1" applyAlignment="1">
      <alignment horizontal="center" wrapText="1"/>
    </xf>
    <xf numFmtId="0" fontId="26" fillId="8" borderId="9" xfId="0" applyFont="1" applyFill="1" applyBorder="1" applyAlignment="1">
      <alignment horizontal="center" wrapText="1"/>
    </xf>
    <xf numFmtId="0" fontId="26" fillId="8" borderId="10" xfId="0" applyFont="1" applyFill="1" applyBorder="1" applyAlignment="1">
      <alignment horizontal="center" wrapText="1"/>
    </xf>
    <xf numFmtId="0" fontId="26" fillId="9" borderId="8" xfId="0" applyFont="1" applyFill="1" applyBorder="1" applyAlignment="1">
      <alignment horizontal="center" wrapText="1"/>
    </xf>
    <xf numFmtId="0" fontId="26" fillId="9" borderId="9" xfId="0" applyFont="1" applyFill="1" applyBorder="1" applyAlignment="1">
      <alignment horizontal="center" wrapText="1"/>
    </xf>
    <xf numFmtId="0" fontId="26" fillId="9" borderId="10" xfId="0" applyFont="1" applyFill="1" applyBorder="1" applyAlignment="1">
      <alignment horizontal="center" wrapText="1"/>
    </xf>
    <xf numFmtId="0" fontId="26" fillId="10" borderId="8" xfId="0" applyFont="1" applyFill="1" applyBorder="1" applyAlignment="1">
      <alignment horizontal="center" wrapText="1"/>
    </xf>
    <xf numFmtId="0" fontId="26" fillId="10" borderId="9" xfId="0" applyFont="1" applyFill="1" applyBorder="1" applyAlignment="1">
      <alignment horizontal="center" wrapText="1"/>
    </xf>
    <xf numFmtId="0" fontId="26" fillId="10" borderId="10" xfId="0" applyFont="1" applyFill="1" applyBorder="1" applyAlignment="1">
      <alignment horizontal="center" wrapText="1"/>
    </xf>
    <xf numFmtId="0" fontId="7" fillId="11" borderId="8" xfId="0" applyFont="1" applyFill="1" applyBorder="1" applyAlignment="1">
      <alignment horizontal="center" wrapText="1"/>
    </xf>
    <xf numFmtId="0" fontId="7" fillId="11" borderId="9" xfId="0" applyFont="1" applyFill="1" applyBorder="1" applyAlignment="1">
      <alignment horizontal="center" wrapText="1"/>
    </xf>
    <xf numFmtId="0" fontId="7" fillId="19" borderId="9" xfId="0" applyFont="1" applyFill="1" applyBorder="1" applyAlignment="1">
      <alignment horizontal="center" wrapText="1"/>
    </xf>
    <xf numFmtId="44" fontId="29" fillId="20" borderId="6" xfId="0" applyNumberFormat="1" applyFont="1" applyFill="1" applyBorder="1" applyAlignment="1">
      <alignment horizontal="center" vertical="center" wrapText="1"/>
    </xf>
    <xf numFmtId="44" fontId="29" fillId="20" borderId="12" xfId="0" applyNumberFormat="1" applyFont="1" applyFill="1" applyBorder="1" applyAlignment="1">
      <alignment horizontal="center" vertical="center" wrapText="1"/>
    </xf>
    <xf numFmtId="44" fontId="29" fillId="20" borderId="24" xfId="0" applyNumberFormat="1" applyFont="1" applyFill="1" applyBorder="1" applyAlignment="1">
      <alignment horizontal="center" vertical="center" wrapText="1"/>
    </xf>
    <xf numFmtId="44" fontId="29" fillId="20" borderId="25" xfId="0" applyNumberFormat="1" applyFont="1" applyFill="1" applyBorder="1" applyAlignment="1">
      <alignment horizontal="center" vertical="center" wrapText="1"/>
    </xf>
    <xf numFmtId="44" fontId="29" fillId="20" borderId="8" xfId="0" applyNumberFormat="1" applyFont="1" applyFill="1" applyBorder="1" applyAlignment="1">
      <alignment horizontal="center" vertical="center" wrapText="1"/>
    </xf>
    <xf numFmtId="44" fontId="29" fillId="20" borderId="10" xfId="0" applyNumberFormat="1" applyFont="1" applyFill="1" applyBorder="1" applyAlignment="1">
      <alignment horizontal="center" vertical="center" wrapText="1"/>
    </xf>
    <xf numFmtId="0" fontId="30" fillId="0" borderId="1" xfId="0" applyFont="1" applyBorder="1" applyAlignment="1">
      <alignment horizontal="center" vertical="center" wrapText="1"/>
    </xf>
    <xf numFmtId="0" fontId="11" fillId="0" borderId="6" xfId="4" applyFont="1" applyBorder="1" applyAlignment="1">
      <alignment horizontal="center" vertical="center" wrapText="1"/>
    </xf>
    <xf numFmtId="0" fontId="11" fillId="0" borderId="7" xfId="4" applyFont="1" applyBorder="1" applyAlignment="1">
      <alignment horizontal="center" vertical="center" wrapText="1"/>
    </xf>
    <xf numFmtId="0" fontId="11" fillId="0" borderId="24" xfId="4" applyFont="1" applyBorder="1" applyAlignment="1">
      <alignment horizontal="center" vertical="center" wrapText="1"/>
    </xf>
    <xf numFmtId="0" fontId="11" fillId="0" borderId="0" xfId="4" applyFont="1" applyAlignment="1">
      <alignment horizontal="center" vertical="center" wrapText="1"/>
    </xf>
    <xf numFmtId="0" fontId="11" fillId="0" borderId="8" xfId="4" applyFont="1" applyBorder="1" applyAlignment="1">
      <alignment horizontal="center" vertical="center" wrapText="1"/>
    </xf>
    <xf numFmtId="0" fontId="11" fillId="0" borderId="9" xfId="4" applyFont="1" applyBorder="1" applyAlignment="1">
      <alignment horizontal="center" vertical="center" wrapText="1"/>
    </xf>
    <xf numFmtId="0" fontId="8" fillId="0" borderId="1" xfId="4" applyFont="1" applyBorder="1" applyAlignment="1">
      <alignment horizontal="center" vertical="center" wrapText="1"/>
    </xf>
    <xf numFmtId="0" fontId="28" fillId="8" borderId="7" xfId="0" applyFont="1" applyFill="1" applyBorder="1" applyAlignment="1">
      <alignment horizontal="center" vertical="center" wrapText="1"/>
    </xf>
    <xf numFmtId="0" fontId="28" fillId="8" borderId="26" xfId="0" applyFont="1" applyFill="1" applyBorder="1" applyAlignment="1">
      <alignment horizontal="center" vertical="center" wrapText="1"/>
    </xf>
    <xf numFmtId="0" fontId="0" fillId="19" borderId="2" xfId="0" applyFill="1" applyBorder="1" applyAlignment="1">
      <alignment horizontal="center" vertical="center" wrapText="1"/>
    </xf>
    <xf numFmtId="0" fontId="0" fillId="19" borderId="3" xfId="0" applyFill="1" applyBorder="1" applyAlignment="1">
      <alignment horizontal="center" vertical="center" wrapText="1"/>
    </xf>
    <xf numFmtId="0" fontId="0" fillId="19" borderId="4" xfId="0" applyFill="1" applyBorder="1" applyAlignment="1">
      <alignment horizontal="center" vertical="center" wrapText="1"/>
    </xf>
    <xf numFmtId="0" fontId="10" fillId="0" borderId="1" xfId="4" applyFont="1" applyBorder="1" applyAlignment="1">
      <alignment horizontal="center" vertical="center" wrapText="1"/>
    </xf>
    <xf numFmtId="0" fontId="3" fillId="0" borderId="1" xfId="4" applyFont="1" applyBorder="1" applyAlignment="1">
      <alignment horizontal="center" vertical="center" wrapText="1"/>
    </xf>
    <xf numFmtId="0" fontId="8" fillId="0" borderId="2" xfId="4" applyFont="1" applyBorder="1" applyAlignment="1">
      <alignment horizontal="center" vertical="center" wrapText="1"/>
    </xf>
    <xf numFmtId="0" fontId="8" fillId="0" borderId="3" xfId="4" applyFont="1" applyBorder="1" applyAlignment="1">
      <alignment horizontal="center" vertical="center" wrapText="1"/>
    </xf>
    <xf numFmtId="0" fontId="8" fillId="0" borderId="4" xfId="4" applyFont="1" applyBorder="1" applyAlignment="1">
      <alignment horizontal="center" vertical="center" wrapText="1"/>
    </xf>
    <xf numFmtId="0" fontId="42" fillId="0" borderId="0" xfId="4" applyFont="1" applyAlignment="1">
      <alignment horizontal="center" vertical="center" wrapText="1"/>
    </xf>
    <xf numFmtId="0" fontId="13" fillId="0" borderId="7" xfId="0" applyFont="1" applyBorder="1" applyAlignment="1">
      <alignment horizontal="center" wrapText="1"/>
    </xf>
    <xf numFmtId="0" fontId="34" fillId="0" borderId="1" xfId="4" applyFont="1" applyBorder="1" applyAlignment="1">
      <alignment horizontal="center" vertical="center" wrapText="1"/>
    </xf>
    <xf numFmtId="0" fontId="40" fillId="0" borderId="1" xfId="0" applyFont="1" applyBorder="1" applyAlignment="1">
      <alignment horizontal="center" vertical="center" wrapText="1"/>
    </xf>
    <xf numFmtId="0" fontId="39" fillId="0" borderId="1" xfId="0" applyFont="1" applyBorder="1" applyAlignment="1">
      <alignment horizontal="center" vertical="center" wrapText="1"/>
    </xf>
    <xf numFmtId="14" fontId="38" fillId="0" borderId="1" xfId="4" applyNumberFormat="1" applyFont="1" applyBorder="1" applyAlignment="1">
      <alignment horizontal="center" vertical="center" wrapText="1"/>
    </xf>
    <xf numFmtId="0" fontId="38" fillId="0" borderId="1" xfId="4" applyFont="1" applyBorder="1" applyAlignment="1">
      <alignment horizontal="center" vertical="center" wrapText="1"/>
    </xf>
    <xf numFmtId="0" fontId="35" fillId="0" borderId="1" xfId="4" applyFont="1" applyBorder="1" applyAlignment="1">
      <alignment horizontal="center" vertical="center" wrapText="1"/>
    </xf>
    <xf numFmtId="0" fontId="41" fillId="0" borderId="1" xfId="4" applyFont="1" applyBorder="1" applyAlignment="1">
      <alignment horizontal="left" vertical="center" wrapText="1"/>
    </xf>
    <xf numFmtId="0" fontId="44" fillId="5" borderId="7" xfId="0" applyFont="1" applyFill="1" applyBorder="1" applyAlignment="1">
      <alignment horizontal="center" vertical="center" wrapText="1"/>
    </xf>
    <xf numFmtId="0" fontId="18" fillId="6" borderId="0" xfId="0" applyFont="1" applyFill="1" applyAlignment="1">
      <alignment horizontal="center" vertical="center" wrapText="1"/>
    </xf>
    <xf numFmtId="0" fontId="0" fillId="0" borderId="1" xfId="0" applyBorder="1" applyAlignment="1">
      <alignment horizontal="center" vertical="center" wrapText="1"/>
    </xf>
    <xf numFmtId="0" fontId="14" fillId="8" borderId="8" xfId="0" applyFont="1" applyFill="1" applyBorder="1" applyAlignment="1">
      <alignment horizontal="center" wrapText="1"/>
    </xf>
    <xf numFmtId="0" fontId="14" fillId="8" borderId="9" xfId="0" applyFont="1" applyFill="1" applyBorder="1" applyAlignment="1">
      <alignment horizontal="center" wrapText="1"/>
    </xf>
    <xf numFmtId="0" fontId="14" fillId="8" borderId="10" xfId="0" applyFont="1" applyFill="1" applyBorder="1" applyAlignment="1">
      <alignment horizontal="center" wrapText="1"/>
    </xf>
    <xf numFmtId="0" fontId="14" fillId="9" borderId="8" xfId="0" applyFont="1" applyFill="1" applyBorder="1" applyAlignment="1">
      <alignment horizontal="center" wrapText="1"/>
    </xf>
    <xf numFmtId="0" fontId="14" fillId="9" borderId="9" xfId="0" applyFont="1" applyFill="1" applyBorder="1" applyAlignment="1">
      <alignment horizontal="center" wrapText="1"/>
    </xf>
    <xf numFmtId="0" fontId="14" fillId="9" borderId="10" xfId="0" applyFont="1" applyFill="1" applyBorder="1" applyAlignment="1">
      <alignment horizontal="center" wrapText="1"/>
    </xf>
    <xf numFmtId="0" fontId="14" fillId="10" borderId="8" xfId="0" applyFont="1" applyFill="1" applyBorder="1" applyAlignment="1">
      <alignment horizontal="center" wrapText="1"/>
    </xf>
    <xf numFmtId="0" fontId="14" fillId="10" borderId="9" xfId="0" applyFont="1" applyFill="1" applyBorder="1" applyAlignment="1">
      <alignment horizontal="center" wrapText="1"/>
    </xf>
    <xf numFmtId="0" fontId="14" fillId="10" borderId="10" xfId="0" applyFont="1" applyFill="1" applyBorder="1" applyAlignment="1">
      <alignment horizontal="center" wrapText="1"/>
    </xf>
    <xf numFmtId="0" fontId="8" fillId="11" borderId="8" xfId="0" applyFont="1" applyFill="1" applyBorder="1" applyAlignment="1">
      <alignment horizontal="center" wrapText="1"/>
    </xf>
    <xf numFmtId="0" fontId="8" fillId="11" borderId="9" xfId="0" applyFont="1" applyFill="1" applyBorder="1" applyAlignment="1">
      <alignment horizontal="center" wrapText="1"/>
    </xf>
    <xf numFmtId="0" fontId="17" fillId="5" borderId="7" xfId="0" applyFont="1" applyFill="1" applyBorder="1" applyAlignment="1">
      <alignment horizontal="right" vertical="center" wrapText="1"/>
    </xf>
    <xf numFmtId="0" fontId="55" fillId="13" borderId="29" xfId="0" applyFont="1" applyFill="1" applyBorder="1" applyAlignment="1" applyProtection="1">
      <alignment horizontal="center" vertical="center" wrapText="1"/>
      <protection locked="0"/>
    </xf>
    <xf numFmtId="0" fontId="55" fillId="13" borderId="28" xfId="0" applyFont="1" applyFill="1" applyBorder="1" applyAlignment="1" applyProtection="1">
      <alignment horizontal="center" vertical="center" wrapText="1"/>
      <protection locked="0"/>
    </xf>
    <xf numFmtId="0" fontId="55" fillId="13" borderId="30" xfId="0" applyFont="1" applyFill="1" applyBorder="1" applyAlignment="1" applyProtection="1">
      <alignment horizontal="center" vertical="center" wrapText="1"/>
      <protection locked="0"/>
    </xf>
    <xf numFmtId="0" fontId="44" fillId="0" borderId="5" xfId="0" applyFont="1" applyBorder="1" applyAlignment="1">
      <alignment horizontal="center" vertical="center" wrapText="1"/>
    </xf>
    <xf numFmtId="0" fontId="44" fillId="0" borderId="28" xfId="0" applyFont="1" applyBorder="1" applyAlignment="1">
      <alignment horizontal="center" vertical="center" wrapText="1"/>
    </xf>
    <xf numFmtId="0" fontId="44" fillId="0" borderId="11" xfId="0" applyFont="1" applyBorder="1" applyAlignment="1">
      <alignment horizontal="center" vertical="center" wrapText="1"/>
    </xf>
    <xf numFmtId="0" fontId="11" fillId="0" borderId="1" xfId="4" applyFont="1" applyBorder="1" applyAlignment="1">
      <alignment horizontal="center" vertical="center" wrapText="1"/>
    </xf>
    <xf numFmtId="0" fontId="56" fillId="0" borderId="28" xfId="6" applyFont="1" applyBorder="1" applyAlignment="1">
      <alignment horizontal="center" vertical="center"/>
    </xf>
    <xf numFmtId="0" fontId="56" fillId="0" borderId="11" xfId="6" applyFont="1" applyBorder="1" applyAlignment="1">
      <alignment horizontal="center" vertical="center"/>
    </xf>
    <xf numFmtId="0" fontId="51" fillId="7" borderId="2" xfId="0" applyFont="1" applyFill="1" applyBorder="1" applyAlignment="1">
      <alignment horizontal="center" vertical="center" wrapText="1"/>
    </xf>
    <xf numFmtId="0" fontId="51" fillId="7" borderId="3" xfId="0" applyFont="1" applyFill="1" applyBorder="1" applyAlignment="1">
      <alignment horizontal="center" vertical="center" wrapText="1"/>
    </xf>
    <xf numFmtId="0" fontId="51" fillId="7" borderId="4" xfId="0" applyFont="1" applyFill="1" applyBorder="1" applyAlignment="1">
      <alignment horizontal="center" vertical="center" wrapText="1"/>
    </xf>
    <xf numFmtId="0" fontId="56" fillId="0" borderId="1" xfId="6" applyFont="1" applyBorder="1" applyAlignment="1">
      <alignment horizontal="center" vertical="center" wrapText="1"/>
    </xf>
    <xf numFmtId="0" fontId="56" fillId="0" borderId="5" xfId="0" applyFont="1" applyBorder="1" applyAlignment="1">
      <alignment horizontal="center" vertical="center" wrapText="1"/>
    </xf>
    <xf numFmtId="0" fontId="56" fillId="0" borderId="11" xfId="0" applyFont="1" applyBorder="1" applyAlignment="1">
      <alignment horizontal="center" vertical="center" wrapText="1"/>
    </xf>
    <xf numFmtId="0" fontId="56" fillId="30" borderId="5" xfId="0" applyFont="1" applyFill="1" applyBorder="1" applyAlignment="1">
      <alignment horizontal="center" vertical="center" wrapText="1"/>
    </xf>
    <xf numFmtId="0" fontId="56" fillId="30" borderId="11" xfId="0" applyFont="1" applyFill="1" applyBorder="1" applyAlignment="1">
      <alignment horizontal="center" vertical="center" wrapText="1"/>
    </xf>
    <xf numFmtId="0" fontId="57" fillId="6" borderId="24" xfId="0" applyFont="1" applyFill="1" applyBorder="1" applyAlignment="1">
      <alignment horizontal="center" vertical="center" wrapText="1"/>
    </xf>
    <xf numFmtId="0" fontId="57" fillId="6" borderId="0" xfId="0" applyFont="1" applyFill="1" applyAlignment="1">
      <alignment horizontal="center" vertical="center" wrapText="1"/>
    </xf>
    <xf numFmtId="0" fontId="57" fillId="6" borderId="8" xfId="0" applyFont="1" applyFill="1" applyBorder="1" applyAlignment="1">
      <alignment horizontal="center" vertical="center" wrapText="1"/>
    </xf>
    <xf numFmtId="0" fontId="57" fillId="6" borderId="9" xfId="0" applyFont="1" applyFill="1" applyBorder="1" applyAlignment="1">
      <alignment horizontal="center" vertical="center" wrapText="1"/>
    </xf>
    <xf numFmtId="0" fontId="30" fillId="0" borderId="0" xfId="0" applyFont="1" applyAlignment="1">
      <alignment horizontal="center" wrapText="1"/>
    </xf>
    <xf numFmtId="0" fontId="57" fillId="6" borderId="6" xfId="0" applyFont="1" applyFill="1" applyBorder="1" applyAlignment="1">
      <alignment horizontal="center" vertical="center" wrapText="1"/>
    </xf>
    <xf numFmtId="0" fontId="57" fillId="6" borderId="7" xfId="0" applyFont="1" applyFill="1" applyBorder="1" applyAlignment="1">
      <alignment horizontal="center" vertical="center" wrapText="1"/>
    </xf>
    <xf numFmtId="0" fontId="1" fillId="0" borderId="9" xfId="6" applyBorder="1" applyAlignment="1">
      <alignment horizontal="center" vertical="center" wrapText="1"/>
    </xf>
    <xf numFmtId="0" fontId="1" fillId="0" borderId="10" xfId="6" applyBorder="1" applyAlignment="1">
      <alignment horizontal="center" vertical="center" wrapText="1"/>
    </xf>
    <xf numFmtId="0" fontId="50" fillId="0" borderId="2" xfId="4" applyFont="1" applyBorder="1" applyAlignment="1">
      <alignment horizontal="center" vertical="center" wrapText="1"/>
    </xf>
    <xf numFmtId="0" fontId="50" fillId="0" borderId="3" xfId="4" applyFont="1" applyBorder="1" applyAlignment="1">
      <alignment horizontal="center" vertical="center" wrapText="1"/>
    </xf>
    <xf numFmtId="0" fontId="50" fillId="0" borderId="4" xfId="4" applyFont="1" applyBorder="1" applyAlignment="1">
      <alignment horizontal="center" vertical="center" wrapText="1"/>
    </xf>
    <xf numFmtId="0" fontId="50" fillId="0" borderId="5" xfId="0" applyFont="1" applyBorder="1" applyAlignment="1">
      <alignment horizontal="right" vertical="center" wrapText="1"/>
    </xf>
    <xf numFmtId="44" fontId="50" fillId="3" borderId="1" xfId="1" applyFont="1" applyFill="1" applyBorder="1" applyAlignment="1" applyProtection="1">
      <alignment horizontal="center" vertical="center" wrapText="1"/>
    </xf>
    <xf numFmtId="0" fontId="50" fillId="4" borderId="1" xfId="0" applyFont="1" applyFill="1" applyBorder="1" applyAlignment="1">
      <alignment horizontal="center" vertical="center" wrapText="1"/>
    </xf>
    <xf numFmtId="0" fontId="50" fillId="2" borderId="1" xfId="0" applyFont="1" applyFill="1" applyBorder="1" applyAlignment="1">
      <alignment horizontal="center" vertical="center" wrapText="1"/>
    </xf>
    <xf numFmtId="0" fontId="50" fillId="0" borderId="1" xfId="4" applyFont="1" applyBorder="1" applyAlignment="1">
      <alignment horizontal="center" vertical="center" wrapText="1"/>
    </xf>
    <xf numFmtId="0" fontId="50" fillId="2" borderId="5" xfId="0" applyFont="1" applyFill="1" applyBorder="1" applyAlignment="1">
      <alignment horizontal="center" vertical="center" wrapText="1"/>
    </xf>
    <xf numFmtId="0" fontId="50" fillId="2" borderId="11" xfId="0" applyFont="1" applyFill="1" applyBorder="1" applyAlignment="1">
      <alignment horizontal="center" vertical="center" wrapText="1"/>
    </xf>
    <xf numFmtId="0" fontId="52" fillId="0" borderId="2" xfId="0" applyFont="1" applyBorder="1" applyAlignment="1">
      <alignment horizontal="center" vertical="center" wrapText="1"/>
    </xf>
    <xf numFmtId="0" fontId="52" fillId="0" borderId="3" xfId="0" applyFont="1" applyBorder="1" applyAlignment="1">
      <alignment horizontal="center" vertical="center" wrapText="1"/>
    </xf>
    <xf numFmtId="0" fontId="52" fillId="0" borderId="4" xfId="0" applyFont="1" applyBorder="1" applyAlignment="1">
      <alignment horizontal="center" vertical="center" wrapText="1"/>
    </xf>
    <xf numFmtId="0" fontId="51" fillId="5" borderId="3" xfId="0" applyFont="1" applyFill="1" applyBorder="1" applyAlignment="1">
      <alignment horizontal="center" wrapText="1"/>
    </xf>
    <xf numFmtId="0" fontId="30" fillId="5" borderId="3" xfId="0" applyFont="1" applyFill="1" applyBorder="1" applyAlignment="1">
      <alignment horizontal="center" wrapText="1"/>
    </xf>
    <xf numFmtId="0" fontId="50" fillId="7" borderId="1" xfId="0" applyFont="1" applyFill="1" applyBorder="1" applyAlignment="1">
      <alignment horizontal="right" vertical="center" wrapText="1"/>
    </xf>
    <xf numFmtId="164" fontId="51" fillId="29" borderId="1" xfId="1" applyNumberFormat="1" applyFont="1" applyFill="1" applyBorder="1" applyAlignment="1" applyProtection="1">
      <alignment vertical="center" wrapText="1"/>
      <protection locked="0"/>
    </xf>
    <xf numFmtId="166" fontId="58" fillId="30" borderId="1" xfId="0" applyNumberFormat="1" applyFont="1" applyFill="1" applyBorder="1" applyAlignment="1" applyProtection="1">
      <alignment horizontal="center" vertical="center" wrapText="1"/>
      <protection locked="0"/>
    </xf>
    <xf numFmtId="166" fontId="51" fillId="29" borderId="1" xfId="0" applyNumberFormat="1" applyFont="1" applyFill="1" applyBorder="1" applyAlignment="1" applyProtection="1">
      <alignment horizontal="center" vertical="center" wrapText="1"/>
      <protection locked="0"/>
    </xf>
  </cellXfs>
  <cellStyles count="8">
    <cellStyle name="Moneda" xfId="1" builtinId="4"/>
    <cellStyle name="Moneda 2" xfId="3" xr:uid="{00000000-0005-0000-0000-000031000000}"/>
    <cellStyle name="Moneda 3" xfId="7" xr:uid="{9E77BFEB-8EE4-4EEC-B151-9A9F0C712EE6}"/>
    <cellStyle name="Normal" xfId="0" builtinId="0"/>
    <cellStyle name="Normal 2" xfId="4" xr:uid="{00000000-0005-0000-0000-000032000000}"/>
    <cellStyle name="Normal 3" xfId="5" xr:uid="{00000000-0005-0000-0000-000033000000}"/>
    <cellStyle name="Normal 4" xfId="6" xr:uid="{C090B7F1-24A8-4DAB-ADA3-07951CF449E7}"/>
    <cellStyle name="Porcentaje" xfId="2" builtinId="5"/>
  </cellStyles>
  <dxfs count="5">
    <dxf>
      <font>
        <color theme="5" tint="-0.24994659260841701"/>
      </font>
      <fill>
        <patternFill patternType="solid">
          <bgColor rgb="FFFFFF99"/>
        </patternFill>
      </fill>
    </dxf>
    <dxf>
      <font>
        <color theme="5" tint="-0.24994659260841701"/>
      </font>
      <fill>
        <patternFill patternType="solid">
          <bgColor rgb="FFFFFF99"/>
        </patternFill>
      </fill>
    </dxf>
    <dxf>
      <font>
        <color theme="5" tint="-0.24994659260841701"/>
      </font>
      <fill>
        <patternFill>
          <bgColor rgb="FFFFFF99"/>
        </patternFill>
      </fill>
    </dxf>
    <dxf>
      <font>
        <color theme="5" tint="-0.24994659260841701"/>
      </font>
      <fill>
        <patternFill patternType="solid">
          <bgColor rgb="FFFFFF99"/>
        </patternFill>
      </fill>
    </dxf>
    <dxf>
      <font>
        <color theme="5" tint="-0.24994659260841701"/>
      </font>
      <fill>
        <patternFill patternType="solid">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microsoft.com/office/2006/relationships/vbaProject" Target="vbaProject.bin"/><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3.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pivotCacheDefinition" Target="pivotCache/pivotCacheDefinition2.xml"/><Relationship Id="rId4" Type="http://schemas.openxmlformats.org/officeDocument/2006/relationships/worksheet" Target="worksheets/sheet4.xml"/><Relationship Id="rId9" Type="http://schemas.openxmlformats.org/officeDocument/2006/relationships/pivotCacheDefinition" Target="pivotCache/pivotCacheDefinition1.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a:xfrm>
          <a:off x="549275" y="1212215"/>
          <a:ext cx="1754505" cy="177355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1]!formuladores" textlink="">
      <xdr:nvSpPr>
        <xdr:cNvPr id="2" name="Elipse 1">
          <a:extLst>
            <a:ext uri="{FF2B5EF4-FFF2-40B4-BE49-F238E27FC236}">
              <a16:creationId xmlns:a16="http://schemas.microsoft.com/office/drawing/2014/main" id="{00000000-0008-0000-0300-000002000000}"/>
            </a:ext>
          </a:extLst>
        </xdr:cNvPr>
        <xdr:cNvSpPr/>
      </xdr:nvSpPr>
      <xdr:spPr>
        <a:xfrm>
          <a:off x="0" y="6858000"/>
          <a:ext cx="274955" cy="29718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1]!Proveedores" textlink="">
      <xdr:nvSpPr>
        <xdr:cNvPr id="3" name="Elipse 2">
          <a:extLst>
            <a:ext uri="{FF2B5EF4-FFF2-40B4-BE49-F238E27FC236}">
              <a16:creationId xmlns:a16="http://schemas.microsoft.com/office/drawing/2014/main" id="{00000000-0008-0000-0300-000003000000}"/>
            </a:ext>
          </a:extLst>
        </xdr:cNvPr>
        <xdr:cNvSpPr/>
      </xdr:nvSpPr>
      <xdr:spPr>
        <a:xfrm>
          <a:off x="559435" y="6858000"/>
          <a:ext cx="403860" cy="27813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1]!Mostrar_Todo" textlink="">
      <xdr:nvSpPr>
        <xdr:cNvPr id="4" name="Elipse 3">
          <a:extLst>
            <a:ext uri="{FF2B5EF4-FFF2-40B4-BE49-F238E27FC236}">
              <a16:creationId xmlns:a16="http://schemas.microsoft.com/office/drawing/2014/main" id="{00000000-0008-0000-0300-000004000000}"/>
            </a:ext>
          </a:extLst>
        </xdr:cNvPr>
        <xdr:cNvSpPr/>
      </xdr:nvSpPr>
      <xdr:spPr>
        <a:xfrm>
          <a:off x="1218565" y="6858000"/>
          <a:ext cx="320040" cy="27813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76201</xdr:colOff>
      <xdr:row>3</xdr:row>
      <xdr:rowOff>182006</xdr:rowOff>
    </xdr:from>
    <xdr:to>
      <xdr:col>1</xdr:col>
      <xdr:colOff>1352551</xdr:colOff>
      <xdr:row>5</xdr:row>
      <xdr:rowOff>266701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00000000-0008-0000-0400-00000200000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a:xfrm>
          <a:off x="76200" y="1734185"/>
          <a:ext cx="2581275" cy="242824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xdr:from>
      <xdr:col>2</xdr:col>
      <xdr:colOff>753835</xdr:colOff>
      <xdr:row>5</xdr:row>
      <xdr:rowOff>122463</xdr:rowOff>
    </xdr:from>
    <xdr:to>
      <xdr:col>2</xdr:col>
      <xdr:colOff>2122714</xdr:colOff>
      <xdr:row>6</xdr:row>
      <xdr:rowOff>685799</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00000000-0008-0000-0600-000002000000}"/>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a:xfrm>
          <a:off x="1806121" y="1120320"/>
          <a:ext cx="1368879" cy="107133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2" Type="http://schemas.microsoft.com/office/2019/04/relationships/externalLinkLongPath" Target="https://fundacioncambiandohistorias-my.sharepoint.com/https:/gobiernobogota-my.sharepoint.com/personal/planeacion_suba_gobiernobogota_gov_co/Documents/5.%20Archivo%20digital%202025/1.FORMULACIONES/Formatos_2025/Estudio_Mercado_2025.xlsm?F015BF70" TargetMode="External"/><Relationship Id="rId1" Type="http://schemas.openxmlformats.org/officeDocument/2006/relationships/externalLinkPath" Target="file:///\\F015BF70\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3" Type="http://schemas.microsoft.com/office/2019/04/relationships/externalLinkLongPath" Target="https://fundacioncambiandohistorias-my.sharepoint.com/personal/administrativo_fundacioncambiandohistorias_org/Documents/MarcelaG/1.Alcald&#237;aLocalSuba/2026_FDLS/EstudiosMercado2026/20260619_Sefur/20261006_20260921_Estudio_Mercado2026_SEFUR_VF%20(3).xlsm?3745F791" TargetMode="External"/><Relationship Id="rId2" Type="http://schemas.openxmlformats.org/officeDocument/2006/relationships/externalLinkPath" Target="file:///\\3745F791\20261006_20260921_Estudio_Mercado2026_SEFUR_VF%20(3).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3" Type="http://schemas.microsoft.com/office/2019/04/relationships/externalLinkLongPath" Target="https://fundacioncambiandohistorias-my.sharepoint.com/personal/administrativo_fundacioncambiandohistorias_org/Documents/MarcelaG/1.Alcald&#237;aLocalSuba/2026_FDLS/EstudiosMercado2026/20260619_Sefur/20261006_20260921_Estudio_Mercado2026_SEFUR_VF%20(3).xlsm?3745F791" TargetMode="External"/><Relationship Id="rId2" Type="http://schemas.openxmlformats.org/officeDocument/2006/relationships/externalLinkPath" Target="file:///\\3745F791\20261006_20260921_Estudio_Mercado2026_SEFUR_VF%20(3).xlsm" TargetMode="External"/><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2" Type="http://schemas.openxmlformats.org/officeDocument/2006/relationships/externalLinkPath" Target="https://fundacioncambiandohistorias-my.sharepoint.com/personal/administrativo_fundacioncambiandohistorias_org/Documents/MarcelaG/1.Alcald&#237;aLocalSuba/2026_FDLS/EstudiosMercado2026/20260619_Sefur/Estudio_Mercado_rev" TargetMode="External"/><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603" createdVersion="6" refreshedVersion="6" minRefreshableVersion="3" recordCount="88" xr:uid="{00000000-000A-0000-FFFF-FFFF00000000}">
  <cacheSource type="worksheet">
    <worksheetSource ref="A1" sheet="TablaD_3Provedores" r:id="rId2"/>
  </cacheSource>
  <cacheFields count="47">
    <cacheField name="Item" numFmtId="0">
      <sharedItems containsSemiMixedTypes="0" containsNonDate="0" containsString="0"/>
    </cacheField>
    <cacheField name="Componente del anexo técnico" numFmtId="0">
      <sharedItems containsSemiMixedTypes="0" containsNonDate="0" containsString="0"/>
    </cacheField>
    <cacheField name="Elemento" numFmtId="0">
      <sharedItems containsSemiMixedTypes="0" containsNonDate="0" containsString="0"/>
    </cacheField>
    <cacheField name="Descripción del elemento y / o actividad" numFmtId="0">
      <sharedItems containsSemiMixedTypes="0" containsNonDate="0" containsString="0"/>
    </cacheField>
    <cacheField name="Unidad de medida" numFmtId="0">
      <sharedItems containsSemiMixedTypes="0" containsNonDate="0" containsString="0"/>
    </cacheField>
    <cacheField name="Cantidad establecida según anexo técnico" numFmtId="0">
      <sharedItems containsSemiMixedTypes="0" containsNonDate="0" containsString="0"/>
    </cacheField>
    <cacheField name="Empresa Cotizante cotización 1" numFmtId="0">
      <sharedItems containsSemiMixedTypes="0" containsNonDate="0" containsString="0"/>
    </cacheField>
    <cacheField name="Valor unitario sin IVA" numFmtId="0">
      <sharedItems containsSemiMixedTypes="0" containsNonDate="0" containsString="0"/>
    </cacheField>
    <cacheField name="Valor IVA" numFmtId="0">
      <sharedItems containsSemiMixedTypes="0" containsNonDate="0" containsString="0"/>
    </cacheField>
    <cacheField name="Valor unitario con IVA" numFmtId="0">
      <sharedItems containsSemiMixedTypes="0" containsNonDate="0" containsString="0"/>
    </cacheField>
    <cacheField name="Valor total Sin IVA" numFmtId="0">
      <sharedItems containsSemiMixedTypes="0" containsNonDate="0" containsString="0"/>
    </cacheField>
    <cacheField name="Valor total con IVA" numFmtId="0">
      <sharedItems containsSemiMixedTypes="0" containsNonDate="0" containsString="0"/>
    </cacheField>
    <cacheField name="Empresa Cotizante cotización 2" numFmtId="0">
      <sharedItems containsSemiMixedTypes="0" containsNonDate="0" containsString="0"/>
    </cacheField>
    <cacheField name="Valor unitario sin IVA2" numFmtId="0">
      <sharedItems containsSemiMixedTypes="0" containsNonDate="0" containsString="0"/>
    </cacheField>
    <cacheField name="Valor IVA2" numFmtId="0">
      <sharedItems containsSemiMixedTypes="0" containsNonDate="0" containsString="0"/>
    </cacheField>
    <cacheField name="Valor unitario con IVA2" numFmtId="0">
      <sharedItems containsSemiMixedTypes="0" containsNonDate="0" containsString="0"/>
    </cacheField>
    <cacheField name="Valor total Sin IVA2" numFmtId="0">
      <sharedItems containsSemiMixedTypes="0" containsNonDate="0" containsString="0"/>
    </cacheField>
    <cacheField name="Valor total con IVA2" numFmtId="0">
      <sharedItems containsSemiMixedTypes="0" containsNonDate="0" containsString="0"/>
    </cacheField>
    <cacheField name="Empresa Cotizante cotización 3" numFmtId="0">
      <sharedItems containsSemiMixedTypes="0" containsNonDate="0" containsString="0"/>
    </cacheField>
    <cacheField name="Valor unitario sin IVA3" numFmtId="0">
      <sharedItems containsSemiMixedTypes="0" containsNonDate="0" containsString="0"/>
    </cacheField>
    <cacheField name="Valor IVA3" numFmtId="0">
      <sharedItems containsSemiMixedTypes="0" containsNonDate="0" containsString="0"/>
    </cacheField>
    <cacheField name="Valor unitario con IVA3" numFmtId="0">
      <sharedItems containsSemiMixedTypes="0" containsNonDate="0" containsString="0"/>
    </cacheField>
    <cacheField name="Valor total Sin IVA3" numFmtId="0">
      <sharedItems containsSemiMixedTypes="0" containsNonDate="0" containsString="0"/>
    </cacheField>
    <cacheField name="Valor total con IVA3" numFmtId="0">
      <sharedItems containsSemiMixedTypes="0" containsNonDate="0" containsString="0"/>
    </cacheField>
    <cacheField name="Nombre Entidad" numFmtId="0">
      <sharedItems containsSemiMixedTypes="0" containsNonDate="0" containsString="0"/>
    </cacheField>
    <cacheField name="Valor unitario sin IVA4" numFmtId="0">
      <sharedItems containsSemiMixedTypes="0" containsNonDate="0" containsString="0"/>
    </cacheField>
    <cacheField name="Valor IVA4" numFmtId="0">
      <sharedItems containsSemiMixedTypes="0" containsNonDate="0" containsString="0"/>
    </cacheField>
    <cacheField name="Valor unitario con IVA4" numFmtId="0">
      <sharedItems containsSemiMixedTypes="0" containsNonDate="0" containsString="0"/>
    </cacheField>
    <cacheField name="Valor total Sin IVA4" numFmtId="0">
      <sharedItems containsSemiMixedTypes="0" containsNonDate="0" containsString="0"/>
    </cacheField>
    <cacheField name="Valor total con IVA4" numFmtId="0">
      <sharedItems containsSemiMixedTypes="0" containsNonDate="0" containsString="0"/>
    </cacheField>
    <cacheField name="Promedio valor unitario con IVA" numFmtId="0">
      <sharedItems containsSemiMixedTypes="0" containsNonDate="0" containsString="0"/>
    </cacheField>
    <cacheField name="Promedio valor total con IVA" numFmtId="44">
      <sharedItems containsSemiMixedTypes="0" containsNonDate="0" containsString="0"/>
    </cacheField>
    <cacheField name="Desviación estandar " numFmtId="44">
      <sharedItems containsSemiMixedTypes="0" containsNonDate="0" containsString="0"/>
    </cacheField>
    <cacheField name="Coeficiente de variación" numFmtId="0">
      <sharedItems containsSemiMixedTypes="0" containsNonDate="0" containsString="0"/>
    </cacheField>
    <cacheField name="Límite menor" numFmtId="0">
      <sharedItems containsSemiMixedTypes="0" containsNonDate="0" containsString="0"/>
    </cacheField>
    <cacheField name="Límite mayor" numFmtId="0">
      <sharedItems containsSemiMixedTypes="0" containsNonDate="0" containsString="0"/>
    </cacheField>
    <cacheField name="Valor Unitario Techo (IVA incluído)" numFmtId="0">
      <sharedItems containsSemiMixedTypes="0" containsNonDate="0" containsString="0"/>
    </cacheField>
    <cacheField name="Valor Total Techo (IVA incluído)" numFmtId="0">
      <sharedItems containsSemiMixedTypes="0" containsNonDate="0" containsString="0"/>
    </cacheField>
    <cacheField name="Promedio valor unitario con IVA2" numFmtId="44">
      <sharedItems containsSemiMixedTypes="0" containsNonDate="0" containsString="0"/>
    </cacheField>
    <cacheField name="Promedio valor total con IVA2" numFmtId="44">
      <sharedItems containsSemiMixedTypes="0" containsNonDate="0" containsString="0"/>
    </cacheField>
    <cacheField name="Desviación estandar 2" numFmtId="44">
      <sharedItems containsSemiMixedTypes="0" containsNonDate="0" containsString="0"/>
    </cacheField>
    <cacheField name="Coeficiente de variación2" numFmtId="0">
      <sharedItems containsSemiMixedTypes="0" containsNonDate="0" containsString="0"/>
    </cacheField>
    <cacheField name="Límite menor2" numFmtId="0">
      <sharedItems containsSemiMixedTypes="0" containsNonDate="0" containsString="0"/>
    </cacheField>
    <cacheField name="Límite mayor2" numFmtId="0">
      <sharedItems containsSemiMixedTypes="0" containsNonDate="0" containsString="0"/>
    </cacheField>
    <cacheField name="Valor Unitario Techo (IVA incluído)2" numFmtId="0">
      <sharedItems containsSemiMixedTypes="0" containsNonDate="0" containsString="0"/>
    </cacheField>
    <cacheField name="Valor Total Techo (IVA incluído)2" numFmtId="0">
      <sharedItems containsSemiMixedTypes="0" containsNonDate="0" containsString="0"/>
    </cacheField>
    <cacheField name="Observaciones " numFmtId="0">
      <sharedItems containsSemiMixedTypes="0" containsNonDate="0" containsString="0"/>
    </cacheField>
  </cacheFields>
  <extLst>
    <ext xmlns:x14="http://schemas.microsoft.com/office/spreadsheetml/2009/9/main" uri="{725AE2AE-9491-48be-B2B4-4EB974FC3084}">
      <x14:pivotCacheDefinitio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02" createdVersion="8" refreshedVersion="8" minRefreshableVersion="3" recordCount="87" xr:uid="{00000000-000A-0000-FFFF-FFFF01000000}">
  <cacheSource type="worksheet">
    <worksheetSource ref="A1" sheet="TablaD_3Provedores" r:id="rId2"/>
  </cacheSource>
  <cacheFields count="51">
    <cacheField name="Item" numFmtId="0">
      <sharedItems containsSemiMixedTypes="0" containsNonDate="0" containsString="0"/>
    </cacheField>
    <cacheField name="Componente del anexo técnico" numFmtId="0">
      <sharedItems containsNonDate="0" containsString="0" containsBlank="1" count="1">
        <m/>
      </sharedItems>
    </cacheField>
    <cacheField name="Elemento" numFmtId="0">
      <sharedItems containsSemiMixedTypes="0" containsNonDate="0" containsString="0"/>
    </cacheField>
    <cacheField name="Descripción del elemento y / o actividad" numFmtId="0">
      <sharedItems containsSemiMixedTypes="0" containsNonDate="0" containsString="0"/>
    </cacheField>
    <cacheField name="Unidad de medida" numFmtId="0">
      <sharedItems containsSemiMixedTypes="0" containsNonDate="0" containsString="0"/>
    </cacheField>
    <cacheField name="Cantidad establecida según anexo técnico" numFmtId="0">
      <sharedItems containsSemiMixedTypes="0" containsNonDate="0" containsString="0"/>
    </cacheField>
    <cacheField name="Empresa Cotizante cotización 1" numFmtId="0">
      <sharedItems containsSemiMixedTypes="0" containsNonDate="0" containsString="0"/>
    </cacheField>
    <cacheField name="Valor unitario sin IVA" numFmtId="44">
      <sharedItems containsSemiMixedTypes="0" containsNonDate="0" containsString="0"/>
    </cacheField>
    <cacheField name="Valor IVA" numFmtId="167">
      <sharedItems containsSemiMixedTypes="0" containsNonDate="0" containsString="0"/>
    </cacheField>
    <cacheField name="Valor unitario con IVA" numFmtId="167">
      <sharedItems containsSemiMixedTypes="0" containsNonDate="0" containsString="0"/>
    </cacheField>
    <cacheField name="Valor total Sin IVA" numFmtId="167">
      <sharedItems containsSemiMixedTypes="0" containsNonDate="0" containsString="0"/>
    </cacheField>
    <cacheField name="Valor total con IVA" numFmtId="167">
      <sharedItems containsSemiMixedTypes="0" containsNonDate="0" containsString="0"/>
    </cacheField>
    <cacheField name="Empresa Cotizante cotización 2" numFmtId="0">
      <sharedItems containsSemiMixedTypes="0" containsNonDate="0" containsString="0"/>
    </cacheField>
    <cacheField name="Valor unitario sin IVA2" numFmtId="44">
      <sharedItems containsSemiMixedTypes="0" containsNonDate="0" containsString="0"/>
    </cacheField>
    <cacheField name="Valor IVA2" numFmtId="44">
      <sharedItems containsSemiMixedTypes="0" containsNonDate="0" containsString="0"/>
    </cacheField>
    <cacheField name="Valor unitario con IVA2" numFmtId="44">
      <sharedItems containsSemiMixedTypes="0" containsNonDate="0" containsString="0"/>
    </cacheField>
    <cacheField name="Valor total Sin IVA2" numFmtId="44">
      <sharedItems containsSemiMixedTypes="0" containsNonDate="0" containsString="0"/>
    </cacheField>
    <cacheField name="Valor total con IVA2" numFmtId="44">
      <sharedItems containsSemiMixedTypes="0" containsNonDate="0" containsString="0"/>
    </cacheField>
    <cacheField name="Empresa Cotizante cotización 3" numFmtId="0">
      <sharedItems containsSemiMixedTypes="0" containsNonDate="0" containsString="0"/>
    </cacheField>
    <cacheField name="Valor unitario sin IVA3" numFmtId="44">
      <sharedItems containsSemiMixedTypes="0" containsNonDate="0" containsString="0"/>
    </cacheField>
    <cacheField name="Valor IVA3" numFmtId="44">
      <sharedItems containsSemiMixedTypes="0" containsNonDate="0" containsString="0"/>
    </cacheField>
    <cacheField name="Valor unitario con IVA3" numFmtId="44">
      <sharedItems containsSemiMixedTypes="0" containsNonDate="0" containsString="0"/>
    </cacheField>
    <cacheField name="Valor total Sin IVA3" numFmtId="44">
      <sharedItems containsSemiMixedTypes="0" containsNonDate="0" containsString="0"/>
    </cacheField>
    <cacheField name="Valor total con IVA3" numFmtId="44">
      <sharedItems containsSemiMixedTypes="0" containsNonDate="0" containsString="0"/>
    </cacheField>
    <cacheField name="Nombre Entidad" numFmtId="0">
      <sharedItems containsSemiMixedTypes="0" containsNonDate="0" containsString="0"/>
    </cacheField>
    <cacheField name="Valor unitario sin IVA4" numFmtId="0">
      <sharedItems containsSemiMixedTypes="0" containsNonDate="0" containsString="0"/>
    </cacheField>
    <cacheField name="Valor IVA4" numFmtId="44">
      <sharedItems containsSemiMixedTypes="0" containsNonDate="0" containsString="0"/>
    </cacheField>
    <cacheField name="Valor unitario con IVA4" numFmtId="44">
      <sharedItems containsSemiMixedTypes="0" containsNonDate="0" containsString="0"/>
    </cacheField>
    <cacheField name="Valor total Sin IVA4" numFmtId="44">
      <sharedItems containsSemiMixedTypes="0" containsNonDate="0" containsString="0"/>
    </cacheField>
    <cacheField name="Valor total con IVA4" numFmtId="44">
      <sharedItems containsSemiMixedTypes="0" containsNonDate="0" containsString="0"/>
    </cacheField>
    <cacheField name="Promedio valor unitario con IVA" numFmtId="44">
      <sharedItems containsSemiMixedTypes="0" containsNonDate="0" containsString="0"/>
    </cacheField>
    <cacheField name="Promedio valor total con IVA" numFmtId="44">
      <sharedItems containsSemiMixedTypes="0" containsNonDate="0" containsString="0"/>
    </cacheField>
    <cacheField name="Desviación estandar " numFmtId="44">
      <sharedItems containsSemiMixedTypes="0" containsNonDate="0" containsString="0"/>
    </cacheField>
    <cacheField name="Coeficiente de variación" numFmtId="9">
      <sharedItems containsSemiMixedTypes="0" containsNonDate="0" containsString="0"/>
    </cacheField>
    <cacheField name="Promedio valor unitario con IVA2" numFmtId="44">
      <sharedItems containsSemiMixedTypes="0" containsNonDate="0" containsString="0"/>
    </cacheField>
    <cacheField name="Promedio valor total con IVA2" numFmtId="44">
      <sharedItems containsSemiMixedTypes="0" containsNonDate="0" containsString="0"/>
    </cacheField>
    <cacheField name="Límite menor" numFmtId="44">
      <sharedItems containsSemiMixedTypes="0" containsNonDate="0" containsString="0"/>
    </cacheField>
    <cacheField name="Límite mayor" numFmtId="44">
      <sharedItems containsSemiMixedTypes="0" containsNonDate="0" containsString="0"/>
    </cacheField>
    <cacheField name="Valor Unitario Techo (IVA incluído)" numFmtId="164">
      <sharedItems containsSemiMixedTypes="0" containsNonDate="0" containsString="0"/>
    </cacheField>
    <cacheField name="Valor Total Techo (IVA incluído)" numFmtId="164">
      <sharedItems containsSemiMixedTypes="0" containsNonDate="0" containsString="0"/>
    </cacheField>
    <cacheField name="Promedio valor unitario con IVA3" numFmtId="44">
      <sharedItems containsSemiMixedTypes="0" containsNonDate="0" containsString="0"/>
    </cacheField>
    <cacheField name="Promedio valor total con IVA3" numFmtId="44">
      <sharedItems containsSemiMixedTypes="0" containsNonDate="0" containsString="0"/>
    </cacheField>
    <cacheField name="Desviación estandar 2" numFmtId="44">
      <sharedItems containsSemiMixedTypes="0" containsNonDate="0" containsString="0"/>
    </cacheField>
    <cacheField name="Coeficiente de variación2" numFmtId="9">
      <sharedItems containsSemiMixedTypes="0" containsNonDate="0" containsString="0"/>
    </cacheField>
    <cacheField name="Promedio valor unitario con IVA4" numFmtId="44">
      <sharedItems containsSemiMixedTypes="0" containsNonDate="0" containsString="0"/>
    </cacheField>
    <cacheField name="Promedio valor total con IVA4" numFmtId="44">
      <sharedItems containsSemiMixedTypes="0" containsNonDate="0" containsString="0"/>
    </cacheField>
    <cacheField name="Límite menor2" numFmtId="44">
      <sharedItems containsSemiMixedTypes="0" containsNonDate="0" containsString="0"/>
    </cacheField>
    <cacheField name="Límite mayor2" numFmtId="44">
      <sharedItems containsSemiMixedTypes="0" containsNonDate="0" containsString="0"/>
    </cacheField>
    <cacheField name="Valor Unitario Techo (IVA incluído)2" numFmtId="164">
      <sharedItems containsSemiMixedTypes="0" containsNonDate="0" containsString="0"/>
    </cacheField>
    <cacheField name="Valor Total Techo (IVA incluído)2" numFmtId="164">
      <sharedItems containsSemiMixedTypes="0" containsNonDate="0" containsString="0"/>
    </cacheField>
    <cacheField name="Observaciones " numFmtId="0">
      <sharedItems containsSemiMixedTypes="0" containsNonDate="0" containsString="0"/>
    </cacheField>
  </cacheFields>
  <extLst>
    <ext xmlns:x14="http://schemas.microsoft.com/office/spreadsheetml/2009/9/main" uri="{725AE2AE-9491-48be-B2B4-4EB974FC3084}">
      <x14:pivotCacheDefinitio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03" createdVersion="8" refreshedVersion="8" minRefreshableVersion="3" recordCount="26" xr:uid="{00000000-000A-0000-FFFF-FFFF02000000}">
  <cacheSource type="worksheet">
    <worksheetSource ref="AH10:AS54" sheet="Estudio_Mercado_rev" r:id="rId2"/>
  </cacheSource>
  <cacheFields count="12">
    <cacheField name="Componente del anexo técnico" numFmtId="0">
      <sharedItems containsNonDate="0" containsString="0" containsBlank="1" count="1">
        <m/>
      </sharedItems>
    </cacheField>
    <cacheField name="Cantidad" numFmtId="0">
      <sharedItems containsSemiMixedTypes="0" containsNonDate="0" containsString="0"/>
    </cacheField>
    <cacheField name="Cargo" numFmtId="0">
      <sharedItems containsSemiMixedTypes="0" containsNonDate="0" containsString="0"/>
    </cacheField>
    <cacheField name="Perfil" numFmtId="0">
      <sharedItems containsSemiMixedTypes="0" containsNonDate="0" containsString="0"/>
    </cacheField>
    <cacheField name="Tabla Honorarios_x000a_o _x000a_Cotización" numFmtId="0">
      <sharedItems containsSemiMixedTypes="0" containsNonDate="0" containsString="0"/>
    </cacheField>
    <cacheField name="% de dedicación" numFmtId="0">
      <sharedItems containsSemiMixedTypes="0" containsNonDate="0" containsString="0"/>
    </cacheField>
    <cacheField name="Tiempo (meses)" numFmtId="0">
      <sharedItems containsSemiMixedTypes="0" containsNonDate="0" containsString="0"/>
    </cacheField>
    <cacheField name="VALOR MENSUAL _x000a_(Tabla de honorarios Resolución 0001 Secretaría Distrial de Gobierno) que el proponente no podrá modificar en su oferta  O cotización 1" numFmtId="164">
      <sharedItems containsSemiMixedTypes="0" containsNonDate="0" containsString="0"/>
    </cacheField>
    <cacheField name="Valor total que el proponente no podrá modificar en su oferta" numFmtId="164">
      <sharedItems containsSemiMixedTypes="0" containsNonDate="0" containsString="0"/>
    </cacheField>
    <cacheField name="Cotización 2" numFmtId="0">
      <sharedItems containsSemiMixedTypes="0" containsNonDate="0" containsString="0"/>
    </cacheField>
    <cacheField name="Cotización 3" numFmtId="0">
      <sharedItems containsSemiMixedTypes="0" containsNonDate="0" containsString="0"/>
    </cacheField>
    <cacheField name="Valor Final / Promedio para cotizaciones Personal" numFmtId="164">
      <sharedItems containsSemiMixedTypes="0" containsNonDate="0" containsString="0"/>
    </cacheField>
  </cacheFields>
  <extLst>
    <ext xmlns:x14="http://schemas.microsoft.com/office/spreadsheetml/2009/9/main" uri="{725AE2AE-9491-48be-B2B4-4EB974FC3084}">
      <x14:pivotCacheDefinitio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00000000-0007-0000-0000-000000000000}" name="Recurso Humano" cacheId="138" applyNumberFormats="0" applyBorderFormats="0" applyFontFormats="0" applyPatternFormats="0" applyAlignmentFormats="0" applyWidthHeightFormats="1" dataCaption="Valores" updatedVersion="8" minRefreshableVersion="3" useAutoFormatting="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00000000-0007-0000-0000-000001000000}" name="TablaDinámica3" cacheId="137" applyNumberFormats="0" applyBorderFormats="0" applyFontFormats="0" applyPatternFormats="0" applyAlignmentFormats="0" applyWidthHeightFormats="1" dataCaption="Valores" updatedVersion="8" minRefreshableVersion="3" useAutoFormatting="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7" showAll="0"/>
    <pivotField numFmtId="167"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00000000-0007-0000-0200-000000000000}" name="TablaDinámica2" cacheId="136" applyNumberFormats="0" applyBorderFormats="0" applyFontFormats="0" applyPatternFormats="0" applyAlignmentFormats="0" applyWidthHeightFormats="1" dataCaption="Valores" updatedVersion="6" minRefreshableVersion="3" useAutoFormatting="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7" showAll="0"/>
    <pivotField numFmtId="167"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numFmtId="44" showAll="0"/>
    <pivotField numFmtId="44"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4" showAll="0"/>
    <pivotField numFmtId="164"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Aptos Narrow"/>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7.xml.rels><?xml version="1.0" encoding="UTF-8" standalone="yes"?>
<Relationships xmlns="http://schemas.openxmlformats.org/package/2006/relationships"><Relationship Id="rId1" Type="http://schemas.openxmlformats.org/officeDocument/2006/relationships/drawing" Target="../drawings/drawing4.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B104"/>
  <sheetViews>
    <sheetView workbookViewId="0"/>
  </sheetViews>
  <sheetFormatPr baseColWidth="10" defaultColWidth="11.453125" defaultRowHeight="14" x14ac:dyDescent="0.25"/>
  <cols>
    <col min="1" max="1" width="16.453125" customWidth="1"/>
    <col min="2" max="2" width="50.08984375" customWidth="1"/>
  </cols>
  <sheetData>
    <row r="1" spans="1:2" x14ac:dyDescent="0.25">
      <c r="A1" t="s">
        <v>0</v>
      </c>
    </row>
    <row r="2" spans="1:2" x14ac:dyDescent="0.25">
      <c r="A2" t="s">
        <v>1</v>
      </c>
      <c r="B2" t="s">
        <v>2</v>
      </c>
    </row>
    <row r="3" spans="1:2" x14ac:dyDescent="0.25">
      <c r="A3" s="83" t="s">
        <v>3</v>
      </c>
      <c r="B3">
        <v>87</v>
      </c>
    </row>
    <row r="4" spans="1:2" x14ac:dyDescent="0.25">
      <c r="A4" s="83" t="s">
        <v>4</v>
      </c>
      <c r="B4">
        <v>87</v>
      </c>
    </row>
    <row r="100" spans="1:2" x14ac:dyDescent="0.25">
      <c r="A100" t="s">
        <v>5</v>
      </c>
    </row>
    <row r="102" spans="1:2" x14ac:dyDescent="0.25">
      <c r="A102" t="s">
        <v>1</v>
      </c>
      <c r="B102" t="s">
        <v>6</v>
      </c>
    </row>
    <row r="103" spans="1:2" x14ac:dyDescent="0.25">
      <c r="A103" s="83" t="s">
        <v>3</v>
      </c>
      <c r="B103" t="e">
        <v>#DIV/0!</v>
      </c>
    </row>
    <row r="104" spans="1:2" x14ac:dyDescent="0.25">
      <c r="A104" s="83" t="s">
        <v>4</v>
      </c>
      <c r="B104" t="e">
        <v>#DIV/0!</v>
      </c>
    </row>
  </sheetData>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6"/>
  <dimension ref="A3:CN132"/>
  <sheetViews>
    <sheetView zoomScale="55" zoomScaleNormal="55" workbookViewId="0"/>
  </sheetViews>
  <sheetFormatPr baseColWidth="10" defaultColWidth="11.453125" defaultRowHeight="14" x14ac:dyDescent="0.25"/>
  <cols>
    <col min="1" max="1" width="17.08984375" style="6" customWidth="1"/>
    <col min="2" max="2" width="24.453125" style="6" customWidth="1"/>
    <col min="3" max="4" width="52.453125" style="6" customWidth="1"/>
    <col min="5" max="6" width="28.453125" style="6" customWidth="1"/>
    <col min="7" max="7" width="31.453125" style="6" customWidth="1"/>
    <col min="8" max="13" width="25.453125" style="6" customWidth="1"/>
    <col min="14" max="40" width="24.453125" style="6" customWidth="1"/>
    <col min="41" max="50" width="23" style="6" customWidth="1"/>
    <col min="51" max="51" width="56.453125" style="6" customWidth="1"/>
    <col min="52" max="54" width="11.453125" style="6"/>
    <col min="55" max="56" width="31.453125" style="6" customWidth="1"/>
    <col min="57" max="57" width="29.453125" style="6" customWidth="1"/>
    <col min="58" max="58" width="66.453125" style="6" customWidth="1"/>
    <col min="59" max="61" width="22.453125" style="6" customWidth="1"/>
    <col min="62" max="63" width="32.453125" style="6" customWidth="1"/>
    <col min="64" max="66" width="22.453125" style="6" customWidth="1"/>
    <col min="67" max="88" width="11.453125" style="6"/>
    <col min="89" max="89" width="5.453125" style="6" customWidth="1"/>
    <col min="90" max="16384" width="11.453125" style="6"/>
  </cols>
  <sheetData>
    <row r="3" spans="1:92" s="1" customFormat="1" ht="32.5" customHeight="1" x14ac:dyDescent="0.25">
      <c r="A3" s="262" t="s">
        <v>7</v>
      </c>
      <c r="B3" s="262"/>
      <c r="C3" s="262"/>
      <c r="D3" s="262"/>
      <c r="E3" s="262"/>
      <c r="F3" s="262"/>
      <c r="G3" s="262"/>
      <c r="H3" s="262"/>
      <c r="I3" s="262"/>
      <c r="J3" s="262"/>
      <c r="K3" s="262"/>
      <c r="L3" s="262"/>
      <c r="M3" s="250" t="s">
        <v>8</v>
      </c>
      <c r="N3" s="251"/>
      <c r="O3" s="251"/>
      <c r="P3" s="251"/>
      <c r="Q3" s="251"/>
      <c r="R3" s="251"/>
      <c r="S3" s="251"/>
      <c r="T3" s="251"/>
      <c r="U3" s="251"/>
      <c r="V3" s="251"/>
      <c r="W3" s="9"/>
      <c r="X3" s="9"/>
      <c r="Y3" s="9"/>
      <c r="Z3" s="9"/>
      <c r="AA3" s="9"/>
      <c r="AB3" s="9"/>
      <c r="AC3" s="9"/>
      <c r="AD3" s="9"/>
      <c r="AE3" s="9"/>
      <c r="AF3" s="9"/>
      <c r="AG3" s="9"/>
      <c r="AH3" s="9"/>
      <c r="AI3" s="9"/>
      <c r="AJ3" s="9"/>
      <c r="AK3" s="9"/>
      <c r="AL3" s="9"/>
      <c r="AM3" s="9"/>
      <c r="AN3" s="9"/>
      <c r="AO3" s="9"/>
      <c r="AP3" s="9"/>
      <c r="AQ3" s="9"/>
      <c r="AR3" s="9"/>
      <c r="AS3" s="9"/>
      <c r="AT3" s="9"/>
      <c r="AU3" s="9"/>
      <c r="AV3" s="42"/>
    </row>
    <row r="4" spans="1:92" s="2" customFormat="1" ht="70.25" customHeight="1" x14ac:dyDescent="0.25">
      <c r="A4" s="256"/>
      <c r="B4" s="256"/>
      <c r="C4" s="24" t="s">
        <v>9</v>
      </c>
      <c r="D4" s="3"/>
      <c r="E4" s="229" t="s">
        <v>10</v>
      </c>
      <c r="F4" s="229"/>
      <c r="G4" s="263"/>
      <c r="H4" s="263"/>
      <c r="I4" s="263"/>
      <c r="J4" s="263"/>
      <c r="K4" s="263"/>
      <c r="L4" s="263"/>
      <c r="M4" s="252"/>
      <c r="N4" s="253"/>
      <c r="O4" s="253"/>
      <c r="P4" s="253"/>
      <c r="Q4" s="253"/>
      <c r="R4" s="253"/>
      <c r="S4" s="253"/>
      <c r="T4" s="253"/>
      <c r="U4" s="253"/>
      <c r="V4" s="253"/>
      <c r="W4" s="25"/>
      <c r="X4" s="25"/>
      <c r="Y4" s="25"/>
      <c r="Z4" s="25"/>
      <c r="AA4" s="25"/>
      <c r="AB4" s="25"/>
      <c r="AC4" s="25"/>
      <c r="AD4" s="25"/>
      <c r="AE4" s="25"/>
      <c r="AF4" s="25"/>
      <c r="AG4" s="25"/>
      <c r="AH4" s="25"/>
      <c r="AI4" s="25"/>
      <c r="AJ4" s="25"/>
      <c r="AK4" s="25"/>
      <c r="AL4" s="25"/>
      <c r="AM4" s="25"/>
      <c r="AN4" s="25"/>
      <c r="AO4" s="25"/>
      <c r="AP4" s="25"/>
      <c r="AQ4" s="25"/>
      <c r="AR4" s="25"/>
      <c r="AS4" s="25"/>
      <c r="AT4" s="25"/>
      <c r="AU4" s="25"/>
      <c r="AV4" s="43"/>
    </row>
    <row r="5" spans="1:92" s="2" customFormat="1" ht="63" customHeight="1" x14ac:dyDescent="0.25">
      <c r="A5" s="256"/>
      <c r="B5" s="256"/>
      <c r="C5" s="44" t="s">
        <v>11</v>
      </c>
      <c r="D5" s="264"/>
      <c r="E5" s="265"/>
      <c r="F5" s="266"/>
      <c r="G5" s="44" t="s">
        <v>12</v>
      </c>
      <c r="H5" s="264"/>
      <c r="I5" s="266"/>
      <c r="J5" s="44" t="s">
        <v>13</v>
      </c>
      <c r="K5" s="264"/>
      <c r="L5" s="266"/>
      <c r="M5" s="252"/>
      <c r="N5" s="253"/>
      <c r="O5" s="253"/>
      <c r="P5" s="253"/>
      <c r="Q5" s="253"/>
      <c r="R5" s="253"/>
      <c r="S5" s="253"/>
      <c r="T5" s="253"/>
      <c r="U5" s="253"/>
      <c r="V5" s="253"/>
      <c r="W5" s="25"/>
      <c r="X5" s="25"/>
      <c r="Y5" s="25"/>
      <c r="Z5" s="25"/>
      <c r="AA5" s="25"/>
      <c r="AB5" s="25"/>
      <c r="AC5" s="25"/>
      <c r="AD5" s="25"/>
      <c r="AE5" s="25"/>
      <c r="AF5" s="25"/>
      <c r="AG5" s="25"/>
      <c r="AH5" s="25"/>
      <c r="AI5" s="25"/>
      <c r="AJ5" s="25"/>
      <c r="AK5" s="25"/>
      <c r="AL5" s="25"/>
      <c r="AM5" s="25"/>
      <c r="AN5" s="25"/>
      <c r="AO5" s="25"/>
      <c r="AP5" s="25"/>
      <c r="AQ5" s="25"/>
      <c r="AR5" s="25"/>
      <c r="AS5" s="25"/>
      <c r="AT5" s="25"/>
      <c r="AU5" s="25"/>
      <c r="AV5" s="43"/>
    </row>
    <row r="6" spans="1:92" s="2" customFormat="1" ht="102" customHeight="1" x14ac:dyDescent="0.25">
      <c r="A6" s="256"/>
      <c r="B6" s="256"/>
      <c r="C6" s="45" t="s">
        <v>14</v>
      </c>
      <c r="D6" s="229"/>
      <c r="E6" s="229"/>
      <c r="F6" s="229"/>
      <c r="G6" s="229"/>
      <c r="H6" s="229"/>
      <c r="I6" s="229"/>
      <c r="J6" s="229"/>
      <c r="K6" s="229"/>
      <c r="L6" s="229"/>
      <c r="M6" s="254"/>
      <c r="N6" s="255"/>
      <c r="O6" s="255"/>
      <c r="P6" s="255"/>
      <c r="Q6" s="255"/>
      <c r="R6" s="255"/>
      <c r="S6" s="255"/>
      <c r="T6" s="255"/>
      <c r="U6" s="255"/>
      <c r="V6" s="255"/>
      <c r="W6" s="46"/>
      <c r="X6" s="46"/>
      <c r="Y6" s="46"/>
      <c r="Z6" s="46"/>
      <c r="AA6" s="46"/>
      <c r="AB6" s="46"/>
      <c r="AC6" s="46"/>
      <c r="AD6" s="46"/>
      <c r="AE6" s="46"/>
      <c r="AF6" s="46"/>
      <c r="AG6" s="46"/>
      <c r="AH6" s="46"/>
      <c r="AI6" s="46"/>
      <c r="AJ6" s="46"/>
      <c r="AK6" s="46"/>
      <c r="AL6" s="46"/>
      <c r="AM6" s="46"/>
      <c r="AN6" s="46"/>
      <c r="AO6" s="46"/>
      <c r="AP6" s="46"/>
      <c r="AQ6" s="46"/>
      <c r="AR6" s="46"/>
      <c r="AS6" s="46"/>
      <c r="AT6" s="46"/>
      <c r="AU6" s="46"/>
      <c r="AV6" s="47"/>
      <c r="BC6" s="230" t="s">
        <v>15</v>
      </c>
      <c r="BD6" s="230"/>
      <c r="BE6" s="230"/>
      <c r="BF6" s="230"/>
      <c r="BG6" s="230"/>
      <c r="BH6" s="230"/>
      <c r="BI6" s="230"/>
      <c r="BJ6" s="230"/>
      <c r="BK6" s="230"/>
      <c r="BL6" s="230"/>
      <c r="BM6" s="230"/>
      <c r="BN6" s="230"/>
    </row>
    <row r="8" spans="1:92" x14ac:dyDescent="0.25">
      <c r="A8" s="16"/>
      <c r="I8" s="17"/>
      <c r="J8" s="17"/>
      <c r="K8" s="17"/>
      <c r="L8" s="17"/>
      <c r="O8" s="17"/>
      <c r="P8" s="17"/>
      <c r="Q8" s="17"/>
      <c r="R8" s="17"/>
      <c r="U8" s="17"/>
      <c r="V8" s="17"/>
      <c r="W8" s="17"/>
      <c r="X8" s="17"/>
      <c r="Y8" s="17"/>
      <c r="AA8" s="17"/>
      <c r="AB8" s="17"/>
      <c r="AC8" s="17"/>
      <c r="AD8" s="17"/>
      <c r="AE8" s="17"/>
    </row>
    <row r="9" spans="1:92" s="5" customFormat="1" ht="15.5" customHeight="1" x14ac:dyDescent="0.45">
      <c r="G9" s="231" t="s">
        <v>16</v>
      </c>
      <c r="H9" s="232"/>
      <c r="I9" s="232"/>
      <c r="J9" s="232"/>
      <c r="K9" s="232"/>
      <c r="L9" s="233"/>
      <c r="M9" s="234" t="s">
        <v>17</v>
      </c>
      <c r="N9" s="235"/>
      <c r="O9" s="235"/>
      <c r="P9" s="235"/>
      <c r="Q9" s="235"/>
      <c r="R9" s="236"/>
      <c r="S9" s="237" t="s">
        <v>18</v>
      </c>
      <c r="T9" s="238"/>
      <c r="U9" s="238"/>
      <c r="V9" s="238"/>
      <c r="W9" s="238"/>
      <c r="X9" s="239"/>
      <c r="Y9" s="234" t="s">
        <v>19</v>
      </c>
      <c r="Z9" s="235"/>
      <c r="AA9" s="235"/>
      <c r="AB9" s="235"/>
      <c r="AC9" s="235"/>
      <c r="AD9" s="236"/>
      <c r="AE9" s="240" t="s">
        <v>20</v>
      </c>
      <c r="AF9" s="241"/>
      <c r="AG9" s="241"/>
      <c r="AH9" s="241"/>
      <c r="AI9" s="242" t="s">
        <v>21</v>
      </c>
      <c r="AJ9" s="242"/>
      <c r="AO9" s="240" t="s">
        <v>20</v>
      </c>
      <c r="AP9" s="241"/>
      <c r="AQ9" s="241"/>
      <c r="AR9" s="241"/>
      <c r="AS9" s="242" t="s">
        <v>21</v>
      </c>
      <c r="AT9" s="242"/>
    </row>
    <row r="10" spans="1:92" s="5" customFormat="1" ht="98" customHeight="1" x14ac:dyDescent="0.45">
      <c r="A10" s="48" t="s">
        <v>22</v>
      </c>
      <c r="B10" s="48" t="s">
        <v>23</v>
      </c>
      <c r="C10" s="48" t="s">
        <v>24</v>
      </c>
      <c r="D10" s="48" t="s">
        <v>25</v>
      </c>
      <c r="E10" s="48" t="s">
        <v>26</v>
      </c>
      <c r="F10" s="48" t="s">
        <v>27</v>
      </c>
      <c r="G10" s="49" t="s">
        <v>28</v>
      </c>
      <c r="H10" s="49" t="s">
        <v>29</v>
      </c>
      <c r="I10" s="49" t="s">
        <v>30</v>
      </c>
      <c r="J10" s="49" t="s">
        <v>31</v>
      </c>
      <c r="K10" s="49" t="s">
        <v>32</v>
      </c>
      <c r="L10" s="49" t="s">
        <v>33</v>
      </c>
      <c r="M10" s="48" t="s">
        <v>34</v>
      </c>
      <c r="N10" s="48" t="s">
        <v>29</v>
      </c>
      <c r="O10" s="48" t="s">
        <v>30</v>
      </c>
      <c r="P10" s="48" t="s">
        <v>31</v>
      </c>
      <c r="Q10" s="48" t="s">
        <v>32</v>
      </c>
      <c r="R10" s="48" t="s">
        <v>33</v>
      </c>
      <c r="S10" s="50" t="s">
        <v>35</v>
      </c>
      <c r="T10" s="50" t="s">
        <v>29</v>
      </c>
      <c r="U10" s="50" t="s">
        <v>30</v>
      </c>
      <c r="V10" s="50" t="s">
        <v>31</v>
      </c>
      <c r="W10" s="50" t="s">
        <v>32</v>
      </c>
      <c r="X10" s="50" t="s">
        <v>33</v>
      </c>
      <c r="Y10" s="48" t="s">
        <v>36</v>
      </c>
      <c r="Z10" s="48" t="s">
        <v>29</v>
      </c>
      <c r="AA10" s="48" t="s">
        <v>30</v>
      </c>
      <c r="AB10" s="48" t="s">
        <v>31</v>
      </c>
      <c r="AC10" s="48" t="s">
        <v>32</v>
      </c>
      <c r="AD10" s="48" t="s">
        <v>33</v>
      </c>
      <c r="AE10" s="49" t="s">
        <v>37</v>
      </c>
      <c r="AF10" s="49" t="s">
        <v>38</v>
      </c>
      <c r="AG10" s="49" t="s">
        <v>39</v>
      </c>
      <c r="AH10" s="49" t="s">
        <v>40</v>
      </c>
      <c r="AI10" s="49" t="s">
        <v>37</v>
      </c>
      <c r="AJ10" s="49" t="s">
        <v>38</v>
      </c>
      <c r="AK10" s="49" t="s">
        <v>41</v>
      </c>
      <c r="AL10" s="49" t="s">
        <v>42</v>
      </c>
      <c r="AM10" s="49" t="s">
        <v>43</v>
      </c>
      <c r="AN10" s="49" t="s">
        <v>44</v>
      </c>
      <c r="AO10" s="51" t="s">
        <v>37</v>
      </c>
      <c r="AP10" s="51" t="s">
        <v>38</v>
      </c>
      <c r="AQ10" s="51" t="s">
        <v>39</v>
      </c>
      <c r="AR10" s="51" t="s">
        <v>40</v>
      </c>
      <c r="AS10" s="51" t="s">
        <v>37</v>
      </c>
      <c r="AT10" s="51" t="s">
        <v>38</v>
      </c>
      <c r="AU10" s="51" t="s">
        <v>41</v>
      </c>
      <c r="AV10" s="51" t="s">
        <v>42</v>
      </c>
      <c r="AW10" s="51" t="s">
        <v>43</v>
      </c>
      <c r="AX10" s="51" t="s">
        <v>44</v>
      </c>
      <c r="AY10" s="51" t="s">
        <v>45</v>
      </c>
      <c r="BC10" s="49" t="s">
        <v>23</v>
      </c>
      <c r="BD10" s="49" t="s">
        <v>46</v>
      </c>
      <c r="BE10" s="49" t="s">
        <v>47</v>
      </c>
      <c r="BF10" s="49" t="s">
        <v>48</v>
      </c>
      <c r="BG10" s="49" t="s">
        <v>49</v>
      </c>
      <c r="BH10" s="49" t="s">
        <v>50</v>
      </c>
      <c r="BI10" s="49" t="s">
        <v>51</v>
      </c>
      <c r="BJ10" s="49" t="s">
        <v>52</v>
      </c>
      <c r="BK10" s="49" t="s">
        <v>53</v>
      </c>
      <c r="BL10" s="49" t="s">
        <v>17</v>
      </c>
      <c r="BM10" s="49" t="s">
        <v>18</v>
      </c>
      <c r="BN10" s="49" t="s">
        <v>54</v>
      </c>
    </row>
    <row r="11" spans="1:92" s="4" customFormat="1" ht="14.5" x14ac:dyDescent="0.25">
      <c r="A11" s="52" t="str">
        <f>IF(B11&lt;&gt;"",CN11,"")</f>
        <v/>
      </c>
      <c r="B11" s="53"/>
      <c r="C11" s="52"/>
      <c r="D11" s="52"/>
      <c r="E11" s="53"/>
      <c r="F11" s="54"/>
      <c r="G11" s="55"/>
      <c r="H11" s="56"/>
      <c r="I11" s="57">
        <f>H11*19%</f>
        <v>0</v>
      </c>
      <c r="J11" s="57">
        <f>H11+I11</f>
        <v>0</v>
      </c>
      <c r="K11" s="58" t="str">
        <f>IF(B11="","",(H11*F11))</f>
        <v/>
      </c>
      <c r="L11" s="58" t="str">
        <f>IF(B11="","",(J11*F11))</f>
        <v/>
      </c>
      <c r="M11" s="59"/>
      <c r="N11" s="60"/>
      <c r="O11" s="61">
        <f>N11*19%</f>
        <v>0</v>
      </c>
      <c r="P11" s="61">
        <f>N11+O11</f>
        <v>0</v>
      </c>
      <c r="Q11" s="62" t="str">
        <f>IF(B11="","",(N11*F11))</f>
        <v/>
      </c>
      <c r="R11" s="62" t="str">
        <f>IF(B11="","",(P11*F11))</f>
        <v/>
      </c>
      <c r="S11" s="63"/>
      <c r="T11" s="64"/>
      <c r="U11" s="65">
        <f>T11*19%</f>
        <v>0</v>
      </c>
      <c r="V11" s="65">
        <f>T11+U11</f>
        <v>0</v>
      </c>
      <c r="W11" s="66" t="str">
        <f>IF(B11="","",(T11*F11))</f>
        <v/>
      </c>
      <c r="X11" s="66" t="str">
        <f>IF(B11="","",(V11*F11))</f>
        <v/>
      </c>
      <c r="Y11" s="59"/>
      <c r="Z11" s="59"/>
      <c r="AA11" s="60">
        <f>Z11*19%</f>
        <v>0</v>
      </c>
      <c r="AB11" s="61">
        <f>Z11+AA11</f>
        <v>0</v>
      </c>
      <c r="AC11" s="61" t="str">
        <f>IF(E11="","",(Z11*F11))</f>
        <v/>
      </c>
      <c r="AD11" s="62" t="str">
        <f>IF(E11="","",(AB11*F11))</f>
        <v/>
      </c>
      <c r="AE11" s="67" t="str">
        <f>IF(A11="","",ROUND(AVERAGE(J11,P11,V11),0))</f>
        <v/>
      </c>
      <c r="AF11" s="67" t="str">
        <f>IF(B11="","",ROUND(AVERAGE(L11,R11,X11),0))</f>
        <v/>
      </c>
      <c r="AG11" s="68" t="str">
        <f>IF(B11="","",ROUND(STDEV(L11,R11,X11),0))</f>
        <v/>
      </c>
      <c r="AH11" s="69" t="str">
        <f t="shared" ref="AH11:AH74" si="0">IF(B11="","",(AG11/AF11))</f>
        <v/>
      </c>
      <c r="AI11" s="67" t="str">
        <f t="shared" ref="AI11:AI74" si="1">IF(B11="","",ROUND(GEOMEAN((J11,P11,V11)),0))</f>
        <v/>
      </c>
      <c r="AJ11" s="67" t="str">
        <f t="shared" ref="AJ11:AJ74" si="2">IF(B11="","",ROUND(GEOMEAN((L11,R11,X11)),0))</f>
        <v/>
      </c>
      <c r="AK11" s="68" t="str">
        <f t="shared" ref="AK11:AK74" si="3">IF(B11="","",(AF11-AG11))</f>
        <v/>
      </c>
      <c r="AL11" s="68" t="str">
        <f t="shared" ref="AL11:AL74" si="4">IF(B11="","",(AF11+AG11))</f>
        <v/>
      </c>
      <c r="AM11" s="70" t="e">
        <f>ROUND(AVERAGE(L11,R11,X11),0)</f>
        <v>#DIV/0!</v>
      </c>
      <c r="AN11" s="70" t="e">
        <f t="shared" ref="AN11:AN74" si="5">AM11*F11</f>
        <v>#DIV/0!</v>
      </c>
      <c r="AO11" s="67" t="str">
        <f>IF(A11="","",ROUND(AVERAGE(J11,P11,V11,AB11),0))</f>
        <v/>
      </c>
      <c r="AP11" s="67" t="str">
        <f>IF(B11="","",ROUND(AVERAGE(L11,R11,X11,AD11),0))</f>
        <v/>
      </c>
      <c r="AQ11" s="68" t="str">
        <f>IF(B11="","",ROUND(STDEV(L11,R11,X11,AD11),0))</f>
        <v/>
      </c>
      <c r="AR11" s="69" t="str">
        <f>IF(B11="","",(AQ11/AP11))</f>
        <v/>
      </c>
      <c r="AS11" s="67" t="str">
        <f t="shared" ref="AS11:AS74" si="6">IF(L11="","",ROUND(GEOMEAN((J11,P11,V11,AB11)),0))</f>
        <v/>
      </c>
      <c r="AT11" s="67" t="str">
        <f t="shared" ref="AT11:AT74" si="7">IF(L11="","",ROUND(GEOMEAN((L11,R11,X11,AD11)),0))</f>
        <v/>
      </c>
      <c r="AU11" s="68" t="str">
        <f>IF(B11="","",(AP11-AQ11))</f>
        <v/>
      </c>
      <c r="AV11" s="68" t="str">
        <f>IF(B11="","",(AP11+AQ11))</f>
        <v/>
      </c>
      <c r="AW11" s="70">
        <f>ROUND(AVERAGE(L11,R11,X11,AB11),0)</f>
        <v>0</v>
      </c>
      <c r="AX11" s="70">
        <f t="shared" ref="AX11:AX74" si="8">AW11*F11</f>
        <v>0</v>
      </c>
      <c r="AY11" s="20"/>
      <c r="BC11" s="71"/>
      <c r="BD11" s="71"/>
      <c r="BE11" s="20"/>
      <c r="BF11" s="20"/>
      <c r="BG11" s="20"/>
      <c r="BH11" s="72"/>
      <c r="BI11" s="73"/>
      <c r="BJ11" s="74"/>
      <c r="BK11" s="74" t="str">
        <f>IF(BG11="Tabla",(BJ11*BD11*BH11*BI11)," ")</f>
        <v xml:space="preserve"> </v>
      </c>
      <c r="BL11" s="20"/>
      <c r="BM11" s="20"/>
      <c r="BN11" s="75" t="e">
        <f>IF(BG11="Tabla",BK11,(AVERAGE(BJ11,BL11,BM11)*BI11*BD11))</f>
        <v>#DIV/0!</v>
      </c>
      <c r="CN11" s="4">
        <v>1</v>
      </c>
    </row>
    <row r="12" spans="1:92" s="4" customFormat="1" ht="14.5" x14ac:dyDescent="0.25">
      <c r="A12" s="52" t="str">
        <f t="shared" ref="A12:A75" si="9">IF(B12&lt;&gt;"",CN12,"")</f>
        <v/>
      </c>
      <c r="B12" s="53"/>
      <c r="C12" s="52"/>
      <c r="D12" s="52"/>
      <c r="E12" s="53"/>
      <c r="F12" s="54"/>
      <c r="G12" s="55"/>
      <c r="H12" s="56"/>
      <c r="I12" s="57">
        <f t="shared" ref="I12:I75" si="10">H12*19%</f>
        <v>0</v>
      </c>
      <c r="J12" s="57">
        <f t="shared" ref="J12:J75" si="11">H12+I12</f>
        <v>0</v>
      </c>
      <c r="K12" s="58" t="str">
        <f t="shared" ref="K12:K75" si="12">IF(B12="","",(H12*F12))</f>
        <v/>
      </c>
      <c r="L12" s="58" t="str">
        <f t="shared" ref="L12:L75" si="13">IF(B12="","",(J12*F12))</f>
        <v/>
      </c>
      <c r="M12" s="59"/>
      <c r="N12" s="60"/>
      <c r="O12" s="61">
        <f t="shared" ref="O12:O75" si="14">N12*19%</f>
        <v>0</v>
      </c>
      <c r="P12" s="61">
        <f t="shared" ref="P12:P75" si="15">N12+O12</f>
        <v>0</v>
      </c>
      <c r="Q12" s="62" t="str">
        <f t="shared" ref="Q12:Q75" si="16">IF(B12="","",(N12*F12))</f>
        <v/>
      </c>
      <c r="R12" s="62" t="str">
        <f t="shared" ref="R12:R75" si="17">IF(B12="","",(P12*F12))</f>
        <v/>
      </c>
      <c r="S12" s="63"/>
      <c r="T12" s="64"/>
      <c r="U12" s="65">
        <f t="shared" ref="U12:U75" si="18">T12*19%</f>
        <v>0</v>
      </c>
      <c r="V12" s="65">
        <f t="shared" ref="V12:V75" si="19">T12+U12</f>
        <v>0</v>
      </c>
      <c r="W12" s="66" t="str">
        <f t="shared" ref="W12:W75" si="20">IF(B12="","",(T12*F12))</f>
        <v/>
      </c>
      <c r="X12" s="66" t="str">
        <f t="shared" ref="X12:X75" si="21">IF(B12="","",(V12*F12))</f>
        <v/>
      </c>
      <c r="Y12" s="59"/>
      <c r="Z12" s="59"/>
      <c r="AA12" s="60">
        <f t="shared" ref="AA12:AA75" si="22">Z12*19%</f>
        <v>0</v>
      </c>
      <c r="AB12" s="61">
        <f t="shared" ref="AB12:AB75" si="23">Z12+AA12</f>
        <v>0</v>
      </c>
      <c r="AC12" s="61" t="str">
        <f t="shared" ref="AC12:AC75" si="24">IF(E12="","",(Z12*F12))</f>
        <v/>
      </c>
      <c r="AD12" s="62" t="str">
        <f t="shared" ref="AD12:AD75" si="25">IF(E12="","",(AB12*F12))</f>
        <v/>
      </c>
      <c r="AE12" s="67" t="str">
        <f t="shared" ref="AE12:AE75" si="26">IF(A12="","",ROUND(AVERAGE(J12,P12,V12),0))</f>
        <v/>
      </c>
      <c r="AF12" s="67" t="str">
        <f t="shared" ref="AF12:AF75" si="27">IF(B12="","",ROUND(AVERAGE(L12,R12,X12),0))</f>
        <v/>
      </c>
      <c r="AG12" s="68" t="str">
        <f t="shared" ref="AG12:AG75" si="28">IF(B12="","",ROUND(STDEV(L12,R12,X12),0))</f>
        <v/>
      </c>
      <c r="AH12" s="69" t="str">
        <f t="shared" si="0"/>
        <v/>
      </c>
      <c r="AI12" s="67" t="str">
        <f t="shared" si="1"/>
        <v/>
      </c>
      <c r="AJ12" s="67" t="str">
        <f t="shared" si="2"/>
        <v/>
      </c>
      <c r="AK12" s="68" t="str">
        <f t="shared" si="3"/>
        <v/>
      </c>
      <c r="AL12" s="68" t="str">
        <f t="shared" si="4"/>
        <v/>
      </c>
      <c r="AM12" s="70" t="e">
        <f t="shared" ref="AM12:AM75" si="29">ROUND(AVERAGE(L12,R12,X12),0)</f>
        <v>#DIV/0!</v>
      </c>
      <c r="AN12" s="70" t="e">
        <f t="shared" si="5"/>
        <v>#DIV/0!</v>
      </c>
      <c r="AO12" s="67" t="str">
        <f t="shared" ref="AO12:AO75" si="30">IF(A12="","",ROUND(AVERAGE(J12,P12,V12,AB12),0))</f>
        <v/>
      </c>
      <c r="AP12" s="67" t="str">
        <f t="shared" ref="AP12:AP75" si="31">IF(B12="","",ROUND(AVERAGE(L12,R12,X12,AD12),0))</f>
        <v/>
      </c>
      <c r="AQ12" s="68" t="str">
        <f t="shared" ref="AQ12:AQ75" si="32">IF(B12="","",ROUND(STDEV(L12,R12,X12,AD12),0))</f>
        <v/>
      </c>
      <c r="AR12" s="69" t="str">
        <f t="shared" ref="AR12:AR75" si="33">IF(B12="","",(AQ12/AP12))</f>
        <v/>
      </c>
      <c r="AS12" s="67" t="str">
        <f t="shared" si="6"/>
        <v/>
      </c>
      <c r="AT12" s="67" t="str">
        <f t="shared" si="7"/>
        <v/>
      </c>
      <c r="AU12" s="68" t="str">
        <f t="shared" ref="AU12:AU75" si="34">IF(B12="","",(AP12-AQ12))</f>
        <v/>
      </c>
      <c r="AV12" s="68" t="str">
        <f t="shared" ref="AV12:AV75" si="35">IF(B12="","",(AP12+AQ12))</f>
        <v/>
      </c>
      <c r="AW12" s="70">
        <f t="shared" ref="AW12:AW75" si="36">ROUND(AVERAGE(L12,R12,X12,AB12),0)</f>
        <v>0</v>
      </c>
      <c r="AX12" s="70">
        <f t="shared" si="8"/>
        <v>0</v>
      </c>
      <c r="AY12" s="20"/>
      <c r="BC12" s="71"/>
      <c r="BD12" s="71"/>
      <c r="BE12" s="20"/>
      <c r="BF12" s="20"/>
      <c r="BG12" s="20"/>
      <c r="BH12" s="72"/>
      <c r="BI12" s="73"/>
      <c r="BJ12" s="74"/>
      <c r="BK12" s="74" t="str">
        <f t="shared" ref="BK12:BK36" si="37">IF(BG12="Tabla",(BJ12*BD12*BH12*BI12)," ")</f>
        <v xml:space="preserve"> </v>
      </c>
      <c r="BL12" s="20"/>
      <c r="BM12" s="20"/>
      <c r="BN12" s="75" t="e">
        <f t="shared" ref="BN12:BN36" si="38">IF(BG12="Tabla",BK12,(AVERAGE(BJ12,BL12,BM12)*BI12*BD12))</f>
        <v>#DIV/0!</v>
      </c>
      <c r="CN12" s="4">
        <v>2</v>
      </c>
    </row>
    <row r="13" spans="1:92" s="4" customFormat="1" ht="14.5" x14ac:dyDescent="0.25">
      <c r="A13" s="52" t="str">
        <f t="shared" si="9"/>
        <v/>
      </c>
      <c r="B13" s="53"/>
      <c r="C13" s="52"/>
      <c r="D13" s="52"/>
      <c r="E13" s="53"/>
      <c r="F13" s="54"/>
      <c r="G13" s="55"/>
      <c r="H13" s="56"/>
      <c r="I13" s="57">
        <f t="shared" si="10"/>
        <v>0</v>
      </c>
      <c r="J13" s="57">
        <f t="shared" si="11"/>
        <v>0</v>
      </c>
      <c r="K13" s="58" t="str">
        <f t="shared" si="12"/>
        <v/>
      </c>
      <c r="L13" s="58" t="str">
        <f t="shared" si="13"/>
        <v/>
      </c>
      <c r="M13" s="59"/>
      <c r="N13" s="60"/>
      <c r="O13" s="61">
        <f t="shared" si="14"/>
        <v>0</v>
      </c>
      <c r="P13" s="61">
        <f t="shared" si="15"/>
        <v>0</v>
      </c>
      <c r="Q13" s="62" t="str">
        <f t="shared" si="16"/>
        <v/>
      </c>
      <c r="R13" s="62" t="str">
        <f t="shared" si="17"/>
        <v/>
      </c>
      <c r="S13" s="63"/>
      <c r="T13" s="64"/>
      <c r="U13" s="65">
        <f t="shared" si="18"/>
        <v>0</v>
      </c>
      <c r="V13" s="65">
        <f t="shared" si="19"/>
        <v>0</v>
      </c>
      <c r="W13" s="66" t="str">
        <f t="shared" si="20"/>
        <v/>
      </c>
      <c r="X13" s="66" t="str">
        <f t="shared" si="21"/>
        <v/>
      </c>
      <c r="Y13" s="59"/>
      <c r="Z13" s="59"/>
      <c r="AA13" s="60">
        <f t="shared" si="22"/>
        <v>0</v>
      </c>
      <c r="AB13" s="61">
        <f t="shared" si="23"/>
        <v>0</v>
      </c>
      <c r="AC13" s="61" t="str">
        <f t="shared" si="24"/>
        <v/>
      </c>
      <c r="AD13" s="62" t="str">
        <f t="shared" si="25"/>
        <v/>
      </c>
      <c r="AE13" s="67" t="str">
        <f t="shared" si="26"/>
        <v/>
      </c>
      <c r="AF13" s="67" t="str">
        <f t="shared" si="27"/>
        <v/>
      </c>
      <c r="AG13" s="68" t="str">
        <f t="shared" si="28"/>
        <v/>
      </c>
      <c r="AH13" s="69" t="str">
        <f t="shared" si="0"/>
        <v/>
      </c>
      <c r="AI13" s="67" t="str">
        <f t="shared" si="1"/>
        <v/>
      </c>
      <c r="AJ13" s="67" t="str">
        <f t="shared" si="2"/>
        <v/>
      </c>
      <c r="AK13" s="68" t="str">
        <f t="shared" si="3"/>
        <v/>
      </c>
      <c r="AL13" s="68" t="str">
        <f t="shared" si="4"/>
        <v/>
      </c>
      <c r="AM13" s="70" t="e">
        <f t="shared" si="29"/>
        <v>#DIV/0!</v>
      </c>
      <c r="AN13" s="70" t="e">
        <f t="shared" si="5"/>
        <v>#DIV/0!</v>
      </c>
      <c r="AO13" s="67" t="str">
        <f t="shared" si="30"/>
        <v/>
      </c>
      <c r="AP13" s="67" t="str">
        <f t="shared" si="31"/>
        <v/>
      </c>
      <c r="AQ13" s="68" t="str">
        <f t="shared" si="32"/>
        <v/>
      </c>
      <c r="AR13" s="69" t="str">
        <f t="shared" si="33"/>
        <v/>
      </c>
      <c r="AS13" s="67" t="str">
        <f t="shared" si="6"/>
        <v/>
      </c>
      <c r="AT13" s="67" t="str">
        <f t="shared" si="7"/>
        <v/>
      </c>
      <c r="AU13" s="68" t="str">
        <f t="shared" si="34"/>
        <v/>
      </c>
      <c r="AV13" s="68" t="str">
        <f t="shared" si="35"/>
        <v/>
      </c>
      <c r="AW13" s="70">
        <f t="shared" si="36"/>
        <v>0</v>
      </c>
      <c r="AX13" s="70">
        <f t="shared" si="8"/>
        <v>0</v>
      </c>
      <c r="AY13" s="20"/>
      <c r="BC13" s="71"/>
      <c r="BD13" s="71"/>
      <c r="BE13" s="20"/>
      <c r="BF13" s="20"/>
      <c r="BG13" s="20"/>
      <c r="BH13" s="72"/>
      <c r="BI13" s="73"/>
      <c r="BJ13" s="74"/>
      <c r="BK13" s="74" t="str">
        <f t="shared" si="37"/>
        <v xml:space="preserve"> </v>
      </c>
      <c r="BL13" s="20"/>
      <c r="BM13" s="20"/>
      <c r="BN13" s="75" t="e">
        <f t="shared" si="38"/>
        <v>#DIV/0!</v>
      </c>
      <c r="CN13" s="4">
        <v>3</v>
      </c>
    </row>
    <row r="14" spans="1:92" s="4" customFormat="1" ht="14.5" x14ac:dyDescent="0.25">
      <c r="A14" s="52" t="str">
        <f t="shared" si="9"/>
        <v/>
      </c>
      <c r="B14" s="53"/>
      <c r="C14" s="52"/>
      <c r="D14" s="52"/>
      <c r="E14" s="53"/>
      <c r="F14" s="54"/>
      <c r="G14" s="55"/>
      <c r="H14" s="56"/>
      <c r="I14" s="57">
        <f t="shared" si="10"/>
        <v>0</v>
      </c>
      <c r="J14" s="57">
        <f t="shared" si="11"/>
        <v>0</v>
      </c>
      <c r="K14" s="58" t="str">
        <f t="shared" si="12"/>
        <v/>
      </c>
      <c r="L14" s="58" t="str">
        <f t="shared" si="13"/>
        <v/>
      </c>
      <c r="M14" s="59"/>
      <c r="N14" s="60"/>
      <c r="O14" s="61">
        <f t="shared" si="14"/>
        <v>0</v>
      </c>
      <c r="P14" s="61">
        <f t="shared" si="15"/>
        <v>0</v>
      </c>
      <c r="Q14" s="62" t="str">
        <f t="shared" si="16"/>
        <v/>
      </c>
      <c r="R14" s="62" t="str">
        <f t="shared" si="17"/>
        <v/>
      </c>
      <c r="S14" s="63"/>
      <c r="T14" s="64"/>
      <c r="U14" s="65">
        <f t="shared" si="18"/>
        <v>0</v>
      </c>
      <c r="V14" s="65">
        <f t="shared" si="19"/>
        <v>0</v>
      </c>
      <c r="W14" s="66" t="str">
        <f t="shared" si="20"/>
        <v/>
      </c>
      <c r="X14" s="66" t="str">
        <f t="shared" si="21"/>
        <v/>
      </c>
      <c r="Y14" s="59"/>
      <c r="Z14" s="59"/>
      <c r="AA14" s="60">
        <f t="shared" si="22"/>
        <v>0</v>
      </c>
      <c r="AB14" s="61">
        <f t="shared" si="23"/>
        <v>0</v>
      </c>
      <c r="AC14" s="61" t="str">
        <f t="shared" si="24"/>
        <v/>
      </c>
      <c r="AD14" s="62" t="str">
        <f t="shared" si="25"/>
        <v/>
      </c>
      <c r="AE14" s="67" t="str">
        <f t="shared" si="26"/>
        <v/>
      </c>
      <c r="AF14" s="67" t="str">
        <f t="shared" si="27"/>
        <v/>
      </c>
      <c r="AG14" s="68" t="str">
        <f t="shared" si="28"/>
        <v/>
      </c>
      <c r="AH14" s="69" t="str">
        <f t="shared" si="0"/>
        <v/>
      </c>
      <c r="AI14" s="67" t="str">
        <f t="shared" si="1"/>
        <v/>
      </c>
      <c r="AJ14" s="67" t="str">
        <f t="shared" si="2"/>
        <v/>
      </c>
      <c r="AK14" s="68" t="str">
        <f t="shared" si="3"/>
        <v/>
      </c>
      <c r="AL14" s="68" t="str">
        <f t="shared" si="4"/>
        <v/>
      </c>
      <c r="AM14" s="70" t="e">
        <f t="shared" si="29"/>
        <v>#DIV/0!</v>
      </c>
      <c r="AN14" s="70" t="e">
        <f t="shared" si="5"/>
        <v>#DIV/0!</v>
      </c>
      <c r="AO14" s="67" t="str">
        <f t="shared" si="30"/>
        <v/>
      </c>
      <c r="AP14" s="67" t="str">
        <f t="shared" si="31"/>
        <v/>
      </c>
      <c r="AQ14" s="68" t="str">
        <f t="shared" si="32"/>
        <v/>
      </c>
      <c r="AR14" s="69" t="str">
        <f t="shared" si="33"/>
        <v/>
      </c>
      <c r="AS14" s="67" t="str">
        <f t="shared" si="6"/>
        <v/>
      </c>
      <c r="AT14" s="67" t="str">
        <f t="shared" si="7"/>
        <v/>
      </c>
      <c r="AU14" s="68" t="str">
        <f t="shared" si="34"/>
        <v/>
      </c>
      <c r="AV14" s="68" t="str">
        <f t="shared" si="35"/>
        <v/>
      </c>
      <c r="AW14" s="70">
        <f t="shared" si="36"/>
        <v>0</v>
      </c>
      <c r="AX14" s="70">
        <f t="shared" si="8"/>
        <v>0</v>
      </c>
      <c r="AY14" s="20"/>
      <c r="BC14" s="71"/>
      <c r="BD14" s="71"/>
      <c r="BE14" s="20"/>
      <c r="BF14" s="20"/>
      <c r="BG14" s="20"/>
      <c r="BH14" s="72"/>
      <c r="BI14" s="73"/>
      <c r="BJ14" s="74"/>
      <c r="BK14" s="74" t="str">
        <f t="shared" si="37"/>
        <v xml:space="preserve"> </v>
      </c>
      <c r="BL14" s="20"/>
      <c r="BM14" s="20"/>
      <c r="BN14" s="75" t="e">
        <f t="shared" si="38"/>
        <v>#DIV/0!</v>
      </c>
      <c r="CN14" s="4">
        <v>4</v>
      </c>
    </row>
    <row r="15" spans="1:92" s="4" customFormat="1" ht="14.5" x14ac:dyDescent="0.25">
      <c r="A15" s="52" t="str">
        <f t="shared" si="9"/>
        <v/>
      </c>
      <c r="B15" s="53"/>
      <c r="C15" s="52"/>
      <c r="D15" s="52"/>
      <c r="E15" s="53"/>
      <c r="F15" s="54"/>
      <c r="G15" s="55"/>
      <c r="H15" s="56"/>
      <c r="I15" s="57">
        <f t="shared" si="10"/>
        <v>0</v>
      </c>
      <c r="J15" s="57">
        <f t="shared" si="11"/>
        <v>0</v>
      </c>
      <c r="K15" s="58" t="str">
        <f t="shared" si="12"/>
        <v/>
      </c>
      <c r="L15" s="58" t="str">
        <f t="shared" si="13"/>
        <v/>
      </c>
      <c r="M15" s="59"/>
      <c r="N15" s="60"/>
      <c r="O15" s="61">
        <f t="shared" si="14"/>
        <v>0</v>
      </c>
      <c r="P15" s="61">
        <f t="shared" si="15"/>
        <v>0</v>
      </c>
      <c r="Q15" s="62" t="str">
        <f t="shared" si="16"/>
        <v/>
      </c>
      <c r="R15" s="62" t="str">
        <f t="shared" si="17"/>
        <v/>
      </c>
      <c r="S15" s="63"/>
      <c r="T15" s="64"/>
      <c r="U15" s="65">
        <f t="shared" si="18"/>
        <v>0</v>
      </c>
      <c r="V15" s="65">
        <f t="shared" si="19"/>
        <v>0</v>
      </c>
      <c r="W15" s="66" t="str">
        <f t="shared" si="20"/>
        <v/>
      </c>
      <c r="X15" s="66" t="str">
        <f t="shared" si="21"/>
        <v/>
      </c>
      <c r="Y15" s="59"/>
      <c r="Z15" s="59"/>
      <c r="AA15" s="60">
        <f t="shared" si="22"/>
        <v>0</v>
      </c>
      <c r="AB15" s="61">
        <f t="shared" si="23"/>
        <v>0</v>
      </c>
      <c r="AC15" s="61" t="str">
        <f t="shared" si="24"/>
        <v/>
      </c>
      <c r="AD15" s="62" t="str">
        <f t="shared" si="25"/>
        <v/>
      </c>
      <c r="AE15" s="67" t="str">
        <f t="shared" si="26"/>
        <v/>
      </c>
      <c r="AF15" s="67" t="str">
        <f t="shared" si="27"/>
        <v/>
      </c>
      <c r="AG15" s="68" t="str">
        <f t="shared" si="28"/>
        <v/>
      </c>
      <c r="AH15" s="69" t="str">
        <f t="shared" si="0"/>
        <v/>
      </c>
      <c r="AI15" s="67" t="str">
        <f t="shared" si="1"/>
        <v/>
      </c>
      <c r="AJ15" s="67" t="str">
        <f t="shared" si="2"/>
        <v/>
      </c>
      <c r="AK15" s="68" t="str">
        <f t="shared" si="3"/>
        <v/>
      </c>
      <c r="AL15" s="68" t="str">
        <f t="shared" si="4"/>
        <v/>
      </c>
      <c r="AM15" s="70" t="e">
        <f t="shared" si="29"/>
        <v>#DIV/0!</v>
      </c>
      <c r="AN15" s="70" t="e">
        <f t="shared" si="5"/>
        <v>#DIV/0!</v>
      </c>
      <c r="AO15" s="67" t="str">
        <f t="shared" si="30"/>
        <v/>
      </c>
      <c r="AP15" s="67" t="str">
        <f t="shared" si="31"/>
        <v/>
      </c>
      <c r="AQ15" s="68" t="str">
        <f t="shared" si="32"/>
        <v/>
      </c>
      <c r="AR15" s="69" t="str">
        <f t="shared" si="33"/>
        <v/>
      </c>
      <c r="AS15" s="67" t="str">
        <f t="shared" si="6"/>
        <v/>
      </c>
      <c r="AT15" s="67" t="str">
        <f t="shared" si="7"/>
        <v/>
      </c>
      <c r="AU15" s="68" t="str">
        <f t="shared" si="34"/>
        <v/>
      </c>
      <c r="AV15" s="68" t="str">
        <f t="shared" si="35"/>
        <v/>
      </c>
      <c r="AW15" s="70">
        <f t="shared" si="36"/>
        <v>0</v>
      </c>
      <c r="AX15" s="70">
        <f t="shared" si="8"/>
        <v>0</v>
      </c>
      <c r="AY15" s="20"/>
      <c r="BC15" s="71"/>
      <c r="BD15" s="71"/>
      <c r="BE15" s="20"/>
      <c r="BF15" s="20"/>
      <c r="BG15" s="20"/>
      <c r="BH15" s="72"/>
      <c r="BI15" s="73"/>
      <c r="BJ15" s="74"/>
      <c r="BK15" s="74" t="str">
        <f t="shared" si="37"/>
        <v xml:space="preserve"> </v>
      </c>
      <c r="BL15" s="20"/>
      <c r="BM15" s="20"/>
      <c r="BN15" s="75" t="e">
        <f t="shared" si="38"/>
        <v>#DIV/0!</v>
      </c>
      <c r="CN15" s="4">
        <v>5</v>
      </c>
    </row>
    <row r="16" spans="1:92" s="4" customFormat="1" ht="14.5" x14ac:dyDescent="0.25">
      <c r="A16" s="52" t="str">
        <f t="shared" si="9"/>
        <v/>
      </c>
      <c r="B16" s="53"/>
      <c r="C16" s="52"/>
      <c r="D16" s="52"/>
      <c r="E16" s="53"/>
      <c r="F16" s="54"/>
      <c r="G16" s="55"/>
      <c r="H16" s="56"/>
      <c r="I16" s="57">
        <f t="shared" si="10"/>
        <v>0</v>
      </c>
      <c r="J16" s="57">
        <f t="shared" si="11"/>
        <v>0</v>
      </c>
      <c r="K16" s="58" t="str">
        <f t="shared" si="12"/>
        <v/>
      </c>
      <c r="L16" s="58" t="str">
        <f t="shared" si="13"/>
        <v/>
      </c>
      <c r="M16" s="59"/>
      <c r="N16" s="60"/>
      <c r="O16" s="61">
        <f t="shared" si="14"/>
        <v>0</v>
      </c>
      <c r="P16" s="61">
        <f t="shared" si="15"/>
        <v>0</v>
      </c>
      <c r="Q16" s="62" t="str">
        <f t="shared" si="16"/>
        <v/>
      </c>
      <c r="R16" s="62" t="str">
        <f t="shared" si="17"/>
        <v/>
      </c>
      <c r="S16" s="63"/>
      <c r="T16" s="64"/>
      <c r="U16" s="65">
        <f t="shared" si="18"/>
        <v>0</v>
      </c>
      <c r="V16" s="65">
        <f t="shared" si="19"/>
        <v>0</v>
      </c>
      <c r="W16" s="66" t="str">
        <f t="shared" si="20"/>
        <v/>
      </c>
      <c r="X16" s="66" t="str">
        <f t="shared" si="21"/>
        <v/>
      </c>
      <c r="Y16" s="59"/>
      <c r="Z16" s="59"/>
      <c r="AA16" s="60">
        <f t="shared" si="22"/>
        <v>0</v>
      </c>
      <c r="AB16" s="61">
        <f t="shared" si="23"/>
        <v>0</v>
      </c>
      <c r="AC16" s="61" t="str">
        <f t="shared" si="24"/>
        <v/>
      </c>
      <c r="AD16" s="62" t="str">
        <f t="shared" si="25"/>
        <v/>
      </c>
      <c r="AE16" s="67" t="str">
        <f t="shared" si="26"/>
        <v/>
      </c>
      <c r="AF16" s="67" t="str">
        <f t="shared" si="27"/>
        <v/>
      </c>
      <c r="AG16" s="68" t="str">
        <f t="shared" si="28"/>
        <v/>
      </c>
      <c r="AH16" s="69" t="str">
        <f t="shared" si="0"/>
        <v/>
      </c>
      <c r="AI16" s="67" t="str">
        <f t="shared" si="1"/>
        <v/>
      </c>
      <c r="AJ16" s="67" t="str">
        <f t="shared" si="2"/>
        <v/>
      </c>
      <c r="AK16" s="68" t="str">
        <f t="shared" si="3"/>
        <v/>
      </c>
      <c r="AL16" s="68" t="str">
        <f t="shared" si="4"/>
        <v/>
      </c>
      <c r="AM16" s="70" t="e">
        <f t="shared" si="29"/>
        <v>#DIV/0!</v>
      </c>
      <c r="AN16" s="70" t="e">
        <f t="shared" si="5"/>
        <v>#DIV/0!</v>
      </c>
      <c r="AO16" s="67" t="str">
        <f t="shared" si="30"/>
        <v/>
      </c>
      <c r="AP16" s="67" t="str">
        <f t="shared" si="31"/>
        <v/>
      </c>
      <c r="AQ16" s="68" t="str">
        <f t="shared" si="32"/>
        <v/>
      </c>
      <c r="AR16" s="69" t="str">
        <f t="shared" si="33"/>
        <v/>
      </c>
      <c r="AS16" s="67" t="str">
        <f t="shared" si="6"/>
        <v/>
      </c>
      <c r="AT16" s="67" t="str">
        <f t="shared" si="7"/>
        <v/>
      </c>
      <c r="AU16" s="68" t="str">
        <f t="shared" si="34"/>
        <v/>
      </c>
      <c r="AV16" s="68" t="str">
        <f t="shared" si="35"/>
        <v/>
      </c>
      <c r="AW16" s="70">
        <f t="shared" si="36"/>
        <v>0</v>
      </c>
      <c r="AX16" s="70">
        <f t="shared" si="8"/>
        <v>0</v>
      </c>
      <c r="AY16" s="20"/>
      <c r="BC16" s="71"/>
      <c r="BD16" s="71"/>
      <c r="BE16" s="20"/>
      <c r="BF16" s="20"/>
      <c r="BG16" s="20"/>
      <c r="BH16" s="72"/>
      <c r="BI16" s="73"/>
      <c r="BJ16" s="74"/>
      <c r="BK16" s="74" t="str">
        <f t="shared" si="37"/>
        <v xml:space="preserve"> </v>
      </c>
      <c r="BL16" s="20"/>
      <c r="BM16" s="20"/>
      <c r="BN16" s="75" t="e">
        <f t="shared" si="38"/>
        <v>#DIV/0!</v>
      </c>
      <c r="CN16" s="4">
        <v>6</v>
      </c>
    </row>
    <row r="17" spans="1:92" s="4" customFormat="1" ht="14.5" x14ac:dyDescent="0.25">
      <c r="A17" s="52" t="str">
        <f t="shared" si="9"/>
        <v/>
      </c>
      <c r="B17" s="53"/>
      <c r="C17" s="52"/>
      <c r="D17" s="52"/>
      <c r="E17" s="53"/>
      <c r="F17" s="54"/>
      <c r="G17" s="55"/>
      <c r="H17" s="56"/>
      <c r="I17" s="57">
        <f t="shared" si="10"/>
        <v>0</v>
      </c>
      <c r="J17" s="57">
        <f t="shared" si="11"/>
        <v>0</v>
      </c>
      <c r="K17" s="58" t="str">
        <f t="shared" si="12"/>
        <v/>
      </c>
      <c r="L17" s="58" t="str">
        <f t="shared" si="13"/>
        <v/>
      </c>
      <c r="M17" s="59"/>
      <c r="N17" s="60"/>
      <c r="O17" s="61">
        <f t="shared" si="14"/>
        <v>0</v>
      </c>
      <c r="P17" s="61">
        <f t="shared" si="15"/>
        <v>0</v>
      </c>
      <c r="Q17" s="62" t="str">
        <f t="shared" si="16"/>
        <v/>
      </c>
      <c r="R17" s="62" t="str">
        <f t="shared" si="17"/>
        <v/>
      </c>
      <c r="S17" s="63"/>
      <c r="T17" s="64"/>
      <c r="U17" s="65">
        <f t="shared" si="18"/>
        <v>0</v>
      </c>
      <c r="V17" s="65">
        <f t="shared" si="19"/>
        <v>0</v>
      </c>
      <c r="W17" s="66" t="str">
        <f t="shared" si="20"/>
        <v/>
      </c>
      <c r="X17" s="66" t="str">
        <f t="shared" si="21"/>
        <v/>
      </c>
      <c r="Y17" s="59"/>
      <c r="Z17" s="59"/>
      <c r="AA17" s="60">
        <f t="shared" si="22"/>
        <v>0</v>
      </c>
      <c r="AB17" s="61">
        <f t="shared" si="23"/>
        <v>0</v>
      </c>
      <c r="AC17" s="61" t="str">
        <f t="shared" si="24"/>
        <v/>
      </c>
      <c r="AD17" s="62" t="str">
        <f t="shared" si="25"/>
        <v/>
      </c>
      <c r="AE17" s="67" t="str">
        <f t="shared" si="26"/>
        <v/>
      </c>
      <c r="AF17" s="67" t="str">
        <f t="shared" si="27"/>
        <v/>
      </c>
      <c r="AG17" s="68" t="str">
        <f t="shared" si="28"/>
        <v/>
      </c>
      <c r="AH17" s="69" t="str">
        <f t="shared" si="0"/>
        <v/>
      </c>
      <c r="AI17" s="67" t="str">
        <f t="shared" si="1"/>
        <v/>
      </c>
      <c r="AJ17" s="67" t="str">
        <f t="shared" si="2"/>
        <v/>
      </c>
      <c r="AK17" s="68" t="str">
        <f t="shared" si="3"/>
        <v/>
      </c>
      <c r="AL17" s="68" t="str">
        <f t="shared" si="4"/>
        <v/>
      </c>
      <c r="AM17" s="70" t="e">
        <f t="shared" si="29"/>
        <v>#DIV/0!</v>
      </c>
      <c r="AN17" s="70" t="e">
        <f t="shared" si="5"/>
        <v>#DIV/0!</v>
      </c>
      <c r="AO17" s="67" t="str">
        <f t="shared" si="30"/>
        <v/>
      </c>
      <c r="AP17" s="67" t="str">
        <f t="shared" si="31"/>
        <v/>
      </c>
      <c r="AQ17" s="68" t="str">
        <f t="shared" si="32"/>
        <v/>
      </c>
      <c r="AR17" s="69" t="str">
        <f t="shared" si="33"/>
        <v/>
      </c>
      <c r="AS17" s="67" t="str">
        <f t="shared" si="6"/>
        <v/>
      </c>
      <c r="AT17" s="67" t="str">
        <f t="shared" si="7"/>
        <v/>
      </c>
      <c r="AU17" s="68" t="str">
        <f t="shared" si="34"/>
        <v/>
      </c>
      <c r="AV17" s="68" t="str">
        <f t="shared" si="35"/>
        <v/>
      </c>
      <c r="AW17" s="70">
        <f t="shared" si="36"/>
        <v>0</v>
      </c>
      <c r="AX17" s="70">
        <f t="shared" si="8"/>
        <v>0</v>
      </c>
      <c r="AY17" s="20"/>
      <c r="BC17" s="71"/>
      <c r="BD17" s="71"/>
      <c r="BE17" s="20"/>
      <c r="BF17" s="20"/>
      <c r="BG17" s="20"/>
      <c r="BH17" s="72"/>
      <c r="BI17" s="73"/>
      <c r="BJ17" s="74"/>
      <c r="BK17" s="74" t="str">
        <f t="shared" si="37"/>
        <v xml:space="preserve"> </v>
      </c>
      <c r="BL17" s="20"/>
      <c r="BM17" s="20"/>
      <c r="BN17" s="75" t="e">
        <f t="shared" si="38"/>
        <v>#DIV/0!</v>
      </c>
      <c r="CN17" s="4">
        <v>7</v>
      </c>
    </row>
    <row r="18" spans="1:92" s="4" customFormat="1" ht="14.5" x14ac:dyDescent="0.25">
      <c r="A18" s="52" t="str">
        <f t="shared" si="9"/>
        <v/>
      </c>
      <c r="B18" s="53"/>
      <c r="C18" s="52"/>
      <c r="D18" s="52"/>
      <c r="E18" s="53"/>
      <c r="F18" s="54"/>
      <c r="G18" s="55"/>
      <c r="H18" s="56"/>
      <c r="I18" s="57">
        <f t="shared" si="10"/>
        <v>0</v>
      </c>
      <c r="J18" s="57">
        <f t="shared" si="11"/>
        <v>0</v>
      </c>
      <c r="K18" s="58" t="str">
        <f t="shared" si="12"/>
        <v/>
      </c>
      <c r="L18" s="58" t="str">
        <f t="shared" si="13"/>
        <v/>
      </c>
      <c r="M18" s="59"/>
      <c r="N18" s="60"/>
      <c r="O18" s="61">
        <f t="shared" si="14"/>
        <v>0</v>
      </c>
      <c r="P18" s="61">
        <f t="shared" si="15"/>
        <v>0</v>
      </c>
      <c r="Q18" s="62" t="str">
        <f t="shared" si="16"/>
        <v/>
      </c>
      <c r="R18" s="62" t="str">
        <f t="shared" si="17"/>
        <v/>
      </c>
      <c r="S18" s="63"/>
      <c r="T18" s="64"/>
      <c r="U18" s="65">
        <f t="shared" si="18"/>
        <v>0</v>
      </c>
      <c r="V18" s="65">
        <f t="shared" si="19"/>
        <v>0</v>
      </c>
      <c r="W18" s="66" t="str">
        <f t="shared" si="20"/>
        <v/>
      </c>
      <c r="X18" s="66" t="str">
        <f t="shared" si="21"/>
        <v/>
      </c>
      <c r="Y18" s="59"/>
      <c r="Z18" s="59"/>
      <c r="AA18" s="60">
        <f t="shared" si="22"/>
        <v>0</v>
      </c>
      <c r="AB18" s="61">
        <f t="shared" si="23"/>
        <v>0</v>
      </c>
      <c r="AC18" s="61" t="str">
        <f t="shared" si="24"/>
        <v/>
      </c>
      <c r="AD18" s="62" t="str">
        <f t="shared" si="25"/>
        <v/>
      </c>
      <c r="AE18" s="67" t="str">
        <f t="shared" si="26"/>
        <v/>
      </c>
      <c r="AF18" s="67" t="str">
        <f t="shared" si="27"/>
        <v/>
      </c>
      <c r="AG18" s="68" t="str">
        <f t="shared" si="28"/>
        <v/>
      </c>
      <c r="AH18" s="69" t="str">
        <f t="shared" si="0"/>
        <v/>
      </c>
      <c r="AI18" s="67" t="str">
        <f t="shared" si="1"/>
        <v/>
      </c>
      <c r="AJ18" s="67" t="str">
        <f t="shared" si="2"/>
        <v/>
      </c>
      <c r="AK18" s="68" t="str">
        <f t="shared" si="3"/>
        <v/>
      </c>
      <c r="AL18" s="68" t="str">
        <f t="shared" si="4"/>
        <v/>
      </c>
      <c r="AM18" s="70" t="e">
        <f t="shared" si="29"/>
        <v>#DIV/0!</v>
      </c>
      <c r="AN18" s="70" t="e">
        <f t="shared" si="5"/>
        <v>#DIV/0!</v>
      </c>
      <c r="AO18" s="67" t="str">
        <f t="shared" si="30"/>
        <v/>
      </c>
      <c r="AP18" s="67" t="str">
        <f t="shared" si="31"/>
        <v/>
      </c>
      <c r="AQ18" s="68" t="str">
        <f t="shared" si="32"/>
        <v/>
      </c>
      <c r="AR18" s="69" t="str">
        <f t="shared" si="33"/>
        <v/>
      </c>
      <c r="AS18" s="67" t="str">
        <f t="shared" si="6"/>
        <v/>
      </c>
      <c r="AT18" s="67" t="str">
        <f t="shared" si="7"/>
        <v/>
      </c>
      <c r="AU18" s="68" t="str">
        <f t="shared" si="34"/>
        <v/>
      </c>
      <c r="AV18" s="68" t="str">
        <f t="shared" si="35"/>
        <v/>
      </c>
      <c r="AW18" s="70">
        <f t="shared" si="36"/>
        <v>0</v>
      </c>
      <c r="AX18" s="70">
        <f t="shared" si="8"/>
        <v>0</v>
      </c>
      <c r="AY18" s="20"/>
      <c r="BC18" s="71"/>
      <c r="BD18" s="71"/>
      <c r="BE18" s="71"/>
      <c r="BF18" s="71"/>
      <c r="BG18" s="71"/>
      <c r="BH18" s="71"/>
      <c r="BI18" s="71"/>
      <c r="BJ18" s="74"/>
      <c r="BK18" s="74" t="str">
        <f t="shared" si="37"/>
        <v xml:space="preserve"> </v>
      </c>
      <c r="BL18" s="71"/>
      <c r="BM18" s="71"/>
      <c r="BN18" s="75" t="e">
        <f t="shared" si="38"/>
        <v>#DIV/0!</v>
      </c>
      <c r="CN18" s="4">
        <v>8</v>
      </c>
    </row>
    <row r="19" spans="1:92" s="4" customFormat="1" ht="14.5" x14ac:dyDescent="0.25">
      <c r="A19" s="52" t="str">
        <f t="shared" si="9"/>
        <v/>
      </c>
      <c r="B19" s="53"/>
      <c r="C19" s="52"/>
      <c r="D19" s="52"/>
      <c r="E19" s="53"/>
      <c r="F19" s="54"/>
      <c r="G19" s="55"/>
      <c r="H19" s="56"/>
      <c r="I19" s="57">
        <f t="shared" si="10"/>
        <v>0</v>
      </c>
      <c r="J19" s="57">
        <f t="shared" si="11"/>
        <v>0</v>
      </c>
      <c r="K19" s="58" t="str">
        <f t="shared" si="12"/>
        <v/>
      </c>
      <c r="L19" s="58" t="str">
        <f t="shared" si="13"/>
        <v/>
      </c>
      <c r="M19" s="59"/>
      <c r="N19" s="60"/>
      <c r="O19" s="61">
        <f t="shared" si="14"/>
        <v>0</v>
      </c>
      <c r="P19" s="61">
        <f t="shared" si="15"/>
        <v>0</v>
      </c>
      <c r="Q19" s="62" t="str">
        <f t="shared" si="16"/>
        <v/>
      </c>
      <c r="R19" s="62" t="str">
        <f t="shared" si="17"/>
        <v/>
      </c>
      <c r="S19" s="63"/>
      <c r="T19" s="64"/>
      <c r="U19" s="65">
        <f t="shared" si="18"/>
        <v>0</v>
      </c>
      <c r="V19" s="65">
        <f t="shared" si="19"/>
        <v>0</v>
      </c>
      <c r="W19" s="66" t="str">
        <f t="shared" si="20"/>
        <v/>
      </c>
      <c r="X19" s="66" t="str">
        <f t="shared" si="21"/>
        <v/>
      </c>
      <c r="Y19" s="59"/>
      <c r="Z19" s="59"/>
      <c r="AA19" s="60">
        <f t="shared" si="22"/>
        <v>0</v>
      </c>
      <c r="AB19" s="61">
        <f t="shared" si="23"/>
        <v>0</v>
      </c>
      <c r="AC19" s="61" t="str">
        <f t="shared" si="24"/>
        <v/>
      </c>
      <c r="AD19" s="62" t="str">
        <f t="shared" si="25"/>
        <v/>
      </c>
      <c r="AE19" s="67" t="str">
        <f t="shared" si="26"/>
        <v/>
      </c>
      <c r="AF19" s="67" t="str">
        <f t="shared" si="27"/>
        <v/>
      </c>
      <c r="AG19" s="68" t="str">
        <f t="shared" si="28"/>
        <v/>
      </c>
      <c r="AH19" s="69" t="str">
        <f t="shared" si="0"/>
        <v/>
      </c>
      <c r="AI19" s="67" t="str">
        <f t="shared" si="1"/>
        <v/>
      </c>
      <c r="AJ19" s="67" t="str">
        <f t="shared" si="2"/>
        <v/>
      </c>
      <c r="AK19" s="68" t="str">
        <f t="shared" si="3"/>
        <v/>
      </c>
      <c r="AL19" s="68" t="str">
        <f t="shared" si="4"/>
        <v/>
      </c>
      <c r="AM19" s="70" t="e">
        <f t="shared" si="29"/>
        <v>#DIV/0!</v>
      </c>
      <c r="AN19" s="70" t="e">
        <f t="shared" si="5"/>
        <v>#DIV/0!</v>
      </c>
      <c r="AO19" s="67" t="str">
        <f t="shared" si="30"/>
        <v/>
      </c>
      <c r="AP19" s="67" t="str">
        <f t="shared" si="31"/>
        <v/>
      </c>
      <c r="AQ19" s="68" t="str">
        <f t="shared" si="32"/>
        <v/>
      </c>
      <c r="AR19" s="69" t="str">
        <f t="shared" si="33"/>
        <v/>
      </c>
      <c r="AS19" s="67" t="str">
        <f t="shared" si="6"/>
        <v/>
      </c>
      <c r="AT19" s="67" t="str">
        <f t="shared" si="7"/>
        <v/>
      </c>
      <c r="AU19" s="68" t="str">
        <f t="shared" si="34"/>
        <v/>
      </c>
      <c r="AV19" s="68" t="str">
        <f t="shared" si="35"/>
        <v/>
      </c>
      <c r="AW19" s="70">
        <f t="shared" si="36"/>
        <v>0</v>
      </c>
      <c r="AX19" s="70">
        <f t="shared" si="8"/>
        <v>0</v>
      </c>
      <c r="AY19" s="20"/>
      <c r="BC19" s="71"/>
      <c r="BD19" s="71"/>
      <c r="BE19" s="71"/>
      <c r="BF19" s="71"/>
      <c r="BG19" s="71"/>
      <c r="BH19" s="71"/>
      <c r="BI19" s="71"/>
      <c r="BJ19" s="74"/>
      <c r="BK19" s="74" t="str">
        <f t="shared" si="37"/>
        <v xml:space="preserve"> </v>
      </c>
      <c r="BL19" s="71"/>
      <c r="BM19" s="71"/>
      <c r="BN19" s="75" t="e">
        <f t="shared" si="38"/>
        <v>#DIV/0!</v>
      </c>
      <c r="CN19" s="4">
        <v>9</v>
      </c>
    </row>
    <row r="20" spans="1:92" s="4" customFormat="1" ht="14.5" x14ac:dyDescent="0.25">
      <c r="A20" s="52" t="str">
        <f t="shared" si="9"/>
        <v/>
      </c>
      <c r="B20" s="53"/>
      <c r="C20" s="52"/>
      <c r="D20" s="52"/>
      <c r="E20" s="53"/>
      <c r="F20" s="54"/>
      <c r="G20" s="55"/>
      <c r="H20" s="56"/>
      <c r="I20" s="57">
        <f t="shared" si="10"/>
        <v>0</v>
      </c>
      <c r="J20" s="57">
        <f t="shared" si="11"/>
        <v>0</v>
      </c>
      <c r="K20" s="58" t="str">
        <f t="shared" si="12"/>
        <v/>
      </c>
      <c r="L20" s="58" t="str">
        <f t="shared" si="13"/>
        <v/>
      </c>
      <c r="M20" s="59"/>
      <c r="N20" s="60"/>
      <c r="O20" s="61">
        <f t="shared" si="14"/>
        <v>0</v>
      </c>
      <c r="P20" s="61">
        <f t="shared" si="15"/>
        <v>0</v>
      </c>
      <c r="Q20" s="62" t="str">
        <f t="shared" si="16"/>
        <v/>
      </c>
      <c r="R20" s="62" t="str">
        <f t="shared" si="17"/>
        <v/>
      </c>
      <c r="S20" s="63"/>
      <c r="T20" s="64"/>
      <c r="U20" s="65">
        <f t="shared" si="18"/>
        <v>0</v>
      </c>
      <c r="V20" s="65">
        <f t="shared" si="19"/>
        <v>0</v>
      </c>
      <c r="W20" s="66" t="str">
        <f t="shared" si="20"/>
        <v/>
      </c>
      <c r="X20" s="66" t="str">
        <f t="shared" si="21"/>
        <v/>
      </c>
      <c r="Y20" s="59"/>
      <c r="Z20" s="59"/>
      <c r="AA20" s="60">
        <f t="shared" si="22"/>
        <v>0</v>
      </c>
      <c r="AB20" s="61">
        <f t="shared" si="23"/>
        <v>0</v>
      </c>
      <c r="AC20" s="61" t="str">
        <f t="shared" si="24"/>
        <v/>
      </c>
      <c r="AD20" s="62" t="str">
        <f t="shared" si="25"/>
        <v/>
      </c>
      <c r="AE20" s="67" t="str">
        <f t="shared" si="26"/>
        <v/>
      </c>
      <c r="AF20" s="67" t="str">
        <f t="shared" si="27"/>
        <v/>
      </c>
      <c r="AG20" s="68" t="str">
        <f t="shared" si="28"/>
        <v/>
      </c>
      <c r="AH20" s="69" t="str">
        <f t="shared" si="0"/>
        <v/>
      </c>
      <c r="AI20" s="67" t="str">
        <f t="shared" si="1"/>
        <v/>
      </c>
      <c r="AJ20" s="67" t="str">
        <f t="shared" si="2"/>
        <v/>
      </c>
      <c r="AK20" s="68" t="str">
        <f t="shared" si="3"/>
        <v/>
      </c>
      <c r="AL20" s="68" t="str">
        <f t="shared" si="4"/>
        <v/>
      </c>
      <c r="AM20" s="70" t="e">
        <f t="shared" si="29"/>
        <v>#DIV/0!</v>
      </c>
      <c r="AN20" s="70" t="e">
        <f t="shared" si="5"/>
        <v>#DIV/0!</v>
      </c>
      <c r="AO20" s="67" t="str">
        <f t="shared" si="30"/>
        <v/>
      </c>
      <c r="AP20" s="67" t="str">
        <f t="shared" si="31"/>
        <v/>
      </c>
      <c r="AQ20" s="68" t="str">
        <f t="shared" si="32"/>
        <v/>
      </c>
      <c r="AR20" s="69" t="str">
        <f t="shared" si="33"/>
        <v/>
      </c>
      <c r="AS20" s="67" t="str">
        <f t="shared" si="6"/>
        <v/>
      </c>
      <c r="AT20" s="67" t="str">
        <f t="shared" si="7"/>
        <v/>
      </c>
      <c r="AU20" s="68" t="str">
        <f t="shared" si="34"/>
        <v/>
      </c>
      <c r="AV20" s="68" t="str">
        <f t="shared" si="35"/>
        <v/>
      </c>
      <c r="AW20" s="70">
        <f t="shared" si="36"/>
        <v>0</v>
      </c>
      <c r="AX20" s="70">
        <f t="shared" si="8"/>
        <v>0</v>
      </c>
      <c r="AY20" s="20"/>
      <c r="BC20" s="71"/>
      <c r="BD20" s="71"/>
      <c r="BE20" s="71"/>
      <c r="BF20" s="71"/>
      <c r="BG20" s="71"/>
      <c r="BH20" s="71"/>
      <c r="BI20" s="71"/>
      <c r="BJ20" s="74"/>
      <c r="BK20" s="74" t="str">
        <f t="shared" si="37"/>
        <v xml:space="preserve"> </v>
      </c>
      <c r="BL20" s="71"/>
      <c r="BM20" s="71"/>
      <c r="BN20" s="75" t="e">
        <f t="shared" si="38"/>
        <v>#DIV/0!</v>
      </c>
      <c r="CN20" s="4">
        <v>10</v>
      </c>
    </row>
    <row r="21" spans="1:92" s="4" customFormat="1" ht="14.5" x14ac:dyDescent="0.25">
      <c r="A21" s="52" t="str">
        <f t="shared" si="9"/>
        <v/>
      </c>
      <c r="B21" s="53"/>
      <c r="C21" s="52"/>
      <c r="D21" s="52"/>
      <c r="E21" s="53"/>
      <c r="F21" s="54"/>
      <c r="G21" s="55"/>
      <c r="H21" s="56"/>
      <c r="I21" s="57">
        <f t="shared" si="10"/>
        <v>0</v>
      </c>
      <c r="J21" s="57">
        <f t="shared" si="11"/>
        <v>0</v>
      </c>
      <c r="K21" s="58" t="str">
        <f t="shared" si="12"/>
        <v/>
      </c>
      <c r="L21" s="58" t="str">
        <f t="shared" si="13"/>
        <v/>
      </c>
      <c r="M21" s="59"/>
      <c r="N21" s="60"/>
      <c r="O21" s="61">
        <f t="shared" si="14"/>
        <v>0</v>
      </c>
      <c r="P21" s="61">
        <f t="shared" si="15"/>
        <v>0</v>
      </c>
      <c r="Q21" s="62" t="str">
        <f t="shared" si="16"/>
        <v/>
      </c>
      <c r="R21" s="62" t="str">
        <f t="shared" si="17"/>
        <v/>
      </c>
      <c r="S21" s="63"/>
      <c r="T21" s="64"/>
      <c r="U21" s="65">
        <f t="shared" si="18"/>
        <v>0</v>
      </c>
      <c r="V21" s="65">
        <f t="shared" si="19"/>
        <v>0</v>
      </c>
      <c r="W21" s="66" t="str">
        <f t="shared" si="20"/>
        <v/>
      </c>
      <c r="X21" s="66" t="str">
        <f t="shared" si="21"/>
        <v/>
      </c>
      <c r="Y21" s="59"/>
      <c r="Z21" s="59"/>
      <c r="AA21" s="60">
        <f t="shared" si="22"/>
        <v>0</v>
      </c>
      <c r="AB21" s="61">
        <f t="shared" si="23"/>
        <v>0</v>
      </c>
      <c r="AC21" s="61" t="str">
        <f t="shared" si="24"/>
        <v/>
      </c>
      <c r="AD21" s="62" t="str">
        <f t="shared" si="25"/>
        <v/>
      </c>
      <c r="AE21" s="67" t="str">
        <f t="shared" si="26"/>
        <v/>
      </c>
      <c r="AF21" s="67" t="str">
        <f t="shared" si="27"/>
        <v/>
      </c>
      <c r="AG21" s="68" t="str">
        <f t="shared" si="28"/>
        <v/>
      </c>
      <c r="AH21" s="69" t="str">
        <f t="shared" si="0"/>
        <v/>
      </c>
      <c r="AI21" s="67" t="str">
        <f t="shared" si="1"/>
        <v/>
      </c>
      <c r="AJ21" s="67" t="str">
        <f t="shared" si="2"/>
        <v/>
      </c>
      <c r="AK21" s="68" t="str">
        <f t="shared" si="3"/>
        <v/>
      </c>
      <c r="AL21" s="68" t="str">
        <f t="shared" si="4"/>
        <v/>
      </c>
      <c r="AM21" s="70" t="e">
        <f t="shared" si="29"/>
        <v>#DIV/0!</v>
      </c>
      <c r="AN21" s="70" t="e">
        <f t="shared" si="5"/>
        <v>#DIV/0!</v>
      </c>
      <c r="AO21" s="67" t="str">
        <f t="shared" si="30"/>
        <v/>
      </c>
      <c r="AP21" s="67" t="str">
        <f t="shared" si="31"/>
        <v/>
      </c>
      <c r="AQ21" s="68" t="str">
        <f t="shared" si="32"/>
        <v/>
      </c>
      <c r="AR21" s="69" t="str">
        <f t="shared" si="33"/>
        <v/>
      </c>
      <c r="AS21" s="67" t="str">
        <f t="shared" si="6"/>
        <v/>
      </c>
      <c r="AT21" s="67" t="str">
        <f t="shared" si="7"/>
        <v/>
      </c>
      <c r="AU21" s="68" t="str">
        <f t="shared" si="34"/>
        <v/>
      </c>
      <c r="AV21" s="68" t="str">
        <f t="shared" si="35"/>
        <v/>
      </c>
      <c r="AW21" s="70">
        <f t="shared" si="36"/>
        <v>0</v>
      </c>
      <c r="AX21" s="70">
        <f t="shared" si="8"/>
        <v>0</v>
      </c>
      <c r="AY21" s="20"/>
      <c r="BC21" s="71"/>
      <c r="BD21" s="71"/>
      <c r="BE21" s="71"/>
      <c r="BF21" s="71"/>
      <c r="BG21" s="71"/>
      <c r="BH21" s="71"/>
      <c r="BI21" s="71"/>
      <c r="BJ21" s="74"/>
      <c r="BK21" s="74" t="str">
        <f t="shared" si="37"/>
        <v xml:space="preserve"> </v>
      </c>
      <c r="BL21" s="71"/>
      <c r="BM21" s="71"/>
      <c r="BN21" s="75" t="e">
        <f t="shared" si="38"/>
        <v>#DIV/0!</v>
      </c>
      <c r="CN21" s="4">
        <v>11</v>
      </c>
    </row>
    <row r="22" spans="1:92" s="4" customFormat="1" ht="14.5" x14ac:dyDescent="0.25">
      <c r="A22" s="52" t="str">
        <f t="shared" si="9"/>
        <v/>
      </c>
      <c r="B22" s="53"/>
      <c r="C22" s="52"/>
      <c r="D22" s="52"/>
      <c r="E22" s="53"/>
      <c r="F22" s="54"/>
      <c r="G22" s="55"/>
      <c r="H22" s="56"/>
      <c r="I22" s="57">
        <f t="shared" si="10"/>
        <v>0</v>
      </c>
      <c r="J22" s="57">
        <f t="shared" si="11"/>
        <v>0</v>
      </c>
      <c r="K22" s="58" t="str">
        <f t="shared" si="12"/>
        <v/>
      </c>
      <c r="L22" s="58" t="str">
        <f t="shared" si="13"/>
        <v/>
      </c>
      <c r="M22" s="59"/>
      <c r="N22" s="60"/>
      <c r="O22" s="61">
        <f t="shared" si="14"/>
        <v>0</v>
      </c>
      <c r="P22" s="61">
        <f t="shared" si="15"/>
        <v>0</v>
      </c>
      <c r="Q22" s="62" t="str">
        <f t="shared" si="16"/>
        <v/>
      </c>
      <c r="R22" s="62" t="str">
        <f t="shared" si="17"/>
        <v/>
      </c>
      <c r="S22" s="63"/>
      <c r="T22" s="64"/>
      <c r="U22" s="65">
        <f t="shared" si="18"/>
        <v>0</v>
      </c>
      <c r="V22" s="65">
        <f t="shared" si="19"/>
        <v>0</v>
      </c>
      <c r="W22" s="66" t="str">
        <f t="shared" si="20"/>
        <v/>
      </c>
      <c r="X22" s="66" t="str">
        <f t="shared" si="21"/>
        <v/>
      </c>
      <c r="Y22" s="59"/>
      <c r="Z22" s="59"/>
      <c r="AA22" s="60">
        <f t="shared" si="22"/>
        <v>0</v>
      </c>
      <c r="AB22" s="61">
        <f t="shared" si="23"/>
        <v>0</v>
      </c>
      <c r="AC22" s="61" t="str">
        <f t="shared" si="24"/>
        <v/>
      </c>
      <c r="AD22" s="62" t="str">
        <f t="shared" si="25"/>
        <v/>
      </c>
      <c r="AE22" s="67" t="str">
        <f t="shared" si="26"/>
        <v/>
      </c>
      <c r="AF22" s="67" t="str">
        <f t="shared" si="27"/>
        <v/>
      </c>
      <c r="AG22" s="68" t="str">
        <f t="shared" si="28"/>
        <v/>
      </c>
      <c r="AH22" s="69" t="str">
        <f t="shared" si="0"/>
        <v/>
      </c>
      <c r="AI22" s="67" t="str">
        <f t="shared" si="1"/>
        <v/>
      </c>
      <c r="AJ22" s="67" t="str">
        <f t="shared" si="2"/>
        <v/>
      </c>
      <c r="AK22" s="68" t="str">
        <f t="shared" si="3"/>
        <v/>
      </c>
      <c r="AL22" s="68" t="str">
        <f t="shared" si="4"/>
        <v/>
      </c>
      <c r="AM22" s="70" t="e">
        <f t="shared" si="29"/>
        <v>#DIV/0!</v>
      </c>
      <c r="AN22" s="70" t="e">
        <f t="shared" si="5"/>
        <v>#DIV/0!</v>
      </c>
      <c r="AO22" s="67" t="str">
        <f t="shared" si="30"/>
        <v/>
      </c>
      <c r="AP22" s="67" t="str">
        <f t="shared" si="31"/>
        <v/>
      </c>
      <c r="AQ22" s="68" t="str">
        <f t="shared" si="32"/>
        <v/>
      </c>
      <c r="AR22" s="69" t="str">
        <f t="shared" si="33"/>
        <v/>
      </c>
      <c r="AS22" s="67" t="str">
        <f t="shared" si="6"/>
        <v/>
      </c>
      <c r="AT22" s="67" t="str">
        <f t="shared" si="7"/>
        <v/>
      </c>
      <c r="AU22" s="68" t="str">
        <f t="shared" si="34"/>
        <v/>
      </c>
      <c r="AV22" s="68" t="str">
        <f t="shared" si="35"/>
        <v/>
      </c>
      <c r="AW22" s="70">
        <f t="shared" si="36"/>
        <v>0</v>
      </c>
      <c r="AX22" s="70">
        <f t="shared" si="8"/>
        <v>0</v>
      </c>
      <c r="AY22" s="20"/>
      <c r="BC22" s="71"/>
      <c r="BD22" s="71"/>
      <c r="BE22" s="71"/>
      <c r="BF22" s="71"/>
      <c r="BG22" s="71"/>
      <c r="BH22" s="71"/>
      <c r="BI22" s="71"/>
      <c r="BJ22" s="74"/>
      <c r="BK22" s="74" t="str">
        <f t="shared" si="37"/>
        <v xml:space="preserve"> </v>
      </c>
      <c r="BL22" s="71"/>
      <c r="BM22" s="71"/>
      <c r="BN22" s="75" t="e">
        <f t="shared" si="38"/>
        <v>#DIV/0!</v>
      </c>
      <c r="CN22" s="4">
        <v>12</v>
      </c>
    </row>
    <row r="23" spans="1:92" s="4" customFormat="1" ht="14.5" x14ac:dyDescent="0.25">
      <c r="A23" s="52" t="str">
        <f t="shared" si="9"/>
        <v/>
      </c>
      <c r="B23" s="53"/>
      <c r="C23" s="52"/>
      <c r="D23" s="52"/>
      <c r="E23" s="53"/>
      <c r="F23" s="54"/>
      <c r="G23" s="55"/>
      <c r="H23" s="56"/>
      <c r="I23" s="57">
        <f t="shared" si="10"/>
        <v>0</v>
      </c>
      <c r="J23" s="57">
        <f t="shared" si="11"/>
        <v>0</v>
      </c>
      <c r="K23" s="58" t="str">
        <f t="shared" si="12"/>
        <v/>
      </c>
      <c r="L23" s="58" t="str">
        <f t="shared" si="13"/>
        <v/>
      </c>
      <c r="M23" s="59"/>
      <c r="N23" s="60"/>
      <c r="O23" s="61">
        <f t="shared" si="14"/>
        <v>0</v>
      </c>
      <c r="P23" s="61">
        <f t="shared" si="15"/>
        <v>0</v>
      </c>
      <c r="Q23" s="62" t="str">
        <f t="shared" si="16"/>
        <v/>
      </c>
      <c r="R23" s="62" t="str">
        <f t="shared" si="17"/>
        <v/>
      </c>
      <c r="S23" s="63"/>
      <c r="T23" s="64"/>
      <c r="U23" s="65">
        <f t="shared" si="18"/>
        <v>0</v>
      </c>
      <c r="V23" s="65">
        <f t="shared" si="19"/>
        <v>0</v>
      </c>
      <c r="W23" s="66" t="str">
        <f t="shared" si="20"/>
        <v/>
      </c>
      <c r="X23" s="66" t="str">
        <f t="shared" si="21"/>
        <v/>
      </c>
      <c r="Y23" s="59"/>
      <c r="Z23" s="59"/>
      <c r="AA23" s="60">
        <f t="shared" si="22"/>
        <v>0</v>
      </c>
      <c r="AB23" s="61">
        <f t="shared" si="23"/>
        <v>0</v>
      </c>
      <c r="AC23" s="61" t="str">
        <f t="shared" si="24"/>
        <v/>
      </c>
      <c r="AD23" s="62" t="str">
        <f t="shared" si="25"/>
        <v/>
      </c>
      <c r="AE23" s="67" t="str">
        <f t="shared" si="26"/>
        <v/>
      </c>
      <c r="AF23" s="67" t="str">
        <f t="shared" si="27"/>
        <v/>
      </c>
      <c r="AG23" s="68" t="str">
        <f t="shared" si="28"/>
        <v/>
      </c>
      <c r="AH23" s="69" t="str">
        <f t="shared" si="0"/>
        <v/>
      </c>
      <c r="AI23" s="67" t="str">
        <f t="shared" si="1"/>
        <v/>
      </c>
      <c r="AJ23" s="67" t="str">
        <f t="shared" si="2"/>
        <v/>
      </c>
      <c r="AK23" s="68" t="str">
        <f t="shared" si="3"/>
        <v/>
      </c>
      <c r="AL23" s="68" t="str">
        <f t="shared" si="4"/>
        <v/>
      </c>
      <c r="AM23" s="70" t="e">
        <f t="shared" si="29"/>
        <v>#DIV/0!</v>
      </c>
      <c r="AN23" s="70" t="e">
        <f t="shared" si="5"/>
        <v>#DIV/0!</v>
      </c>
      <c r="AO23" s="67" t="str">
        <f t="shared" si="30"/>
        <v/>
      </c>
      <c r="AP23" s="67" t="str">
        <f t="shared" si="31"/>
        <v/>
      </c>
      <c r="AQ23" s="68" t="str">
        <f t="shared" si="32"/>
        <v/>
      </c>
      <c r="AR23" s="69" t="str">
        <f t="shared" si="33"/>
        <v/>
      </c>
      <c r="AS23" s="67" t="str">
        <f t="shared" si="6"/>
        <v/>
      </c>
      <c r="AT23" s="67" t="str">
        <f t="shared" si="7"/>
        <v/>
      </c>
      <c r="AU23" s="68" t="str">
        <f t="shared" si="34"/>
        <v/>
      </c>
      <c r="AV23" s="68" t="str">
        <f t="shared" si="35"/>
        <v/>
      </c>
      <c r="AW23" s="70">
        <f t="shared" si="36"/>
        <v>0</v>
      </c>
      <c r="AX23" s="70">
        <f t="shared" si="8"/>
        <v>0</v>
      </c>
      <c r="AY23" s="20"/>
      <c r="BC23" s="71"/>
      <c r="BD23" s="71"/>
      <c r="BE23" s="71"/>
      <c r="BF23" s="71"/>
      <c r="BG23" s="71"/>
      <c r="BH23" s="71"/>
      <c r="BI23" s="71"/>
      <c r="BJ23" s="74"/>
      <c r="BK23" s="74" t="str">
        <f t="shared" si="37"/>
        <v xml:space="preserve"> </v>
      </c>
      <c r="BL23" s="71"/>
      <c r="BM23" s="71"/>
      <c r="BN23" s="75" t="e">
        <f t="shared" si="38"/>
        <v>#DIV/0!</v>
      </c>
      <c r="CN23" s="4">
        <v>13</v>
      </c>
    </row>
    <row r="24" spans="1:92" s="4" customFormat="1" ht="14.5" x14ac:dyDescent="0.25">
      <c r="A24" s="52" t="str">
        <f t="shared" si="9"/>
        <v/>
      </c>
      <c r="B24" s="53"/>
      <c r="C24" s="52"/>
      <c r="D24" s="52"/>
      <c r="E24" s="53"/>
      <c r="F24" s="54"/>
      <c r="G24" s="55"/>
      <c r="H24" s="56"/>
      <c r="I24" s="57">
        <f t="shared" si="10"/>
        <v>0</v>
      </c>
      <c r="J24" s="57">
        <f t="shared" si="11"/>
        <v>0</v>
      </c>
      <c r="K24" s="58" t="str">
        <f t="shared" si="12"/>
        <v/>
      </c>
      <c r="L24" s="58" t="str">
        <f t="shared" si="13"/>
        <v/>
      </c>
      <c r="M24" s="59"/>
      <c r="N24" s="60"/>
      <c r="O24" s="61">
        <f t="shared" si="14"/>
        <v>0</v>
      </c>
      <c r="P24" s="61">
        <f t="shared" si="15"/>
        <v>0</v>
      </c>
      <c r="Q24" s="62" t="str">
        <f t="shared" si="16"/>
        <v/>
      </c>
      <c r="R24" s="62" t="str">
        <f t="shared" si="17"/>
        <v/>
      </c>
      <c r="S24" s="63"/>
      <c r="T24" s="64"/>
      <c r="U24" s="65">
        <f t="shared" si="18"/>
        <v>0</v>
      </c>
      <c r="V24" s="65">
        <f t="shared" si="19"/>
        <v>0</v>
      </c>
      <c r="W24" s="66" t="str">
        <f t="shared" si="20"/>
        <v/>
      </c>
      <c r="X24" s="66" t="str">
        <f t="shared" si="21"/>
        <v/>
      </c>
      <c r="Y24" s="59"/>
      <c r="Z24" s="59"/>
      <c r="AA24" s="60">
        <f t="shared" si="22"/>
        <v>0</v>
      </c>
      <c r="AB24" s="61">
        <f t="shared" si="23"/>
        <v>0</v>
      </c>
      <c r="AC24" s="61" t="str">
        <f t="shared" si="24"/>
        <v/>
      </c>
      <c r="AD24" s="62" t="str">
        <f t="shared" si="25"/>
        <v/>
      </c>
      <c r="AE24" s="67" t="str">
        <f t="shared" si="26"/>
        <v/>
      </c>
      <c r="AF24" s="67" t="str">
        <f t="shared" si="27"/>
        <v/>
      </c>
      <c r="AG24" s="68" t="str">
        <f t="shared" si="28"/>
        <v/>
      </c>
      <c r="AH24" s="69" t="str">
        <f t="shared" si="0"/>
        <v/>
      </c>
      <c r="AI24" s="67" t="str">
        <f t="shared" si="1"/>
        <v/>
      </c>
      <c r="AJ24" s="67" t="str">
        <f t="shared" si="2"/>
        <v/>
      </c>
      <c r="AK24" s="68" t="str">
        <f t="shared" si="3"/>
        <v/>
      </c>
      <c r="AL24" s="68" t="str">
        <f t="shared" si="4"/>
        <v/>
      </c>
      <c r="AM24" s="70" t="e">
        <f t="shared" si="29"/>
        <v>#DIV/0!</v>
      </c>
      <c r="AN24" s="70" t="e">
        <f t="shared" si="5"/>
        <v>#DIV/0!</v>
      </c>
      <c r="AO24" s="67" t="str">
        <f t="shared" si="30"/>
        <v/>
      </c>
      <c r="AP24" s="67" t="str">
        <f t="shared" si="31"/>
        <v/>
      </c>
      <c r="AQ24" s="68" t="str">
        <f t="shared" si="32"/>
        <v/>
      </c>
      <c r="AR24" s="69" t="str">
        <f t="shared" si="33"/>
        <v/>
      </c>
      <c r="AS24" s="67" t="str">
        <f t="shared" si="6"/>
        <v/>
      </c>
      <c r="AT24" s="67" t="str">
        <f t="shared" si="7"/>
        <v/>
      </c>
      <c r="AU24" s="68" t="str">
        <f t="shared" si="34"/>
        <v/>
      </c>
      <c r="AV24" s="68" t="str">
        <f t="shared" si="35"/>
        <v/>
      </c>
      <c r="AW24" s="70">
        <f t="shared" si="36"/>
        <v>0</v>
      </c>
      <c r="AX24" s="70">
        <f t="shared" si="8"/>
        <v>0</v>
      </c>
      <c r="AY24" s="20"/>
      <c r="BC24" s="71"/>
      <c r="BD24" s="71"/>
      <c r="BE24" s="71"/>
      <c r="BF24" s="71"/>
      <c r="BG24" s="71"/>
      <c r="BH24" s="71"/>
      <c r="BI24" s="71"/>
      <c r="BJ24" s="74"/>
      <c r="BK24" s="74" t="str">
        <f t="shared" si="37"/>
        <v xml:space="preserve"> </v>
      </c>
      <c r="BL24" s="71"/>
      <c r="BM24" s="71"/>
      <c r="BN24" s="75" t="e">
        <f t="shared" si="38"/>
        <v>#DIV/0!</v>
      </c>
      <c r="CN24" s="4">
        <v>14</v>
      </c>
    </row>
    <row r="25" spans="1:92" s="4" customFormat="1" ht="14.5" x14ac:dyDescent="0.25">
      <c r="A25" s="52" t="str">
        <f t="shared" si="9"/>
        <v/>
      </c>
      <c r="B25" s="53"/>
      <c r="C25" s="52"/>
      <c r="D25" s="52"/>
      <c r="E25" s="53"/>
      <c r="F25" s="54"/>
      <c r="G25" s="55"/>
      <c r="H25" s="56"/>
      <c r="I25" s="57">
        <f t="shared" si="10"/>
        <v>0</v>
      </c>
      <c r="J25" s="57">
        <f t="shared" si="11"/>
        <v>0</v>
      </c>
      <c r="K25" s="58" t="str">
        <f t="shared" si="12"/>
        <v/>
      </c>
      <c r="L25" s="58" t="str">
        <f t="shared" si="13"/>
        <v/>
      </c>
      <c r="M25" s="59"/>
      <c r="N25" s="60"/>
      <c r="O25" s="61">
        <f t="shared" si="14"/>
        <v>0</v>
      </c>
      <c r="P25" s="61">
        <f t="shared" si="15"/>
        <v>0</v>
      </c>
      <c r="Q25" s="62" t="str">
        <f t="shared" si="16"/>
        <v/>
      </c>
      <c r="R25" s="62" t="str">
        <f t="shared" si="17"/>
        <v/>
      </c>
      <c r="S25" s="63"/>
      <c r="T25" s="64"/>
      <c r="U25" s="65">
        <f t="shared" si="18"/>
        <v>0</v>
      </c>
      <c r="V25" s="65">
        <f t="shared" si="19"/>
        <v>0</v>
      </c>
      <c r="W25" s="66" t="str">
        <f t="shared" si="20"/>
        <v/>
      </c>
      <c r="X25" s="66" t="str">
        <f t="shared" si="21"/>
        <v/>
      </c>
      <c r="Y25" s="59"/>
      <c r="Z25" s="59"/>
      <c r="AA25" s="60">
        <f t="shared" si="22"/>
        <v>0</v>
      </c>
      <c r="AB25" s="61">
        <f t="shared" si="23"/>
        <v>0</v>
      </c>
      <c r="AC25" s="61" t="str">
        <f t="shared" si="24"/>
        <v/>
      </c>
      <c r="AD25" s="62" t="str">
        <f t="shared" si="25"/>
        <v/>
      </c>
      <c r="AE25" s="67" t="str">
        <f t="shared" si="26"/>
        <v/>
      </c>
      <c r="AF25" s="67" t="str">
        <f t="shared" si="27"/>
        <v/>
      </c>
      <c r="AG25" s="68" t="str">
        <f t="shared" si="28"/>
        <v/>
      </c>
      <c r="AH25" s="69" t="str">
        <f t="shared" si="0"/>
        <v/>
      </c>
      <c r="AI25" s="67" t="str">
        <f t="shared" si="1"/>
        <v/>
      </c>
      <c r="AJ25" s="67" t="str">
        <f t="shared" si="2"/>
        <v/>
      </c>
      <c r="AK25" s="68" t="str">
        <f t="shared" si="3"/>
        <v/>
      </c>
      <c r="AL25" s="68" t="str">
        <f t="shared" si="4"/>
        <v/>
      </c>
      <c r="AM25" s="70" t="e">
        <f t="shared" si="29"/>
        <v>#DIV/0!</v>
      </c>
      <c r="AN25" s="70" t="e">
        <f t="shared" si="5"/>
        <v>#DIV/0!</v>
      </c>
      <c r="AO25" s="67" t="str">
        <f t="shared" si="30"/>
        <v/>
      </c>
      <c r="AP25" s="67" t="str">
        <f t="shared" si="31"/>
        <v/>
      </c>
      <c r="AQ25" s="68" t="str">
        <f t="shared" si="32"/>
        <v/>
      </c>
      <c r="AR25" s="69" t="str">
        <f t="shared" si="33"/>
        <v/>
      </c>
      <c r="AS25" s="67" t="str">
        <f t="shared" si="6"/>
        <v/>
      </c>
      <c r="AT25" s="67" t="str">
        <f t="shared" si="7"/>
        <v/>
      </c>
      <c r="AU25" s="68" t="str">
        <f t="shared" si="34"/>
        <v/>
      </c>
      <c r="AV25" s="68" t="str">
        <f t="shared" si="35"/>
        <v/>
      </c>
      <c r="AW25" s="70">
        <f t="shared" si="36"/>
        <v>0</v>
      </c>
      <c r="AX25" s="70">
        <f t="shared" si="8"/>
        <v>0</v>
      </c>
      <c r="AY25" s="20"/>
      <c r="BC25" s="71"/>
      <c r="BD25" s="71"/>
      <c r="BE25" s="71"/>
      <c r="BF25" s="71"/>
      <c r="BG25" s="71"/>
      <c r="BH25" s="71"/>
      <c r="BI25" s="71"/>
      <c r="BJ25" s="74"/>
      <c r="BK25" s="74" t="str">
        <f t="shared" si="37"/>
        <v xml:space="preserve"> </v>
      </c>
      <c r="BL25" s="71"/>
      <c r="BM25" s="71"/>
      <c r="BN25" s="75" t="e">
        <f t="shared" si="38"/>
        <v>#DIV/0!</v>
      </c>
      <c r="CN25" s="4">
        <v>15</v>
      </c>
    </row>
    <row r="26" spans="1:92" s="4" customFormat="1" ht="14.5" x14ac:dyDescent="0.25">
      <c r="A26" s="52" t="str">
        <f t="shared" si="9"/>
        <v/>
      </c>
      <c r="B26" s="53"/>
      <c r="C26" s="52"/>
      <c r="D26" s="52"/>
      <c r="E26" s="53"/>
      <c r="F26" s="54"/>
      <c r="G26" s="55"/>
      <c r="H26" s="56"/>
      <c r="I26" s="57">
        <f t="shared" si="10"/>
        <v>0</v>
      </c>
      <c r="J26" s="57">
        <f t="shared" si="11"/>
        <v>0</v>
      </c>
      <c r="K26" s="58" t="str">
        <f t="shared" si="12"/>
        <v/>
      </c>
      <c r="L26" s="58" t="str">
        <f t="shared" si="13"/>
        <v/>
      </c>
      <c r="M26" s="59"/>
      <c r="N26" s="60"/>
      <c r="O26" s="61">
        <f t="shared" si="14"/>
        <v>0</v>
      </c>
      <c r="P26" s="61">
        <f t="shared" si="15"/>
        <v>0</v>
      </c>
      <c r="Q26" s="62" t="str">
        <f t="shared" si="16"/>
        <v/>
      </c>
      <c r="R26" s="62" t="str">
        <f t="shared" si="17"/>
        <v/>
      </c>
      <c r="S26" s="63"/>
      <c r="T26" s="64"/>
      <c r="U26" s="65">
        <f t="shared" si="18"/>
        <v>0</v>
      </c>
      <c r="V26" s="65">
        <f t="shared" si="19"/>
        <v>0</v>
      </c>
      <c r="W26" s="66" t="str">
        <f t="shared" si="20"/>
        <v/>
      </c>
      <c r="X26" s="66" t="str">
        <f t="shared" si="21"/>
        <v/>
      </c>
      <c r="Y26" s="59"/>
      <c r="Z26" s="59"/>
      <c r="AA26" s="60">
        <f t="shared" si="22"/>
        <v>0</v>
      </c>
      <c r="AB26" s="61">
        <f t="shared" si="23"/>
        <v>0</v>
      </c>
      <c r="AC26" s="61" t="str">
        <f t="shared" si="24"/>
        <v/>
      </c>
      <c r="AD26" s="62" t="str">
        <f t="shared" si="25"/>
        <v/>
      </c>
      <c r="AE26" s="67" t="str">
        <f t="shared" si="26"/>
        <v/>
      </c>
      <c r="AF26" s="67" t="str">
        <f t="shared" si="27"/>
        <v/>
      </c>
      <c r="AG26" s="68" t="str">
        <f t="shared" si="28"/>
        <v/>
      </c>
      <c r="AH26" s="69" t="str">
        <f t="shared" si="0"/>
        <v/>
      </c>
      <c r="AI26" s="67" t="str">
        <f t="shared" si="1"/>
        <v/>
      </c>
      <c r="AJ26" s="67" t="str">
        <f t="shared" si="2"/>
        <v/>
      </c>
      <c r="AK26" s="68" t="str">
        <f t="shared" si="3"/>
        <v/>
      </c>
      <c r="AL26" s="68" t="str">
        <f t="shared" si="4"/>
        <v/>
      </c>
      <c r="AM26" s="70" t="e">
        <f t="shared" si="29"/>
        <v>#DIV/0!</v>
      </c>
      <c r="AN26" s="70" t="e">
        <f t="shared" si="5"/>
        <v>#DIV/0!</v>
      </c>
      <c r="AO26" s="67" t="str">
        <f t="shared" si="30"/>
        <v/>
      </c>
      <c r="AP26" s="67" t="str">
        <f t="shared" si="31"/>
        <v/>
      </c>
      <c r="AQ26" s="68" t="str">
        <f t="shared" si="32"/>
        <v/>
      </c>
      <c r="AR26" s="69" t="str">
        <f t="shared" si="33"/>
        <v/>
      </c>
      <c r="AS26" s="67" t="str">
        <f t="shared" si="6"/>
        <v/>
      </c>
      <c r="AT26" s="67" t="str">
        <f t="shared" si="7"/>
        <v/>
      </c>
      <c r="AU26" s="68" t="str">
        <f t="shared" si="34"/>
        <v/>
      </c>
      <c r="AV26" s="68" t="str">
        <f t="shared" si="35"/>
        <v/>
      </c>
      <c r="AW26" s="70">
        <f t="shared" si="36"/>
        <v>0</v>
      </c>
      <c r="AX26" s="70">
        <f t="shared" si="8"/>
        <v>0</v>
      </c>
      <c r="AY26" s="20"/>
      <c r="BC26" s="71"/>
      <c r="BD26" s="71"/>
      <c r="BE26" s="20"/>
      <c r="BF26" s="20"/>
      <c r="BG26" s="20"/>
      <c r="BH26" s="72"/>
      <c r="BI26" s="73"/>
      <c r="BJ26" s="74"/>
      <c r="BK26" s="74" t="str">
        <f t="shared" si="37"/>
        <v xml:space="preserve"> </v>
      </c>
      <c r="BL26" s="20"/>
      <c r="BM26" s="20"/>
      <c r="BN26" s="75" t="e">
        <f t="shared" si="38"/>
        <v>#DIV/0!</v>
      </c>
      <c r="CN26" s="4">
        <v>16</v>
      </c>
    </row>
    <row r="27" spans="1:92" s="4" customFormat="1" ht="14.5" x14ac:dyDescent="0.25">
      <c r="A27" s="52" t="str">
        <f t="shared" si="9"/>
        <v/>
      </c>
      <c r="B27" s="53"/>
      <c r="C27" s="52"/>
      <c r="D27" s="52"/>
      <c r="E27" s="53"/>
      <c r="F27" s="54"/>
      <c r="G27" s="55"/>
      <c r="H27" s="56"/>
      <c r="I27" s="57">
        <f t="shared" si="10"/>
        <v>0</v>
      </c>
      <c r="J27" s="57">
        <f t="shared" si="11"/>
        <v>0</v>
      </c>
      <c r="K27" s="58" t="str">
        <f t="shared" si="12"/>
        <v/>
      </c>
      <c r="L27" s="58" t="str">
        <f t="shared" si="13"/>
        <v/>
      </c>
      <c r="M27" s="59"/>
      <c r="N27" s="60"/>
      <c r="O27" s="61">
        <f t="shared" si="14"/>
        <v>0</v>
      </c>
      <c r="P27" s="61">
        <f t="shared" si="15"/>
        <v>0</v>
      </c>
      <c r="Q27" s="62" t="str">
        <f t="shared" si="16"/>
        <v/>
      </c>
      <c r="R27" s="62" t="str">
        <f t="shared" si="17"/>
        <v/>
      </c>
      <c r="S27" s="63"/>
      <c r="T27" s="64"/>
      <c r="U27" s="65">
        <f t="shared" si="18"/>
        <v>0</v>
      </c>
      <c r="V27" s="65">
        <f t="shared" si="19"/>
        <v>0</v>
      </c>
      <c r="W27" s="66" t="str">
        <f t="shared" si="20"/>
        <v/>
      </c>
      <c r="X27" s="66" t="str">
        <f t="shared" si="21"/>
        <v/>
      </c>
      <c r="Y27" s="59"/>
      <c r="Z27" s="59"/>
      <c r="AA27" s="60">
        <f t="shared" si="22"/>
        <v>0</v>
      </c>
      <c r="AB27" s="61">
        <f t="shared" si="23"/>
        <v>0</v>
      </c>
      <c r="AC27" s="61" t="str">
        <f t="shared" si="24"/>
        <v/>
      </c>
      <c r="AD27" s="62" t="str">
        <f t="shared" si="25"/>
        <v/>
      </c>
      <c r="AE27" s="67" t="str">
        <f t="shared" si="26"/>
        <v/>
      </c>
      <c r="AF27" s="67" t="str">
        <f t="shared" si="27"/>
        <v/>
      </c>
      <c r="AG27" s="68" t="str">
        <f t="shared" si="28"/>
        <v/>
      </c>
      <c r="AH27" s="69" t="str">
        <f t="shared" si="0"/>
        <v/>
      </c>
      <c r="AI27" s="67" t="str">
        <f t="shared" si="1"/>
        <v/>
      </c>
      <c r="AJ27" s="67" t="str">
        <f t="shared" si="2"/>
        <v/>
      </c>
      <c r="AK27" s="68" t="str">
        <f t="shared" si="3"/>
        <v/>
      </c>
      <c r="AL27" s="68" t="str">
        <f t="shared" si="4"/>
        <v/>
      </c>
      <c r="AM27" s="70" t="e">
        <f t="shared" si="29"/>
        <v>#DIV/0!</v>
      </c>
      <c r="AN27" s="70" t="e">
        <f t="shared" si="5"/>
        <v>#DIV/0!</v>
      </c>
      <c r="AO27" s="67" t="str">
        <f t="shared" si="30"/>
        <v/>
      </c>
      <c r="AP27" s="67" t="str">
        <f t="shared" si="31"/>
        <v/>
      </c>
      <c r="AQ27" s="68" t="str">
        <f t="shared" si="32"/>
        <v/>
      </c>
      <c r="AR27" s="69" t="str">
        <f t="shared" si="33"/>
        <v/>
      </c>
      <c r="AS27" s="67" t="str">
        <f t="shared" si="6"/>
        <v/>
      </c>
      <c r="AT27" s="67" t="str">
        <f t="shared" si="7"/>
        <v/>
      </c>
      <c r="AU27" s="68" t="str">
        <f t="shared" si="34"/>
        <v/>
      </c>
      <c r="AV27" s="68" t="str">
        <f t="shared" si="35"/>
        <v/>
      </c>
      <c r="AW27" s="70">
        <f t="shared" si="36"/>
        <v>0</v>
      </c>
      <c r="AX27" s="70">
        <f t="shared" si="8"/>
        <v>0</v>
      </c>
      <c r="AY27" s="20"/>
      <c r="BC27" s="71"/>
      <c r="BD27" s="71"/>
      <c r="BE27" s="20"/>
      <c r="BF27" s="20"/>
      <c r="BG27" s="20"/>
      <c r="BH27" s="72"/>
      <c r="BI27" s="73"/>
      <c r="BJ27" s="74"/>
      <c r="BK27" s="74" t="str">
        <f t="shared" si="37"/>
        <v xml:space="preserve"> </v>
      </c>
      <c r="BL27" s="20"/>
      <c r="BM27" s="20"/>
      <c r="BN27" s="75" t="e">
        <f t="shared" si="38"/>
        <v>#DIV/0!</v>
      </c>
      <c r="CN27" s="4">
        <v>17</v>
      </c>
    </row>
    <row r="28" spans="1:92" s="4" customFormat="1" ht="14.5" x14ac:dyDescent="0.25">
      <c r="A28" s="52" t="str">
        <f t="shared" si="9"/>
        <v/>
      </c>
      <c r="B28" s="53"/>
      <c r="C28" s="52"/>
      <c r="D28" s="52"/>
      <c r="E28" s="53"/>
      <c r="F28" s="54"/>
      <c r="G28" s="55"/>
      <c r="H28" s="56"/>
      <c r="I28" s="57">
        <f t="shared" si="10"/>
        <v>0</v>
      </c>
      <c r="J28" s="57">
        <f t="shared" si="11"/>
        <v>0</v>
      </c>
      <c r="K28" s="58" t="str">
        <f t="shared" si="12"/>
        <v/>
      </c>
      <c r="L28" s="58" t="str">
        <f t="shared" si="13"/>
        <v/>
      </c>
      <c r="M28" s="59"/>
      <c r="N28" s="60"/>
      <c r="O28" s="61">
        <f t="shared" si="14"/>
        <v>0</v>
      </c>
      <c r="P28" s="61">
        <f t="shared" si="15"/>
        <v>0</v>
      </c>
      <c r="Q28" s="62" t="str">
        <f t="shared" si="16"/>
        <v/>
      </c>
      <c r="R28" s="62" t="str">
        <f t="shared" si="17"/>
        <v/>
      </c>
      <c r="S28" s="63"/>
      <c r="T28" s="64"/>
      <c r="U28" s="65">
        <f t="shared" si="18"/>
        <v>0</v>
      </c>
      <c r="V28" s="65">
        <f t="shared" si="19"/>
        <v>0</v>
      </c>
      <c r="W28" s="66" t="str">
        <f t="shared" si="20"/>
        <v/>
      </c>
      <c r="X28" s="66" t="str">
        <f t="shared" si="21"/>
        <v/>
      </c>
      <c r="Y28" s="59"/>
      <c r="Z28" s="59"/>
      <c r="AA28" s="60">
        <f t="shared" si="22"/>
        <v>0</v>
      </c>
      <c r="AB28" s="61">
        <f t="shared" si="23"/>
        <v>0</v>
      </c>
      <c r="AC28" s="61" t="str">
        <f t="shared" si="24"/>
        <v/>
      </c>
      <c r="AD28" s="62" t="str">
        <f t="shared" si="25"/>
        <v/>
      </c>
      <c r="AE28" s="67" t="str">
        <f t="shared" si="26"/>
        <v/>
      </c>
      <c r="AF28" s="67" t="str">
        <f t="shared" si="27"/>
        <v/>
      </c>
      <c r="AG28" s="68" t="str">
        <f t="shared" si="28"/>
        <v/>
      </c>
      <c r="AH28" s="69" t="str">
        <f t="shared" si="0"/>
        <v/>
      </c>
      <c r="AI28" s="67" t="str">
        <f t="shared" si="1"/>
        <v/>
      </c>
      <c r="AJ28" s="67" t="str">
        <f t="shared" si="2"/>
        <v/>
      </c>
      <c r="AK28" s="68" t="str">
        <f t="shared" si="3"/>
        <v/>
      </c>
      <c r="AL28" s="68" t="str">
        <f t="shared" si="4"/>
        <v/>
      </c>
      <c r="AM28" s="70" t="e">
        <f t="shared" si="29"/>
        <v>#DIV/0!</v>
      </c>
      <c r="AN28" s="70" t="e">
        <f t="shared" si="5"/>
        <v>#DIV/0!</v>
      </c>
      <c r="AO28" s="67" t="str">
        <f t="shared" si="30"/>
        <v/>
      </c>
      <c r="AP28" s="67" t="str">
        <f t="shared" si="31"/>
        <v/>
      </c>
      <c r="AQ28" s="68" t="str">
        <f t="shared" si="32"/>
        <v/>
      </c>
      <c r="AR28" s="69" t="str">
        <f t="shared" si="33"/>
        <v/>
      </c>
      <c r="AS28" s="67" t="str">
        <f t="shared" si="6"/>
        <v/>
      </c>
      <c r="AT28" s="67" t="str">
        <f t="shared" si="7"/>
        <v/>
      </c>
      <c r="AU28" s="68" t="str">
        <f t="shared" si="34"/>
        <v/>
      </c>
      <c r="AV28" s="68" t="str">
        <f t="shared" si="35"/>
        <v/>
      </c>
      <c r="AW28" s="70">
        <f t="shared" si="36"/>
        <v>0</v>
      </c>
      <c r="AX28" s="70">
        <f t="shared" si="8"/>
        <v>0</v>
      </c>
      <c r="AY28" s="20"/>
      <c r="BC28" s="71"/>
      <c r="BD28" s="71"/>
      <c r="BE28" s="20"/>
      <c r="BF28" s="20"/>
      <c r="BG28" s="20"/>
      <c r="BH28" s="72"/>
      <c r="BI28" s="73"/>
      <c r="BJ28" s="74"/>
      <c r="BK28" s="74" t="str">
        <f t="shared" si="37"/>
        <v xml:space="preserve"> </v>
      </c>
      <c r="BL28" s="20"/>
      <c r="BM28" s="20"/>
      <c r="BN28" s="75" t="e">
        <f t="shared" si="38"/>
        <v>#DIV/0!</v>
      </c>
      <c r="CN28" s="4">
        <v>18</v>
      </c>
    </row>
    <row r="29" spans="1:92" s="4" customFormat="1" ht="14.5" x14ac:dyDescent="0.25">
      <c r="A29" s="52" t="str">
        <f t="shared" si="9"/>
        <v/>
      </c>
      <c r="B29" s="53"/>
      <c r="C29" s="52"/>
      <c r="D29" s="52"/>
      <c r="E29" s="53"/>
      <c r="F29" s="54"/>
      <c r="G29" s="55"/>
      <c r="H29" s="56"/>
      <c r="I29" s="57">
        <f t="shared" si="10"/>
        <v>0</v>
      </c>
      <c r="J29" s="57">
        <f t="shared" si="11"/>
        <v>0</v>
      </c>
      <c r="K29" s="58" t="str">
        <f t="shared" si="12"/>
        <v/>
      </c>
      <c r="L29" s="58" t="str">
        <f t="shared" si="13"/>
        <v/>
      </c>
      <c r="M29" s="59"/>
      <c r="N29" s="60"/>
      <c r="O29" s="61">
        <f t="shared" si="14"/>
        <v>0</v>
      </c>
      <c r="P29" s="61">
        <f t="shared" si="15"/>
        <v>0</v>
      </c>
      <c r="Q29" s="62" t="str">
        <f t="shared" si="16"/>
        <v/>
      </c>
      <c r="R29" s="62" t="str">
        <f t="shared" si="17"/>
        <v/>
      </c>
      <c r="S29" s="63"/>
      <c r="T29" s="64"/>
      <c r="U29" s="65">
        <f t="shared" si="18"/>
        <v>0</v>
      </c>
      <c r="V29" s="65">
        <f t="shared" si="19"/>
        <v>0</v>
      </c>
      <c r="W29" s="66" t="str">
        <f t="shared" si="20"/>
        <v/>
      </c>
      <c r="X29" s="66" t="str">
        <f t="shared" si="21"/>
        <v/>
      </c>
      <c r="Y29" s="59"/>
      <c r="Z29" s="59"/>
      <c r="AA29" s="60">
        <f t="shared" si="22"/>
        <v>0</v>
      </c>
      <c r="AB29" s="61">
        <f t="shared" si="23"/>
        <v>0</v>
      </c>
      <c r="AC29" s="61" t="str">
        <f t="shared" si="24"/>
        <v/>
      </c>
      <c r="AD29" s="62" t="str">
        <f t="shared" si="25"/>
        <v/>
      </c>
      <c r="AE29" s="67" t="str">
        <f t="shared" si="26"/>
        <v/>
      </c>
      <c r="AF29" s="67" t="str">
        <f t="shared" si="27"/>
        <v/>
      </c>
      <c r="AG29" s="68" t="str">
        <f t="shared" si="28"/>
        <v/>
      </c>
      <c r="AH29" s="69" t="str">
        <f t="shared" si="0"/>
        <v/>
      </c>
      <c r="AI29" s="67" t="str">
        <f t="shared" si="1"/>
        <v/>
      </c>
      <c r="AJ29" s="67" t="str">
        <f t="shared" si="2"/>
        <v/>
      </c>
      <c r="AK29" s="68" t="str">
        <f t="shared" si="3"/>
        <v/>
      </c>
      <c r="AL29" s="68" t="str">
        <f t="shared" si="4"/>
        <v/>
      </c>
      <c r="AM29" s="70" t="e">
        <f t="shared" si="29"/>
        <v>#DIV/0!</v>
      </c>
      <c r="AN29" s="70" t="e">
        <f t="shared" si="5"/>
        <v>#DIV/0!</v>
      </c>
      <c r="AO29" s="67" t="str">
        <f t="shared" si="30"/>
        <v/>
      </c>
      <c r="AP29" s="67" t="str">
        <f t="shared" si="31"/>
        <v/>
      </c>
      <c r="AQ29" s="68" t="str">
        <f t="shared" si="32"/>
        <v/>
      </c>
      <c r="AR29" s="69" t="str">
        <f t="shared" si="33"/>
        <v/>
      </c>
      <c r="AS29" s="67" t="str">
        <f t="shared" si="6"/>
        <v/>
      </c>
      <c r="AT29" s="67" t="str">
        <f t="shared" si="7"/>
        <v/>
      </c>
      <c r="AU29" s="68" t="str">
        <f t="shared" si="34"/>
        <v/>
      </c>
      <c r="AV29" s="68" t="str">
        <f t="shared" si="35"/>
        <v/>
      </c>
      <c r="AW29" s="70">
        <f t="shared" si="36"/>
        <v>0</v>
      </c>
      <c r="AX29" s="70">
        <f t="shared" si="8"/>
        <v>0</v>
      </c>
      <c r="AY29" s="20"/>
      <c r="BC29" s="71"/>
      <c r="BD29" s="71"/>
      <c r="BE29" s="20"/>
      <c r="BF29" s="20"/>
      <c r="BG29" s="20"/>
      <c r="BH29" s="72"/>
      <c r="BI29" s="73"/>
      <c r="BJ29" s="74"/>
      <c r="BK29" s="74" t="str">
        <f t="shared" si="37"/>
        <v xml:space="preserve"> </v>
      </c>
      <c r="BL29" s="20"/>
      <c r="BM29" s="20"/>
      <c r="BN29" s="75" t="e">
        <f t="shared" si="38"/>
        <v>#DIV/0!</v>
      </c>
      <c r="CN29" s="4">
        <v>19</v>
      </c>
    </row>
    <row r="30" spans="1:92" s="4" customFormat="1" ht="14.5" x14ac:dyDescent="0.25">
      <c r="A30" s="52" t="str">
        <f t="shared" si="9"/>
        <v/>
      </c>
      <c r="B30" s="53"/>
      <c r="C30" s="52"/>
      <c r="D30" s="52"/>
      <c r="E30" s="53"/>
      <c r="F30" s="54"/>
      <c r="G30" s="55"/>
      <c r="H30" s="56"/>
      <c r="I30" s="57">
        <f t="shared" si="10"/>
        <v>0</v>
      </c>
      <c r="J30" s="57">
        <f t="shared" si="11"/>
        <v>0</v>
      </c>
      <c r="K30" s="58" t="str">
        <f t="shared" si="12"/>
        <v/>
      </c>
      <c r="L30" s="58" t="str">
        <f t="shared" si="13"/>
        <v/>
      </c>
      <c r="M30" s="59"/>
      <c r="N30" s="60"/>
      <c r="O30" s="61">
        <f t="shared" si="14"/>
        <v>0</v>
      </c>
      <c r="P30" s="61">
        <f t="shared" si="15"/>
        <v>0</v>
      </c>
      <c r="Q30" s="62" t="str">
        <f t="shared" si="16"/>
        <v/>
      </c>
      <c r="R30" s="62" t="str">
        <f t="shared" si="17"/>
        <v/>
      </c>
      <c r="S30" s="63"/>
      <c r="T30" s="64"/>
      <c r="U30" s="65">
        <f t="shared" si="18"/>
        <v>0</v>
      </c>
      <c r="V30" s="65">
        <f t="shared" si="19"/>
        <v>0</v>
      </c>
      <c r="W30" s="66" t="str">
        <f t="shared" si="20"/>
        <v/>
      </c>
      <c r="X30" s="66" t="str">
        <f t="shared" si="21"/>
        <v/>
      </c>
      <c r="Y30" s="59"/>
      <c r="Z30" s="59"/>
      <c r="AA30" s="60">
        <f t="shared" si="22"/>
        <v>0</v>
      </c>
      <c r="AB30" s="61">
        <f t="shared" si="23"/>
        <v>0</v>
      </c>
      <c r="AC30" s="61" t="str">
        <f t="shared" si="24"/>
        <v/>
      </c>
      <c r="AD30" s="62" t="str">
        <f t="shared" si="25"/>
        <v/>
      </c>
      <c r="AE30" s="67" t="str">
        <f t="shared" si="26"/>
        <v/>
      </c>
      <c r="AF30" s="67" t="str">
        <f t="shared" si="27"/>
        <v/>
      </c>
      <c r="AG30" s="68" t="str">
        <f t="shared" si="28"/>
        <v/>
      </c>
      <c r="AH30" s="69" t="str">
        <f t="shared" si="0"/>
        <v/>
      </c>
      <c r="AI30" s="67" t="str">
        <f t="shared" si="1"/>
        <v/>
      </c>
      <c r="AJ30" s="67" t="str">
        <f t="shared" si="2"/>
        <v/>
      </c>
      <c r="AK30" s="68" t="str">
        <f t="shared" si="3"/>
        <v/>
      </c>
      <c r="AL30" s="68" t="str">
        <f t="shared" si="4"/>
        <v/>
      </c>
      <c r="AM30" s="70" t="e">
        <f t="shared" si="29"/>
        <v>#DIV/0!</v>
      </c>
      <c r="AN30" s="70" t="e">
        <f t="shared" si="5"/>
        <v>#DIV/0!</v>
      </c>
      <c r="AO30" s="67" t="str">
        <f t="shared" si="30"/>
        <v/>
      </c>
      <c r="AP30" s="67" t="str">
        <f t="shared" si="31"/>
        <v/>
      </c>
      <c r="AQ30" s="68" t="str">
        <f t="shared" si="32"/>
        <v/>
      </c>
      <c r="AR30" s="69" t="str">
        <f t="shared" si="33"/>
        <v/>
      </c>
      <c r="AS30" s="67" t="str">
        <f t="shared" si="6"/>
        <v/>
      </c>
      <c r="AT30" s="67" t="str">
        <f t="shared" si="7"/>
        <v/>
      </c>
      <c r="AU30" s="68" t="str">
        <f t="shared" si="34"/>
        <v/>
      </c>
      <c r="AV30" s="68" t="str">
        <f t="shared" si="35"/>
        <v/>
      </c>
      <c r="AW30" s="70">
        <f t="shared" si="36"/>
        <v>0</v>
      </c>
      <c r="AX30" s="70">
        <f t="shared" si="8"/>
        <v>0</v>
      </c>
      <c r="AY30" s="20"/>
      <c r="BC30" s="71"/>
      <c r="BD30" s="71"/>
      <c r="BE30" s="20"/>
      <c r="BF30" s="20"/>
      <c r="BG30" s="20"/>
      <c r="BH30" s="72"/>
      <c r="BI30" s="73"/>
      <c r="BJ30" s="74"/>
      <c r="BK30" s="74" t="str">
        <f t="shared" si="37"/>
        <v xml:space="preserve"> </v>
      </c>
      <c r="BL30" s="20"/>
      <c r="BM30" s="20"/>
      <c r="BN30" s="75" t="e">
        <f t="shared" si="38"/>
        <v>#DIV/0!</v>
      </c>
      <c r="CN30" s="4">
        <v>20</v>
      </c>
    </row>
    <row r="31" spans="1:92" s="4" customFormat="1" ht="14.5" x14ac:dyDescent="0.25">
      <c r="A31" s="52" t="str">
        <f t="shared" si="9"/>
        <v/>
      </c>
      <c r="B31" s="53"/>
      <c r="C31" s="52"/>
      <c r="D31" s="52"/>
      <c r="E31" s="53"/>
      <c r="F31" s="54"/>
      <c r="G31" s="55"/>
      <c r="H31" s="56"/>
      <c r="I31" s="57">
        <f t="shared" si="10"/>
        <v>0</v>
      </c>
      <c r="J31" s="57">
        <f t="shared" si="11"/>
        <v>0</v>
      </c>
      <c r="K31" s="58" t="str">
        <f t="shared" si="12"/>
        <v/>
      </c>
      <c r="L31" s="58" t="str">
        <f t="shared" si="13"/>
        <v/>
      </c>
      <c r="M31" s="59"/>
      <c r="N31" s="60"/>
      <c r="O31" s="61">
        <f t="shared" si="14"/>
        <v>0</v>
      </c>
      <c r="P31" s="61">
        <f t="shared" si="15"/>
        <v>0</v>
      </c>
      <c r="Q31" s="62" t="str">
        <f t="shared" si="16"/>
        <v/>
      </c>
      <c r="R31" s="62" t="str">
        <f t="shared" si="17"/>
        <v/>
      </c>
      <c r="S31" s="63"/>
      <c r="T31" s="64"/>
      <c r="U31" s="65">
        <f t="shared" si="18"/>
        <v>0</v>
      </c>
      <c r="V31" s="65">
        <f t="shared" si="19"/>
        <v>0</v>
      </c>
      <c r="W31" s="66" t="str">
        <f t="shared" si="20"/>
        <v/>
      </c>
      <c r="X31" s="66" t="str">
        <f t="shared" si="21"/>
        <v/>
      </c>
      <c r="Y31" s="59"/>
      <c r="Z31" s="59"/>
      <c r="AA31" s="60">
        <f t="shared" si="22"/>
        <v>0</v>
      </c>
      <c r="AB31" s="61">
        <f t="shared" si="23"/>
        <v>0</v>
      </c>
      <c r="AC31" s="61" t="str">
        <f t="shared" si="24"/>
        <v/>
      </c>
      <c r="AD31" s="62" t="str">
        <f t="shared" si="25"/>
        <v/>
      </c>
      <c r="AE31" s="67" t="str">
        <f t="shared" si="26"/>
        <v/>
      </c>
      <c r="AF31" s="67" t="str">
        <f t="shared" si="27"/>
        <v/>
      </c>
      <c r="AG31" s="68" t="str">
        <f t="shared" si="28"/>
        <v/>
      </c>
      <c r="AH31" s="69" t="str">
        <f t="shared" si="0"/>
        <v/>
      </c>
      <c r="AI31" s="67" t="str">
        <f t="shared" si="1"/>
        <v/>
      </c>
      <c r="AJ31" s="67" t="str">
        <f t="shared" si="2"/>
        <v/>
      </c>
      <c r="AK31" s="68" t="str">
        <f t="shared" si="3"/>
        <v/>
      </c>
      <c r="AL31" s="68" t="str">
        <f t="shared" si="4"/>
        <v/>
      </c>
      <c r="AM31" s="70" t="e">
        <f t="shared" si="29"/>
        <v>#DIV/0!</v>
      </c>
      <c r="AN31" s="70" t="e">
        <f t="shared" si="5"/>
        <v>#DIV/0!</v>
      </c>
      <c r="AO31" s="67" t="str">
        <f t="shared" si="30"/>
        <v/>
      </c>
      <c r="AP31" s="67" t="str">
        <f t="shared" si="31"/>
        <v/>
      </c>
      <c r="AQ31" s="68" t="str">
        <f t="shared" si="32"/>
        <v/>
      </c>
      <c r="AR31" s="69" t="str">
        <f t="shared" si="33"/>
        <v/>
      </c>
      <c r="AS31" s="67" t="str">
        <f t="shared" si="6"/>
        <v/>
      </c>
      <c r="AT31" s="67" t="str">
        <f t="shared" si="7"/>
        <v/>
      </c>
      <c r="AU31" s="68" t="str">
        <f t="shared" si="34"/>
        <v/>
      </c>
      <c r="AV31" s="68" t="str">
        <f t="shared" si="35"/>
        <v/>
      </c>
      <c r="AW31" s="70">
        <f t="shared" si="36"/>
        <v>0</v>
      </c>
      <c r="AX31" s="70">
        <f t="shared" si="8"/>
        <v>0</v>
      </c>
      <c r="AY31" s="20"/>
      <c r="BC31" s="71"/>
      <c r="BD31" s="71"/>
      <c r="BE31" s="20"/>
      <c r="BF31" s="20"/>
      <c r="BG31" s="20"/>
      <c r="BH31" s="72"/>
      <c r="BI31" s="73"/>
      <c r="BJ31" s="74"/>
      <c r="BK31" s="74" t="str">
        <f t="shared" si="37"/>
        <v xml:space="preserve"> </v>
      </c>
      <c r="BL31" s="20"/>
      <c r="BM31" s="20"/>
      <c r="BN31" s="75" t="e">
        <f t="shared" si="38"/>
        <v>#DIV/0!</v>
      </c>
      <c r="CN31" s="4">
        <v>21</v>
      </c>
    </row>
    <row r="32" spans="1:92" s="4" customFormat="1" ht="14.5" x14ac:dyDescent="0.25">
      <c r="A32" s="52" t="str">
        <f t="shared" si="9"/>
        <v/>
      </c>
      <c r="B32" s="53"/>
      <c r="C32" s="52"/>
      <c r="D32" s="52"/>
      <c r="E32" s="53"/>
      <c r="F32" s="54"/>
      <c r="G32" s="55"/>
      <c r="H32" s="56"/>
      <c r="I32" s="57">
        <f t="shared" si="10"/>
        <v>0</v>
      </c>
      <c r="J32" s="57">
        <f t="shared" si="11"/>
        <v>0</v>
      </c>
      <c r="K32" s="58" t="str">
        <f t="shared" si="12"/>
        <v/>
      </c>
      <c r="L32" s="58" t="str">
        <f t="shared" si="13"/>
        <v/>
      </c>
      <c r="M32" s="59"/>
      <c r="N32" s="60"/>
      <c r="O32" s="61">
        <f t="shared" si="14"/>
        <v>0</v>
      </c>
      <c r="P32" s="61">
        <f t="shared" si="15"/>
        <v>0</v>
      </c>
      <c r="Q32" s="62" t="str">
        <f t="shared" si="16"/>
        <v/>
      </c>
      <c r="R32" s="62" t="str">
        <f t="shared" si="17"/>
        <v/>
      </c>
      <c r="S32" s="63"/>
      <c r="T32" s="64"/>
      <c r="U32" s="65">
        <f t="shared" si="18"/>
        <v>0</v>
      </c>
      <c r="V32" s="65">
        <f t="shared" si="19"/>
        <v>0</v>
      </c>
      <c r="W32" s="66" t="str">
        <f t="shared" si="20"/>
        <v/>
      </c>
      <c r="X32" s="66" t="str">
        <f t="shared" si="21"/>
        <v/>
      </c>
      <c r="Y32" s="59"/>
      <c r="Z32" s="59"/>
      <c r="AA32" s="60">
        <f t="shared" si="22"/>
        <v>0</v>
      </c>
      <c r="AB32" s="61">
        <f t="shared" si="23"/>
        <v>0</v>
      </c>
      <c r="AC32" s="61" t="str">
        <f t="shared" si="24"/>
        <v/>
      </c>
      <c r="AD32" s="62" t="str">
        <f t="shared" si="25"/>
        <v/>
      </c>
      <c r="AE32" s="67" t="str">
        <f t="shared" si="26"/>
        <v/>
      </c>
      <c r="AF32" s="67" t="str">
        <f t="shared" si="27"/>
        <v/>
      </c>
      <c r="AG32" s="68" t="str">
        <f t="shared" si="28"/>
        <v/>
      </c>
      <c r="AH32" s="69" t="str">
        <f t="shared" si="0"/>
        <v/>
      </c>
      <c r="AI32" s="67" t="str">
        <f t="shared" si="1"/>
        <v/>
      </c>
      <c r="AJ32" s="67" t="str">
        <f t="shared" si="2"/>
        <v/>
      </c>
      <c r="AK32" s="68" t="str">
        <f t="shared" si="3"/>
        <v/>
      </c>
      <c r="AL32" s="68" t="str">
        <f t="shared" si="4"/>
        <v/>
      </c>
      <c r="AM32" s="70" t="e">
        <f t="shared" si="29"/>
        <v>#DIV/0!</v>
      </c>
      <c r="AN32" s="70" t="e">
        <f t="shared" si="5"/>
        <v>#DIV/0!</v>
      </c>
      <c r="AO32" s="67" t="str">
        <f t="shared" si="30"/>
        <v/>
      </c>
      <c r="AP32" s="67" t="str">
        <f t="shared" si="31"/>
        <v/>
      </c>
      <c r="AQ32" s="68" t="str">
        <f t="shared" si="32"/>
        <v/>
      </c>
      <c r="AR32" s="69" t="str">
        <f t="shared" si="33"/>
        <v/>
      </c>
      <c r="AS32" s="67" t="str">
        <f t="shared" si="6"/>
        <v/>
      </c>
      <c r="AT32" s="67" t="str">
        <f t="shared" si="7"/>
        <v/>
      </c>
      <c r="AU32" s="68" t="str">
        <f t="shared" si="34"/>
        <v/>
      </c>
      <c r="AV32" s="68" t="str">
        <f t="shared" si="35"/>
        <v/>
      </c>
      <c r="AW32" s="70">
        <f t="shared" si="36"/>
        <v>0</v>
      </c>
      <c r="AX32" s="70">
        <f t="shared" si="8"/>
        <v>0</v>
      </c>
      <c r="AY32" s="20"/>
      <c r="BC32" s="71"/>
      <c r="BD32" s="71"/>
      <c r="BE32" s="20"/>
      <c r="BF32" s="20"/>
      <c r="BG32" s="20"/>
      <c r="BH32" s="72"/>
      <c r="BI32" s="73"/>
      <c r="BJ32" s="74"/>
      <c r="BK32" s="74" t="str">
        <f t="shared" si="37"/>
        <v xml:space="preserve"> </v>
      </c>
      <c r="BL32" s="20"/>
      <c r="BM32" s="20"/>
      <c r="BN32" s="75" t="e">
        <f t="shared" si="38"/>
        <v>#DIV/0!</v>
      </c>
      <c r="CN32" s="4">
        <v>22</v>
      </c>
    </row>
    <row r="33" spans="1:92" s="4" customFormat="1" ht="14.5" x14ac:dyDescent="0.25">
      <c r="A33" s="52" t="str">
        <f t="shared" si="9"/>
        <v/>
      </c>
      <c r="B33" s="53"/>
      <c r="C33" s="52"/>
      <c r="D33" s="52"/>
      <c r="E33" s="53"/>
      <c r="F33" s="54"/>
      <c r="G33" s="55"/>
      <c r="H33" s="56"/>
      <c r="I33" s="57">
        <f t="shared" si="10"/>
        <v>0</v>
      </c>
      <c r="J33" s="57">
        <f t="shared" si="11"/>
        <v>0</v>
      </c>
      <c r="K33" s="58" t="str">
        <f t="shared" si="12"/>
        <v/>
      </c>
      <c r="L33" s="58" t="str">
        <f t="shared" si="13"/>
        <v/>
      </c>
      <c r="M33" s="59"/>
      <c r="N33" s="60"/>
      <c r="O33" s="61">
        <f t="shared" si="14"/>
        <v>0</v>
      </c>
      <c r="P33" s="61">
        <f t="shared" si="15"/>
        <v>0</v>
      </c>
      <c r="Q33" s="62" t="str">
        <f t="shared" si="16"/>
        <v/>
      </c>
      <c r="R33" s="62" t="str">
        <f t="shared" si="17"/>
        <v/>
      </c>
      <c r="S33" s="63"/>
      <c r="T33" s="64"/>
      <c r="U33" s="65">
        <f t="shared" si="18"/>
        <v>0</v>
      </c>
      <c r="V33" s="65">
        <f t="shared" si="19"/>
        <v>0</v>
      </c>
      <c r="W33" s="66" t="str">
        <f t="shared" si="20"/>
        <v/>
      </c>
      <c r="X33" s="66" t="str">
        <f t="shared" si="21"/>
        <v/>
      </c>
      <c r="Y33" s="59"/>
      <c r="Z33" s="59"/>
      <c r="AA33" s="60">
        <f t="shared" si="22"/>
        <v>0</v>
      </c>
      <c r="AB33" s="61">
        <f t="shared" si="23"/>
        <v>0</v>
      </c>
      <c r="AC33" s="61" t="str">
        <f t="shared" si="24"/>
        <v/>
      </c>
      <c r="AD33" s="62" t="str">
        <f t="shared" si="25"/>
        <v/>
      </c>
      <c r="AE33" s="67" t="str">
        <f t="shared" si="26"/>
        <v/>
      </c>
      <c r="AF33" s="67" t="str">
        <f t="shared" si="27"/>
        <v/>
      </c>
      <c r="AG33" s="68" t="str">
        <f t="shared" si="28"/>
        <v/>
      </c>
      <c r="AH33" s="69" t="str">
        <f t="shared" si="0"/>
        <v/>
      </c>
      <c r="AI33" s="67" t="str">
        <f t="shared" si="1"/>
        <v/>
      </c>
      <c r="AJ33" s="67" t="str">
        <f t="shared" si="2"/>
        <v/>
      </c>
      <c r="AK33" s="68" t="str">
        <f t="shared" si="3"/>
        <v/>
      </c>
      <c r="AL33" s="68" t="str">
        <f t="shared" si="4"/>
        <v/>
      </c>
      <c r="AM33" s="70" t="e">
        <f t="shared" si="29"/>
        <v>#DIV/0!</v>
      </c>
      <c r="AN33" s="70" t="e">
        <f t="shared" si="5"/>
        <v>#DIV/0!</v>
      </c>
      <c r="AO33" s="67" t="str">
        <f t="shared" si="30"/>
        <v/>
      </c>
      <c r="AP33" s="67" t="str">
        <f t="shared" si="31"/>
        <v/>
      </c>
      <c r="AQ33" s="68" t="str">
        <f t="shared" si="32"/>
        <v/>
      </c>
      <c r="AR33" s="69" t="str">
        <f t="shared" si="33"/>
        <v/>
      </c>
      <c r="AS33" s="67" t="str">
        <f t="shared" si="6"/>
        <v/>
      </c>
      <c r="AT33" s="67" t="str">
        <f t="shared" si="7"/>
        <v/>
      </c>
      <c r="AU33" s="68" t="str">
        <f t="shared" si="34"/>
        <v/>
      </c>
      <c r="AV33" s="68" t="str">
        <f t="shared" si="35"/>
        <v/>
      </c>
      <c r="AW33" s="70">
        <f t="shared" si="36"/>
        <v>0</v>
      </c>
      <c r="AX33" s="70">
        <f t="shared" si="8"/>
        <v>0</v>
      </c>
      <c r="AY33" s="20"/>
      <c r="BC33" s="71"/>
      <c r="BD33" s="71"/>
      <c r="BE33" s="20"/>
      <c r="BF33" s="20"/>
      <c r="BG33" s="20"/>
      <c r="BH33" s="72"/>
      <c r="BI33" s="73"/>
      <c r="BJ33" s="74"/>
      <c r="BK33" s="74" t="str">
        <f t="shared" si="37"/>
        <v xml:space="preserve"> </v>
      </c>
      <c r="BL33" s="20"/>
      <c r="BM33" s="20"/>
      <c r="BN33" s="75" t="e">
        <f t="shared" si="38"/>
        <v>#DIV/0!</v>
      </c>
      <c r="CN33" s="4">
        <v>23</v>
      </c>
    </row>
    <row r="34" spans="1:92" s="4" customFormat="1" ht="14.5" x14ac:dyDescent="0.25">
      <c r="A34" s="52" t="str">
        <f t="shared" si="9"/>
        <v/>
      </c>
      <c r="B34" s="53"/>
      <c r="C34" s="52"/>
      <c r="D34" s="52"/>
      <c r="E34" s="53"/>
      <c r="F34" s="54"/>
      <c r="G34" s="55"/>
      <c r="H34" s="56"/>
      <c r="I34" s="57">
        <f t="shared" si="10"/>
        <v>0</v>
      </c>
      <c r="J34" s="57">
        <f t="shared" si="11"/>
        <v>0</v>
      </c>
      <c r="K34" s="58" t="str">
        <f t="shared" si="12"/>
        <v/>
      </c>
      <c r="L34" s="58" t="str">
        <f t="shared" si="13"/>
        <v/>
      </c>
      <c r="M34" s="59"/>
      <c r="N34" s="60"/>
      <c r="O34" s="61">
        <f t="shared" si="14"/>
        <v>0</v>
      </c>
      <c r="P34" s="61">
        <f t="shared" si="15"/>
        <v>0</v>
      </c>
      <c r="Q34" s="62" t="str">
        <f t="shared" si="16"/>
        <v/>
      </c>
      <c r="R34" s="62" t="str">
        <f t="shared" si="17"/>
        <v/>
      </c>
      <c r="S34" s="63"/>
      <c r="T34" s="64"/>
      <c r="U34" s="65">
        <f t="shared" si="18"/>
        <v>0</v>
      </c>
      <c r="V34" s="65">
        <f t="shared" si="19"/>
        <v>0</v>
      </c>
      <c r="W34" s="66" t="str">
        <f t="shared" si="20"/>
        <v/>
      </c>
      <c r="X34" s="66" t="str">
        <f t="shared" si="21"/>
        <v/>
      </c>
      <c r="Y34" s="59"/>
      <c r="Z34" s="59"/>
      <c r="AA34" s="60">
        <f t="shared" si="22"/>
        <v>0</v>
      </c>
      <c r="AB34" s="61">
        <f t="shared" si="23"/>
        <v>0</v>
      </c>
      <c r="AC34" s="61" t="str">
        <f t="shared" si="24"/>
        <v/>
      </c>
      <c r="AD34" s="62" t="str">
        <f t="shared" si="25"/>
        <v/>
      </c>
      <c r="AE34" s="67" t="str">
        <f t="shared" si="26"/>
        <v/>
      </c>
      <c r="AF34" s="67" t="str">
        <f t="shared" si="27"/>
        <v/>
      </c>
      <c r="AG34" s="68" t="str">
        <f t="shared" si="28"/>
        <v/>
      </c>
      <c r="AH34" s="69" t="str">
        <f t="shared" si="0"/>
        <v/>
      </c>
      <c r="AI34" s="67" t="str">
        <f t="shared" si="1"/>
        <v/>
      </c>
      <c r="AJ34" s="67" t="str">
        <f t="shared" si="2"/>
        <v/>
      </c>
      <c r="AK34" s="68" t="str">
        <f t="shared" si="3"/>
        <v/>
      </c>
      <c r="AL34" s="68" t="str">
        <f t="shared" si="4"/>
        <v/>
      </c>
      <c r="AM34" s="70" t="e">
        <f t="shared" si="29"/>
        <v>#DIV/0!</v>
      </c>
      <c r="AN34" s="70" t="e">
        <f t="shared" si="5"/>
        <v>#DIV/0!</v>
      </c>
      <c r="AO34" s="67" t="str">
        <f t="shared" si="30"/>
        <v/>
      </c>
      <c r="AP34" s="67" t="str">
        <f t="shared" si="31"/>
        <v/>
      </c>
      <c r="AQ34" s="68" t="str">
        <f t="shared" si="32"/>
        <v/>
      </c>
      <c r="AR34" s="69" t="str">
        <f t="shared" si="33"/>
        <v/>
      </c>
      <c r="AS34" s="67" t="str">
        <f t="shared" si="6"/>
        <v/>
      </c>
      <c r="AT34" s="67" t="str">
        <f t="shared" si="7"/>
        <v/>
      </c>
      <c r="AU34" s="68" t="str">
        <f t="shared" si="34"/>
        <v/>
      </c>
      <c r="AV34" s="68" t="str">
        <f t="shared" si="35"/>
        <v/>
      </c>
      <c r="AW34" s="70">
        <f t="shared" si="36"/>
        <v>0</v>
      </c>
      <c r="AX34" s="70">
        <f t="shared" si="8"/>
        <v>0</v>
      </c>
      <c r="AY34" s="20"/>
      <c r="BC34" s="71"/>
      <c r="BD34" s="71"/>
      <c r="BE34" s="20"/>
      <c r="BF34" s="20"/>
      <c r="BG34" s="20"/>
      <c r="BH34" s="72"/>
      <c r="BI34" s="73"/>
      <c r="BJ34" s="74"/>
      <c r="BK34" s="74" t="str">
        <f t="shared" si="37"/>
        <v xml:space="preserve"> </v>
      </c>
      <c r="BL34" s="20"/>
      <c r="BM34" s="20"/>
      <c r="BN34" s="75" t="e">
        <f t="shared" si="38"/>
        <v>#DIV/0!</v>
      </c>
      <c r="CN34" s="4">
        <v>24</v>
      </c>
    </row>
    <row r="35" spans="1:92" s="4" customFormat="1" ht="14.5" x14ac:dyDescent="0.25">
      <c r="A35" s="52" t="str">
        <f t="shared" si="9"/>
        <v/>
      </c>
      <c r="B35" s="53"/>
      <c r="C35" s="52"/>
      <c r="D35" s="52"/>
      <c r="E35" s="53"/>
      <c r="F35" s="54"/>
      <c r="G35" s="55"/>
      <c r="H35" s="56"/>
      <c r="I35" s="57">
        <f t="shared" si="10"/>
        <v>0</v>
      </c>
      <c r="J35" s="57">
        <f t="shared" si="11"/>
        <v>0</v>
      </c>
      <c r="K35" s="58" t="str">
        <f t="shared" si="12"/>
        <v/>
      </c>
      <c r="L35" s="58" t="str">
        <f t="shared" si="13"/>
        <v/>
      </c>
      <c r="M35" s="59"/>
      <c r="N35" s="60"/>
      <c r="O35" s="61">
        <f t="shared" si="14"/>
        <v>0</v>
      </c>
      <c r="P35" s="61">
        <f t="shared" si="15"/>
        <v>0</v>
      </c>
      <c r="Q35" s="62" t="str">
        <f t="shared" si="16"/>
        <v/>
      </c>
      <c r="R35" s="62" t="str">
        <f t="shared" si="17"/>
        <v/>
      </c>
      <c r="S35" s="63"/>
      <c r="T35" s="64"/>
      <c r="U35" s="65">
        <f t="shared" si="18"/>
        <v>0</v>
      </c>
      <c r="V35" s="65">
        <f t="shared" si="19"/>
        <v>0</v>
      </c>
      <c r="W35" s="66" t="str">
        <f t="shared" si="20"/>
        <v/>
      </c>
      <c r="X35" s="66" t="str">
        <f t="shared" si="21"/>
        <v/>
      </c>
      <c r="Y35" s="59"/>
      <c r="Z35" s="59"/>
      <c r="AA35" s="60">
        <f t="shared" si="22"/>
        <v>0</v>
      </c>
      <c r="AB35" s="61">
        <f t="shared" si="23"/>
        <v>0</v>
      </c>
      <c r="AC35" s="61" t="str">
        <f t="shared" si="24"/>
        <v/>
      </c>
      <c r="AD35" s="62" t="str">
        <f t="shared" si="25"/>
        <v/>
      </c>
      <c r="AE35" s="67" t="str">
        <f t="shared" si="26"/>
        <v/>
      </c>
      <c r="AF35" s="67" t="str">
        <f t="shared" si="27"/>
        <v/>
      </c>
      <c r="AG35" s="68" t="str">
        <f t="shared" si="28"/>
        <v/>
      </c>
      <c r="AH35" s="69" t="str">
        <f t="shared" si="0"/>
        <v/>
      </c>
      <c r="AI35" s="67" t="str">
        <f t="shared" si="1"/>
        <v/>
      </c>
      <c r="AJ35" s="67" t="str">
        <f t="shared" si="2"/>
        <v/>
      </c>
      <c r="AK35" s="68" t="str">
        <f t="shared" si="3"/>
        <v/>
      </c>
      <c r="AL35" s="68" t="str">
        <f t="shared" si="4"/>
        <v/>
      </c>
      <c r="AM35" s="70" t="e">
        <f t="shared" si="29"/>
        <v>#DIV/0!</v>
      </c>
      <c r="AN35" s="70" t="e">
        <f t="shared" si="5"/>
        <v>#DIV/0!</v>
      </c>
      <c r="AO35" s="67" t="str">
        <f t="shared" si="30"/>
        <v/>
      </c>
      <c r="AP35" s="67" t="str">
        <f t="shared" si="31"/>
        <v/>
      </c>
      <c r="AQ35" s="68" t="str">
        <f t="shared" si="32"/>
        <v/>
      </c>
      <c r="AR35" s="69" t="str">
        <f t="shared" si="33"/>
        <v/>
      </c>
      <c r="AS35" s="67" t="str">
        <f t="shared" si="6"/>
        <v/>
      </c>
      <c r="AT35" s="67" t="str">
        <f t="shared" si="7"/>
        <v/>
      </c>
      <c r="AU35" s="68" t="str">
        <f t="shared" si="34"/>
        <v/>
      </c>
      <c r="AV35" s="68" t="str">
        <f t="shared" si="35"/>
        <v/>
      </c>
      <c r="AW35" s="70">
        <f t="shared" si="36"/>
        <v>0</v>
      </c>
      <c r="AX35" s="70">
        <f t="shared" si="8"/>
        <v>0</v>
      </c>
      <c r="AY35" s="20"/>
      <c r="BC35" s="71"/>
      <c r="BD35" s="71"/>
      <c r="BE35" s="20"/>
      <c r="BF35" s="20"/>
      <c r="BG35" s="20"/>
      <c r="BH35" s="72"/>
      <c r="BI35" s="73"/>
      <c r="BJ35" s="74"/>
      <c r="BK35" s="74" t="str">
        <f t="shared" si="37"/>
        <v xml:space="preserve"> </v>
      </c>
      <c r="BL35" s="20"/>
      <c r="BM35" s="20"/>
      <c r="BN35" s="75" t="e">
        <f t="shared" si="38"/>
        <v>#DIV/0!</v>
      </c>
      <c r="CN35" s="4">
        <v>25</v>
      </c>
    </row>
    <row r="36" spans="1:92" s="4" customFormat="1" ht="14.5" x14ac:dyDescent="0.25">
      <c r="A36" s="52" t="str">
        <f t="shared" si="9"/>
        <v/>
      </c>
      <c r="B36" s="53"/>
      <c r="C36" s="52"/>
      <c r="D36" s="52"/>
      <c r="E36" s="53"/>
      <c r="F36" s="54"/>
      <c r="G36" s="55"/>
      <c r="H36" s="56"/>
      <c r="I36" s="57">
        <f t="shared" si="10"/>
        <v>0</v>
      </c>
      <c r="J36" s="57">
        <f t="shared" si="11"/>
        <v>0</v>
      </c>
      <c r="K36" s="58" t="str">
        <f t="shared" si="12"/>
        <v/>
      </c>
      <c r="L36" s="58" t="str">
        <f t="shared" si="13"/>
        <v/>
      </c>
      <c r="M36" s="59"/>
      <c r="N36" s="60"/>
      <c r="O36" s="61">
        <f t="shared" si="14"/>
        <v>0</v>
      </c>
      <c r="P36" s="61">
        <f t="shared" si="15"/>
        <v>0</v>
      </c>
      <c r="Q36" s="62" t="str">
        <f t="shared" si="16"/>
        <v/>
      </c>
      <c r="R36" s="62" t="str">
        <f t="shared" si="17"/>
        <v/>
      </c>
      <c r="S36" s="63"/>
      <c r="T36" s="64"/>
      <c r="U36" s="65">
        <f t="shared" si="18"/>
        <v>0</v>
      </c>
      <c r="V36" s="65">
        <f t="shared" si="19"/>
        <v>0</v>
      </c>
      <c r="W36" s="66" t="str">
        <f t="shared" si="20"/>
        <v/>
      </c>
      <c r="X36" s="66" t="str">
        <f t="shared" si="21"/>
        <v/>
      </c>
      <c r="Y36" s="59"/>
      <c r="Z36" s="59"/>
      <c r="AA36" s="60">
        <f t="shared" si="22"/>
        <v>0</v>
      </c>
      <c r="AB36" s="61">
        <f t="shared" si="23"/>
        <v>0</v>
      </c>
      <c r="AC36" s="61" t="str">
        <f t="shared" si="24"/>
        <v/>
      </c>
      <c r="AD36" s="62" t="str">
        <f t="shared" si="25"/>
        <v/>
      </c>
      <c r="AE36" s="67" t="str">
        <f t="shared" si="26"/>
        <v/>
      </c>
      <c r="AF36" s="67" t="str">
        <f t="shared" si="27"/>
        <v/>
      </c>
      <c r="AG36" s="68" t="str">
        <f t="shared" si="28"/>
        <v/>
      </c>
      <c r="AH36" s="69" t="str">
        <f t="shared" si="0"/>
        <v/>
      </c>
      <c r="AI36" s="67" t="str">
        <f t="shared" si="1"/>
        <v/>
      </c>
      <c r="AJ36" s="67" t="str">
        <f t="shared" si="2"/>
        <v/>
      </c>
      <c r="AK36" s="68" t="str">
        <f t="shared" si="3"/>
        <v/>
      </c>
      <c r="AL36" s="68" t="str">
        <f t="shared" si="4"/>
        <v/>
      </c>
      <c r="AM36" s="70" t="e">
        <f t="shared" si="29"/>
        <v>#DIV/0!</v>
      </c>
      <c r="AN36" s="70" t="e">
        <f t="shared" si="5"/>
        <v>#DIV/0!</v>
      </c>
      <c r="AO36" s="67" t="str">
        <f t="shared" si="30"/>
        <v/>
      </c>
      <c r="AP36" s="67" t="str">
        <f t="shared" si="31"/>
        <v/>
      </c>
      <c r="AQ36" s="68" t="str">
        <f t="shared" si="32"/>
        <v/>
      </c>
      <c r="AR36" s="69" t="str">
        <f t="shared" si="33"/>
        <v/>
      </c>
      <c r="AS36" s="67" t="str">
        <f t="shared" si="6"/>
        <v/>
      </c>
      <c r="AT36" s="67" t="str">
        <f t="shared" si="7"/>
        <v/>
      </c>
      <c r="AU36" s="68" t="str">
        <f t="shared" si="34"/>
        <v/>
      </c>
      <c r="AV36" s="68" t="str">
        <f t="shared" si="35"/>
        <v/>
      </c>
      <c r="AW36" s="70">
        <f t="shared" si="36"/>
        <v>0</v>
      </c>
      <c r="AX36" s="70">
        <f t="shared" si="8"/>
        <v>0</v>
      </c>
      <c r="AY36" s="20"/>
      <c r="BC36" s="71"/>
      <c r="BD36" s="71"/>
      <c r="BE36" s="20"/>
      <c r="BF36" s="20"/>
      <c r="BG36" s="20"/>
      <c r="BH36" s="72"/>
      <c r="BI36" s="73"/>
      <c r="BJ36" s="74"/>
      <c r="BK36" s="74" t="str">
        <f t="shared" si="37"/>
        <v xml:space="preserve"> </v>
      </c>
      <c r="BL36" s="20"/>
      <c r="BM36" s="20"/>
      <c r="BN36" s="75" t="e">
        <f t="shared" si="38"/>
        <v>#DIV/0!</v>
      </c>
      <c r="CN36" s="4">
        <v>26</v>
      </c>
    </row>
    <row r="37" spans="1:92" s="4" customFormat="1" ht="14.5" x14ac:dyDescent="0.25">
      <c r="A37" s="52" t="str">
        <f t="shared" si="9"/>
        <v/>
      </c>
      <c r="B37" s="53"/>
      <c r="C37" s="52"/>
      <c r="D37" s="52"/>
      <c r="E37" s="53"/>
      <c r="F37" s="54"/>
      <c r="G37" s="55"/>
      <c r="H37" s="56"/>
      <c r="I37" s="57">
        <f t="shared" si="10"/>
        <v>0</v>
      </c>
      <c r="J37" s="57">
        <f t="shared" si="11"/>
        <v>0</v>
      </c>
      <c r="K37" s="58" t="str">
        <f t="shared" si="12"/>
        <v/>
      </c>
      <c r="L37" s="58" t="str">
        <f t="shared" si="13"/>
        <v/>
      </c>
      <c r="M37" s="59"/>
      <c r="N37" s="60"/>
      <c r="O37" s="61">
        <f t="shared" si="14"/>
        <v>0</v>
      </c>
      <c r="P37" s="61">
        <f t="shared" si="15"/>
        <v>0</v>
      </c>
      <c r="Q37" s="62" t="str">
        <f t="shared" si="16"/>
        <v/>
      </c>
      <c r="R37" s="62" t="str">
        <f t="shared" si="17"/>
        <v/>
      </c>
      <c r="S37" s="63"/>
      <c r="T37" s="64"/>
      <c r="U37" s="65">
        <f t="shared" si="18"/>
        <v>0</v>
      </c>
      <c r="V37" s="65">
        <f t="shared" si="19"/>
        <v>0</v>
      </c>
      <c r="W37" s="66" t="str">
        <f t="shared" si="20"/>
        <v/>
      </c>
      <c r="X37" s="66" t="str">
        <f t="shared" si="21"/>
        <v/>
      </c>
      <c r="Y37" s="59"/>
      <c r="Z37" s="59"/>
      <c r="AA37" s="60">
        <f t="shared" si="22"/>
        <v>0</v>
      </c>
      <c r="AB37" s="61">
        <f t="shared" si="23"/>
        <v>0</v>
      </c>
      <c r="AC37" s="61" t="str">
        <f t="shared" si="24"/>
        <v/>
      </c>
      <c r="AD37" s="62" t="str">
        <f t="shared" si="25"/>
        <v/>
      </c>
      <c r="AE37" s="67" t="str">
        <f t="shared" si="26"/>
        <v/>
      </c>
      <c r="AF37" s="67" t="str">
        <f t="shared" si="27"/>
        <v/>
      </c>
      <c r="AG37" s="68" t="str">
        <f t="shared" si="28"/>
        <v/>
      </c>
      <c r="AH37" s="69" t="str">
        <f t="shared" si="0"/>
        <v/>
      </c>
      <c r="AI37" s="67" t="str">
        <f t="shared" si="1"/>
        <v/>
      </c>
      <c r="AJ37" s="67" t="str">
        <f t="shared" si="2"/>
        <v/>
      </c>
      <c r="AK37" s="68" t="str">
        <f t="shared" si="3"/>
        <v/>
      </c>
      <c r="AL37" s="68" t="str">
        <f t="shared" si="4"/>
        <v/>
      </c>
      <c r="AM37" s="70" t="e">
        <f t="shared" si="29"/>
        <v>#DIV/0!</v>
      </c>
      <c r="AN37" s="70" t="e">
        <f t="shared" si="5"/>
        <v>#DIV/0!</v>
      </c>
      <c r="AO37" s="67" t="str">
        <f t="shared" si="30"/>
        <v/>
      </c>
      <c r="AP37" s="67" t="str">
        <f t="shared" si="31"/>
        <v/>
      </c>
      <c r="AQ37" s="68" t="str">
        <f t="shared" si="32"/>
        <v/>
      </c>
      <c r="AR37" s="69" t="str">
        <f t="shared" si="33"/>
        <v/>
      </c>
      <c r="AS37" s="67" t="str">
        <f t="shared" si="6"/>
        <v/>
      </c>
      <c r="AT37" s="67" t="str">
        <f t="shared" si="7"/>
        <v/>
      </c>
      <c r="AU37" s="68" t="str">
        <f t="shared" si="34"/>
        <v/>
      </c>
      <c r="AV37" s="68" t="str">
        <f t="shared" si="35"/>
        <v/>
      </c>
      <c r="AW37" s="70">
        <f t="shared" si="36"/>
        <v>0</v>
      </c>
      <c r="AX37" s="70">
        <f t="shared" si="8"/>
        <v>0</v>
      </c>
      <c r="AY37" s="20"/>
      <c r="BF37" s="257" t="s">
        <v>55</v>
      </c>
      <c r="BG37" s="257"/>
      <c r="BH37" s="257"/>
      <c r="BI37" s="257"/>
      <c r="BJ37" s="257"/>
      <c r="BK37" s="257"/>
      <c r="BL37" s="257"/>
      <c r="BM37" s="258"/>
      <c r="BN37" s="76" t="e">
        <f>SUM(BN11:BN36)</f>
        <v>#DIV/0!</v>
      </c>
      <c r="CN37" s="4">
        <v>27</v>
      </c>
    </row>
    <row r="38" spans="1:92" s="4" customFormat="1" ht="14.5" x14ac:dyDescent="0.25">
      <c r="A38" s="52" t="str">
        <f t="shared" si="9"/>
        <v/>
      </c>
      <c r="B38" s="53"/>
      <c r="C38" s="52"/>
      <c r="D38" s="52"/>
      <c r="E38" s="53"/>
      <c r="F38" s="54"/>
      <c r="G38" s="55"/>
      <c r="H38" s="56"/>
      <c r="I38" s="57">
        <f t="shared" si="10"/>
        <v>0</v>
      </c>
      <c r="J38" s="57">
        <f t="shared" si="11"/>
        <v>0</v>
      </c>
      <c r="K38" s="58" t="str">
        <f t="shared" si="12"/>
        <v/>
      </c>
      <c r="L38" s="58" t="str">
        <f t="shared" si="13"/>
        <v/>
      </c>
      <c r="M38" s="59"/>
      <c r="N38" s="60"/>
      <c r="O38" s="61">
        <f t="shared" si="14"/>
        <v>0</v>
      </c>
      <c r="P38" s="61">
        <f t="shared" si="15"/>
        <v>0</v>
      </c>
      <c r="Q38" s="62" t="str">
        <f t="shared" si="16"/>
        <v/>
      </c>
      <c r="R38" s="62" t="str">
        <f t="shared" si="17"/>
        <v/>
      </c>
      <c r="S38" s="63"/>
      <c r="T38" s="64"/>
      <c r="U38" s="65">
        <f t="shared" si="18"/>
        <v>0</v>
      </c>
      <c r="V38" s="65">
        <f t="shared" si="19"/>
        <v>0</v>
      </c>
      <c r="W38" s="66" t="str">
        <f t="shared" si="20"/>
        <v/>
      </c>
      <c r="X38" s="66" t="str">
        <f t="shared" si="21"/>
        <v/>
      </c>
      <c r="Y38" s="59"/>
      <c r="Z38" s="59"/>
      <c r="AA38" s="60">
        <f t="shared" si="22"/>
        <v>0</v>
      </c>
      <c r="AB38" s="61">
        <f t="shared" si="23"/>
        <v>0</v>
      </c>
      <c r="AC38" s="61" t="str">
        <f t="shared" si="24"/>
        <v/>
      </c>
      <c r="AD38" s="62" t="str">
        <f t="shared" si="25"/>
        <v/>
      </c>
      <c r="AE38" s="67" t="str">
        <f t="shared" si="26"/>
        <v/>
      </c>
      <c r="AF38" s="67" t="str">
        <f t="shared" si="27"/>
        <v/>
      </c>
      <c r="AG38" s="68" t="str">
        <f t="shared" si="28"/>
        <v/>
      </c>
      <c r="AH38" s="69" t="str">
        <f t="shared" si="0"/>
        <v/>
      </c>
      <c r="AI38" s="67" t="str">
        <f t="shared" si="1"/>
        <v/>
      </c>
      <c r="AJ38" s="67" t="str">
        <f t="shared" si="2"/>
        <v/>
      </c>
      <c r="AK38" s="68" t="str">
        <f t="shared" si="3"/>
        <v/>
      </c>
      <c r="AL38" s="68" t="str">
        <f t="shared" si="4"/>
        <v/>
      </c>
      <c r="AM38" s="70" t="e">
        <f t="shared" si="29"/>
        <v>#DIV/0!</v>
      </c>
      <c r="AN38" s="70" t="e">
        <f t="shared" si="5"/>
        <v>#DIV/0!</v>
      </c>
      <c r="AO38" s="67" t="str">
        <f t="shared" si="30"/>
        <v/>
      </c>
      <c r="AP38" s="67" t="str">
        <f t="shared" si="31"/>
        <v/>
      </c>
      <c r="AQ38" s="68" t="str">
        <f t="shared" si="32"/>
        <v/>
      </c>
      <c r="AR38" s="69" t="str">
        <f t="shared" si="33"/>
        <v/>
      </c>
      <c r="AS38" s="67" t="str">
        <f t="shared" si="6"/>
        <v/>
      </c>
      <c r="AT38" s="67" t="str">
        <f t="shared" si="7"/>
        <v/>
      </c>
      <c r="AU38" s="68" t="str">
        <f t="shared" si="34"/>
        <v/>
      </c>
      <c r="AV38" s="68" t="str">
        <f t="shared" si="35"/>
        <v/>
      </c>
      <c r="AW38" s="70">
        <f t="shared" si="36"/>
        <v>0</v>
      </c>
      <c r="AX38" s="70">
        <f t="shared" si="8"/>
        <v>0</v>
      </c>
      <c r="AY38" s="20"/>
      <c r="BF38" s="41"/>
      <c r="BG38" s="41"/>
      <c r="BH38" s="41"/>
      <c r="BI38" s="41"/>
      <c r="BJ38" s="41"/>
      <c r="BK38" s="6"/>
      <c r="BL38" s="6"/>
      <c r="BM38" s="6"/>
      <c r="BN38" s="6"/>
      <c r="CN38" s="4">
        <v>28</v>
      </c>
    </row>
    <row r="39" spans="1:92" s="4" customFormat="1" ht="14.5" x14ac:dyDescent="0.25">
      <c r="A39" s="52" t="str">
        <f t="shared" si="9"/>
        <v/>
      </c>
      <c r="B39" s="53"/>
      <c r="C39" s="52"/>
      <c r="D39" s="52"/>
      <c r="E39" s="53"/>
      <c r="F39" s="54"/>
      <c r="G39" s="55"/>
      <c r="H39" s="56"/>
      <c r="I39" s="57">
        <f t="shared" si="10"/>
        <v>0</v>
      </c>
      <c r="J39" s="57">
        <f t="shared" si="11"/>
        <v>0</v>
      </c>
      <c r="K39" s="58" t="str">
        <f t="shared" si="12"/>
        <v/>
      </c>
      <c r="L39" s="58" t="str">
        <f t="shared" si="13"/>
        <v/>
      </c>
      <c r="M39" s="59"/>
      <c r="N39" s="60"/>
      <c r="O39" s="61">
        <f t="shared" si="14"/>
        <v>0</v>
      </c>
      <c r="P39" s="61">
        <f t="shared" si="15"/>
        <v>0</v>
      </c>
      <c r="Q39" s="62" t="str">
        <f t="shared" si="16"/>
        <v/>
      </c>
      <c r="R39" s="62" t="str">
        <f t="shared" si="17"/>
        <v/>
      </c>
      <c r="S39" s="63"/>
      <c r="T39" s="64"/>
      <c r="U39" s="65">
        <f t="shared" si="18"/>
        <v>0</v>
      </c>
      <c r="V39" s="65">
        <f t="shared" si="19"/>
        <v>0</v>
      </c>
      <c r="W39" s="66" t="str">
        <f t="shared" si="20"/>
        <v/>
      </c>
      <c r="X39" s="66" t="str">
        <f t="shared" si="21"/>
        <v/>
      </c>
      <c r="Y39" s="59"/>
      <c r="Z39" s="59"/>
      <c r="AA39" s="60">
        <f t="shared" si="22"/>
        <v>0</v>
      </c>
      <c r="AB39" s="61">
        <f t="shared" si="23"/>
        <v>0</v>
      </c>
      <c r="AC39" s="61" t="str">
        <f t="shared" si="24"/>
        <v/>
      </c>
      <c r="AD39" s="62" t="str">
        <f t="shared" si="25"/>
        <v/>
      </c>
      <c r="AE39" s="67" t="str">
        <f t="shared" si="26"/>
        <v/>
      </c>
      <c r="AF39" s="67" t="str">
        <f t="shared" si="27"/>
        <v/>
      </c>
      <c r="AG39" s="68" t="str">
        <f t="shared" si="28"/>
        <v/>
      </c>
      <c r="AH39" s="69" t="str">
        <f t="shared" si="0"/>
        <v/>
      </c>
      <c r="AI39" s="67" t="str">
        <f t="shared" si="1"/>
        <v/>
      </c>
      <c r="AJ39" s="67" t="str">
        <f t="shared" si="2"/>
        <v/>
      </c>
      <c r="AK39" s="68" t="str">
        <f t="shared" si="3"/>
        <v/>
      </c>
      <c r="AL39" s="68" t="str">
        <f t="shared" si="4"/>
        <v/>
      </c>
      <c r="AM39" s="70" t="e">
        <f t="shared" si="29"/>
        <v>#DIV/0!</v>
      </c>
      <c r="AN39" s="70" t="e">
        <f t="shared" si="5"/>
        <v>#DIV/0!</v>
      </c>
      <c r="AO39" s="67" t="str">
        <f t="shared" si="30"/>
        <v/>
      </c>
      <c r="AP39" s="67" t="str">
        <f t="shared" si="31"/>
        <v/>
      </c>
      <c r="AQ39" s="68" t="str">
        <f t="shared" si="32"/>
        <v/>
      </c>
      <c r="AR39" s="69" t="str">
        <f t="shared" si="33"/>
        <v/>
      </c>
      <c r="AS39" s="67" t="str">
        <f t="shared" si="6"/>
        <v/>
      </c>
      <c r="AT39" s="67" t="str">
        <f t="shared" si="7"/>
        <v/>
      </c>
      <c r="AU39" s="68" t="str">
        <f t="shared" si="34"/>
        <v/>
      </c>
      <c r="AV39" s="68" t="str">
        <f t="shared" si="35"/>
        <v/>
      </c>
      <c r="AW39" s="70">
        <f t="shared" si="36"/>
        <v>0</v>
      </c>
      <c r="AX39" s="70">
        <f t="shared" si="8"/>
        <v>0</v>
      </c>
      <c r="AY39" s="20"/>
      <c r="BF39" s="41"/>
      <c r="BG39" s="41"/>
      <c r="BH39" s="41"/>
      <c r="BI39" s="41"/>
      <c r="BJ39" s="41"/>
      <c r="BK39" s="6"/>
      <c r="BL39" s="6"/>
      <c r="BM39" s="6"/>
      <c r="BN39" s="6"/>
      <c r="CN39" s="4">
        <v>29</v>
      </c>
    </row>
    <row r="40" spans="1:92" s="4" customFormat="1" ht="14.5" x14ac:dyDescent="0.25">
      <c r="A40" s="52" t="str">
        <f t="shared" si="9"/>
        <v/>
      </c>
      <c r="B40" s="53"/>
      <c r="C40" s="52"/>
      <c r="D40" s="52"/>
      <c r="E40" s="53"/>
      <c r="F40" s="54"/>
      <c r="G40" s="55"/>
      <c r="H40" s="56"/>
      <c r="I40" s="57">
        <f t="shared" si="10"/>
        <v>0</v>
      </c>
      <c r="J40" s="57">
        <f t="shared" si="11"/>
        <v>0</v>
      </c>
      <c r="K40" s="58" t="str">
        <f t="shared" si="12"/>
        <v/>
      </c>
      <c r="L40" s="58" t="str">
        <f t="shared" si="13"/>
        <v/>
      </c>
      <c r="M40" s="59"/>
      <c r="N40" s="60"/>
      <c r="O40" s="61">
        <f t="shared" si="14"/>
        <v>0</v>
      </c>
      <c r="P40" s="61">
        <f t="shared" si="15"/>
        <v>0</v>
      </c>
      <c r="Q40" s="62" t="str">
        <f t="shared" si="16"/>
        <v/>
      </c>
      <c r="R40" s="62" t="str">
        <f t="shared" si="17"/>
        <v/>
      </c>
      <c r="S40" s="63"/>
      <c r="T40" s="64"/>
      <c r="U40" s="65">
        <f t="shared" si="18"/>
        <v>0</v>
      </c>
      <c r="V40" s="65">
        <f t="shared" si="19"/>
        <v>0</v>
      </c>
      <c r="W40" s="66" t="str">
        <f t="shared" si="20"/>
        <v/>
      </c>
      <c r="X40" s="66" t="str">
        <f t="shared" si="21"/>
        <v/>
      </c>
      <c r="Y40" s="59"/>
      <c r="Z40" s="59"/>
      <c r="AA40" s="60">
        <f t="shared" si="22"/>
        <v>0</v>
      </c>
      <c r="AB40" s="61">
        <f t="shared" si="23"/>
        <v>0</v>
      </c>
      <c r="AC40" s="61" t="str">
        <f t="shared" si="24"/>
        <v/>
      </c>
      <c r="AD40" s="62" t="str">
        <f t="shared" si="25"/>
        <v/>
      </c>
      <c r="AE40" s="67" t="str">
        <f t="shared" si="26"/>
        <v/>
      </c>
      <c r="AF40" s="67" t="str">
        <f t="shared" si="27"/>
        <v/>
      </c>
      <c r="AG40" s="68" t="str">
        <f t="shared" si="28"/>
        <v/>
      </c>
      <c r="AH40" s="69" t="str">
        <f t="shared" si="0"/>
        <v/>
      </c>
      <c r="AI40" s="67" t="str">
        <f t="shared" si="1"/>
        <v/>
      </c>
      <c r="AJ40" s="67" t="str">
        <f t="shared" si="2"/>
        <v/>
      </c>
      <c r="AK40" s="68" t="str">
        <f t="shared" si="3"/>
        <v/>
      </c>
      <c r="AL40" s="68" t="str">
        <f t="shared" si="4"/>
        <v/>
      </c>
      <c r="AM40" s="70" t="e">
        <f t="shared" si="29"/>
        <v>#DIV/0!</v>
      </c>
      <c r="AN40" s="70" t="e">
        <f t="shared" si="5"/>
        <v>#DIV/0!</v>
      </c>
      <c r="AO40" s="67" t="str">
        <f t="shared" si="30"/>
        <v/>
      </c>
      <c r="AP40" s="67" t="str">
        <f t="shared" si="31"/>
        <v/>
      </c>
      <c r="AQ40" s="68" t="str">
        <f t="shared" si="32"/>
        <v/>
      </c>
      <c r="AR40" s="69" t="str">
        <f t="shared" si="33"/>
        <v/>
      </c>
      <c r="AS40" s="67" t="str">
        <f t="shared" si="6"/>
        <v/>
      </c>
      <c r="AT40" s="67" t="str">
        <f t="shared" si="7"/>
        <v/>
      </c>
      <c r="AU40" s="68" t="str">
        <f t="shared" si="34"/>
        <v/>
      </c>
      <c r="AV40" s="68" t="str">
        <f t="shared" si="35"/>
        <v/>
      </c>
      <c r="AW40" s="70">
        <f t="shared" si="36"/>
        <v>0</v>
      </c>
      <c r="AX40" s="70">
        <f t="shared" si="8"/>
        <v>0</v>
      </c>
      <c r="AY40" s="20"/>
      <c r="BK40" s="6"/>
      <c r="BL40" s="6"/>
      <c r="BM40" s="6"/>
      <c r="BN40" s="6"/>
      <c r="CN40" s="4">
        <v>30</v>
      </c>
    </row>
    <row r="41" spans="1:92" s="4" customFormat="1" ht="14.5" x14ac:dyDescent="0.25">
      <c r="A41" s="52" t="str">
        <f t="shared" si="9"/>
        <v/>
      </c>
      <c r="B41" s="53"/>
      <c r="C41" s="52"/>
      <c r="D41" s="52"/>
      <c r="E41" s="53"/>
      <c r="F41" s="54"/>
      <c r="G41" s="55"/>
      <c r="H41" s="56"/>
      <c r="I41" s="57">
        <f t="shared" si="10"/>
        <v>0</v>
      </c>
      <c r="J41" s="57">
        <f t="shared" si="11"/>
        <v>0</v>
      </c>
      <c r="K41" s="58" t="str">
        <f t="shared" si="12"/>
        <v/>
      </c>
      <c r="L41" s="58" t="str">
        <f t="shared" si="13"/>
        <v/>
      </c>
      <c r="M41" s="59"/>
      <c r="N41" s="60"/>
      <c r="O41" s="61">
        <f t="shared" si="14"/>
        <v>0</v>
      </c>
      <c r="P41" s="61">
        <f t="shared" si="15"/>
        <v>0</v>
      </c>
      <c r="Q41" s="62" t="str">
        <f t="shared" si="16"/>
        <v/>
      </c>
      <c r="R41" s="62" t="str">
        <f t="shared" si="17"/>
        <v/>
      </c>
      <c r="S41" s="63"/>
      <c r="T41" s="64"/>
      <c r="U41" s="65">
        <f t="shared" si="18"/>
        <v>0</v>
      </c>
      <c r="V41" s="65">
        <f t="shared" si="19"/>
        <v>0</v>
      </c>
      <c r="W41" s="66" t="str">
        <f t="shared" si="20"/>
        <v/>
      </c>
      <c r="X41" s="66" t="str">
        <f t="shared" si="21"/>
        <v/>
      </c>
      <c r="Y41" s="59"/>
      <c r="Z41" s="59"/>
      <c r="AA41" s="60">
        <f t="shared" si="22"/>
        <v>0</v>
      </c>
      <c r="AB41" s="61">
        <f t="shared" si="23"/>
        <v>0</v>
      </c>
      <c r="AC41" s="61" t="str">
        <f t="shared" si="24"/>
        <v/>
      </c>
      <c r="AD41" s="62" t="str">
        <f t="shared" si="25"/>
        <v/>
      </c>
      <c r="AE41" s="67" t="str">
        <f t="shared" si="26"/>
        <v/>
      </c>
      <c r="AF41" s="67" t="str">
        <f t="shared" si="27"/>
        <v/>
      </c>
      <c r="AG41" s="68" t="str">
        <f t="shared" si="28"/>
        <v/>
      </c>
      <c r="AH41" s="69" t="str">
        <f t="shared" si="0"/>
        <v/>
      </c>
      <c r="AI41" s="67" t="str">
        <f t="shared" si="1"/>
        <v/>
      </c>
      <c r="AJ41" s="67" t="str">
        <f t="shared" si="2"/>
        <v/>
      </c>
      <c r="AK41" s="68" t="str">
        <f t="shared" si="3"/>
        <v/>
      </c>
      <c r="AL41" s="68" t="str">
        <f t="shared" si="4"/>
        <v/>
      </c>
      <c r="AM41" s="70" t="e">
        <f t="shared" si="29"/>
        <v>#DIV/0!</v>
      </c>
      <c r="AN41" s="70" t="e">
        <f t="shared" si="5"/>
        <v>#DIV/0!</v>
      </c>
      <c r="AO41" s="67" t="str">
        <f t="shared" si="30"/>
        <v/>
      </c>
      <c r="AP41" s="67" t="str">
        <f t="shared" si="31"/>
        <v/>
      </c>
      <c r="AQ41" s="68" t="str">
        <f t="shared" si="32"/>
        <v/>
      </c>
      <c r="AR41" s="69" t="str">
        <f t="shared" si="33"/>
        <v/>
      </c>
      <c r="AS41" s="67" t="str">
        <f t="shared" si="6"/>
        <v/>
      </c>
      <c r="AT41" s="67" t="str">
        <f t="shared" si="7"/>
        <v/>
      </c>
      <c r="AU41" s="68" t="str">
        <f t="shared" si="34"/>
        <v/>
      </c>
      <c r="AV41" s="68" t="str">
        <f t="shared" si="35"/>
        <v/>
      </c>
      <c r="AW41" s="70">
        <f t="shared" si="36"/>
        <v>0</v>
      </c>
      <c r="AX41" s="70">
        <f t="shared" si="8"/>
        <v>0</v>
      </c>
      <c r="AY41" s="20"/>
      <c r="CN41" s="4">
        <v>31</v>
      </c>
    </row>
    <row r="42" spans="1:92" s="4" customFormat="1" ht="14.5" x14ac:dyDescent="0.25">
      <c r="A42" s="52" t="str">
        <f t="shared" si="9"/>
        <v/>
      </c>
      <c r="B42" s="53"/>
      <c r="C42" s="52"/>
      <c r="D42" s="52"/>
      <c r="E42" s="53"/>
      <c r="F42" s="54"/>
      <c r="G42" s="55"/>
      <c r="H42" s="56"/>
      <c r="I42" s="57">
        <f t="shared" si="10"/>
        <v>0</v>
      </c>
      <c r="J42" s="57">
        <f t="shared" si="11"/>
        <v>0</v>
      </c>
      <c r="K42" s="58" t="str">
        <f t="shared" si="12"/>
        <v/>
      </c>
      <c r="L42" s="58" t="str">
        <f t="shared" si="13"/>
        <v/>
      </c>
      <c r="M42" s="59"/>
      <c r="N42" s="60"/>
      <c r="O42" s="61">
        <f t="shared" si="14"/>
        <v>0</v>
      </c>
      <c r="P42" s="61">
        <f t="shared" si="15"/>
        <v>0</v>
      </c>
      <c r="Q42" s="62" t="str">
        <f t="shared" si="16"/>
        <v/>
      </c>
      <c r="R42" s="62" t="str">
        <f t="shared" si="17"/>
        <v/>
      </c>
      <c r="S42" s="63"/>
      <c r="T42" s="64"/>
      <c r="U42" s="65">
        <f t="shared" si="18"/>
        <v>0</v>
      </c>
      <c r="V42" s="65">
        <f t="shared" si="19"/>
        <v>0</v>
      </c>
      <c r="W42" s="66" t="str">
        <f t="shared" si="20"/>
        <v/>
      </c>
      <c r="X42" s="66" t="str">
        <f t="shared" si="21"/>
        <v/>
      </c>
      <c r="Y42" s="59"/>
      <c r="Z42" s="59"/>
      <c r="AA42" s="60">
        <f t="shared" si="22"/>
        <v>0</v>
      </c>
      <c r="AB42" s="61">
        <f t="shared" si="23"/>
        <v>0</v>
      </c>
      <c r="AC42" s="61" t="str">
        <f t="shared" si="24"/>
        <v/>
      </c>
      <c r="AD42" s="62" t="str">
        <f t="shared" si="25"/>
        <v/>
      </c>
      <c r="AE42" s="67" t="str">
        <f t="shared" si="26"/>
        <v/>
      </c>
      <c r="AF42" s="67" t="str">
        <f t="shared" si="27"/>
        <v/>
      </c>
      <c r="AG42" s="68" t="str">
        <f t="shared" si="28"/>
        <v/>
      </c>
      <c r="AH42" s="69" t="str">
        <f t="shared" si="0"/>
        <v/>
      </c>
      <c r="AI42" s="67" t="str">
        <f t="shared" si="1"/>
        <v/>
      </c>
      <c r="AJ42" s="67" t="str">
        <f t="shared" si="2"/>
        <v/>
      </c>
      <c r="AK42" s="68" t="str">
        <f t="shared" si="3"/>
        <v/>
      </c>
      <c r="AL42" s="68" t="str">
        <f t="shared" si="4"/>
        <v/>
      </c>
      <c r="AM42" s="70" t="e">
        <f t="shared" si="29"/>
        <v>#DIV/0!</v>
      </c>
      <c r="AN42" s="70" t="e">
        <f t="shared" si="5"/>
        <v>#DIV/0!</v>
      </c>
      <c r="AO42" s="67" t="str">
        <f t="shared" si="30"/>
        <v/>
      </c>
      <c r="AP42" s="67" t="str">
        <f t="shared" si="31"/>
        <v/>
      </c>
      <c r="AQ42" s="68" t="str">
        <f t="shared" si="32"/>
        <v/>
      </c>
      <c r="AR42" s="69" t="str">
        <f t="shared" si="33"/>
        <v/>
      </c>
      <c r="AS42" s="67" t="str">
        <f t="shared" si="6"/>
        <v/>
      </c>
      <c r="AT42" s="67" t="str">
        <f t="shared" si="7"/>
        <v/>
      </c>
      <c r="AU42" s="68" t="str">
        <f t="shared" si="34"/>
        <v/>
      </c>
      <c r="AV42" s="68" t="str">
        <f t="shared" si="35"/>
        <v/>
      </c>
      <c r="AW42" s="70">
        <f t="shared" si="36"/>
        <v>0</v>
      </c>
      <c r="AX42" s="70">
        <f t="shared" si="8"/>
        <v>0</v>
      </c>
      <c r="AY42" s="20"/>
      <c r="CN42" s="4">
        <v>32</v>
      </c>
    </row>
    <row r="43" spans="1:92" s="4" customFormat="1" ht="14.5" x14ac:dyDescent="0.25">
      <c r="A43" s="52" t="str">
        <f t="shared" si="9"/>
        <v/>
      </c>
      <c r="B43" s="53"/>
      <c r="C43" s="52"/>
      <c r="D43" s="52"/>
      <c r="E43" s="53"/>
      <c r="F43" s="54"/>
      <c r="G43" s="55"/>
      <c r="H43" s="56"/>
      <c r="I43" s="57">
        <f t="shared" si="10"/>
        <v>0</v>
      </c>
      <c r="J43" s="57">
        <f t="shared" si="11"/>
        <v>0</v>
      </c>
      <c r="K43" s="58" t="str">
        <f t="shared" si="12"/>
        <v/>
      </c>
      <c r="L43" s="58" t="str">
        <f t="shared" si="13"/>
        <v/>
      </c>
      <c r="M43" s="59"/>
      <c r="N43" s="60"/>
      <c r="O43" s="61">
        <f t="shared" si="14"/>
        <v>0</v>
      </c>
      <c r="P43" s="61">
        <f t="shared" si="15"/>
        <v>0</v>
      </c>
      <c r="Q43" s="62" t="str">
        <f t="shared" si="16"/>
        <v/>
      </c>
      <c r="R43" s="62" t="str">
        <f t="shared" si="17"/>
        <v/>
      </c>
      <c r="S43" s="63"/>
      <c r="T43" s="64"/>
      <c r="U43" s="65">
        <f t="shared" si="18"/>
        <v>0</v>
      </c>
      <c r="V43" s="65">
        <f t="shared" si="19"/>
        <v>0</v>
      </c>
      <c r="W43" s="66" t="str">
        <f t="shared" si="20"/>
        <v/>
      </c>
      <c r="X43" s="66" t="str">
        <f t="shared" si="21"/>
        <v/>
      </c>
      <c r="Y43" s="59"/>
      <c r="Z43" s="59"/>
      <c r="AA43" s="60">
        <f t="shared" si="22"/>
        <v>0</v>
      </c>
      <c r="AB43" s="61">
        <f t="shared" si="23"/>
        <v>0</v>
      </c>
      <c r="AC43" s="61" t="str">
        <f t="shared" si="24"/>
        <v/>
      </c>
      <c r="AD43" s="62" t="str">
        <f t="shared" si="25"/>
        <v/>
      </c>
      <c r="AE43" s="67" t="str">
        <f t="shared" si="26"/>
        <v/>
      </c>
      <c r="AF43" s="67" t="str">
        <f t="shared" si="27"/>
        <v/>
      </c>
      <c r="AG43" s="68" t="str">
        <f t="shared" si="28"/>
        <v/>
      </c>
      <c r="AH43" s="69" t="str">
        <f t="shared" si="0"/>
        <v/>
      </c>
      <c r="AI43" s="67" t="str">
        <f t="shared" si="1"/>
        <v/>
      </c>
      <c r="AJ43" s="67" t="str">
        <f t="shared" si="2"/>
        <v/>
      </c>
      <c r="AK43" s="68" t="str">
        <f t="shared" si="3"/>
        <v/>
      </c>
      <c r="AL43" s="68" t="str">
        <f t="shared" si="4"/>
        <v/>
      </c>
      <c r="AM43" s="70" t="e">
        <f t="shared" si="29"/>
        <v>#DIV/0!</v>
      </c>
      <c r="AN43" s="70" t="e">
        <f t="shared" si="5"/>
        <v>#DIV/0!</v>
      </c>
      <c r="AO43" s="67" t="str">
        <f t="shared" si="30"/>
        <v/>
      </c>
      <c r="AP43" s="67" t="str">
        <f t="shared" si="31"/>
        <v/>
      </c>
      <c r="AQ43" s="68" t="str">
        <f t="shared" si="32"/>
        <v/>
      </c>
      <c r="AR43" s="69" t="str">
        <f t="shared" si="33"/>
        <v/>
      </c>
      <c r="AS43" s="67" t="str">
        <f t="shared" si="6"/>
        <v/>
      </c>
      <c r="AT43" s="67" t="str">
        <f t="shared" si="7"/>
        <v/>
      </c>
      <c r="AU43" s="68" t="str">
        <f t="shared" si="34"/>
        <v/>
      </c>
      <c r="AV43" s="68" t="str">
        <f t="shared" si="35"/>
        <v/>
      </c>
      <c r="AW43" s="70">
        <f t="shared" si="36"/>
        <v>0</v>
      </c>
      <c r="AX43" s="70">
        <f t="shared" si="8"/>
        <v>0</v>
      </c>
      <c r="AY43" s="20"/>
      <c r="CN43" s="4">
        <v>33</v>
      </c>
    </row>
    <row r="44" spans="1:92" s="4" customFormat="1" ht="14.5" x14ac:dyDescent="0.25">
      <c r="A44" s="52" t="str">
        <f t="shared" si="9"/>
        <v/>
      </c>
      <c r="B44" s="53"/>
      <c r="C44" s="52"/>
      <c r="D44" s="52"/>
      <c r="E44" s="53"/>
      <c r="F44" s="54"/>
      <c r="G44" s="55"/>
      <c r="H44" s="56"/>
      <c r="I44" s="57">
        <f t="shared" si="10"/>
        <v>0</v>
      </c>
      <c r="J44" s="57">
        <f t="shared" si="11"/>
        <v>0</v>
      </c>
      <c r="K44" s="58" t="str">
        <f t="shared" si="12"/>
        <v/>
      </c>
      <c r="L44" s="58" t="str">
        <f t="shared" si="13"/>
        <v/>
      </c>
      <c r="M44" s="59"/>
      <c r="N44" s="60"/>
      <c r="O44" s="61">
        <f t="shared" si="14"/>
        <v>0</v>
      </c>
      <c r="P44" s="61">
        <f t="shared" si="15"/>
        <v>0</v>
      </c>
      <c r="Q44" s="62" t="str">
        <f t="shared" si="16"/>
        <v/>
      </c>
      <c r="R44" s="62" t="str">
        <f t="shared" si="17"/>
        <v/>
      </c>
      <c r="S44" s="63"/>
      <c r="T44" s="64"/>
      <c r="U44" s="65">
        <f t="shared" si="18"/>
        <v>0</v>
      </c>
      <c r="V44" s="65">
        <f t="shared" si="19"/>
        <v>0</v>
      </c>
      <c r="W44" s="66" t="str">
        <f t="shared" si="20"/>
        <v/>
      </c>
      <c r="X44" s="66" t="str">
        <f t="shared" si="21"/>
        <v/>
      </c>
      <c r="Y44" s="59"/>
      <c r="Z44" s="59"/>
      <c r="AA44" s="60">
        <f t="shared" si="22"/>
        <v>0</v>
      </c>
      <c r="AB44" s="61">
        <f t="shared" si="23"/>
        <v>0</v>
      </c>
      <c r="AC44" s="61" t="str">
        <f t="shared" si="24"/>
        <v/>
      </c>
      <c r="AD44" s="62" t="str">
        <f t="shared" si="25"/>
        <v/>
      </c>
      <c r="AE44" s="67" t="str">
        <f t="shared" si="26"/>
        <v/>
      </c>
      <c r="AF44" s="67" t="str">
        <f t="shared" si="27"/>
        <v/>
      </c>
      <c r="AG44" s="68" t="str">
        <f t="shared" si="28"/>
        <v/>
      </c>
      <c r="AH44" s="69" t="str">
        <f t="shared" si="0"/>
        <v/>
      </c>
      <c r="AI44" s="67" t="str">
        <f t="shared" si="1"/>
        <v/>
      </c>
      <c r="AJ44" s="67" t="str">
        <f t="shared" si="2"/>
        <v/>
      </c>
      <c r="AK44" s="68" t="str">
        <f t="shared" si="3"/>
        <v/>
      </c>
      <c r="AL44" s="68" t="str">
        <f t="shared" si="4"/>
        <v/>
      </c>
      <c r="AM44" s="70" t="e">
        <f t="shared" si="29"/>
        <v>#DIV/0!</v>
      </c>
      <c r="AN44" s="70" t="e">
        <f t="shared" si="5"/>
        <v>#DIV/0!</v>
      </c>
      <c r="AO44" s="67" t="str">
        <f t="shared" si="30"/>
        <v/>
      </c>
      <c r="AP44" s="67" t="str">
        <f t="shared" si="31"/>
        <v/>
      </c>
      <c r="AQ44" s="68" t="str">
        <f t="shared" si="32"/>
        <v/>
      </c>
      <c r="AR44" s="69" t="str">
        <f t="shared" si="33"/>
        <v/>
      </c>
      <c r="AS44" s="67" t="str">
        <f t="shared" si="6"/>
        <v/>
      </c>
      <c r="AT44" s="67" t="str">
        <f t="shared" si="7"/>
        <v/>
      </c>
      <c r="AU44" s="68" t="str">
        <f t="shared" si="34"/>
        <v/>
      </c>
      <c r="AV44" s="68" t="str">
        <f t="shared" si="35"/>
        <v/>
      </c>
      <c r="AW44" s="70">
        <f t="shared" si="36"/>
        <v>0</v>
      </c>
      <c r="AX44" s="70">
        <f t="shared" si="8"/>
        <v>0</v>
      </c>
      <c r="AY44" s="20"/>
      <c r="CN44" s="4">
        <v>34</v>
      </c>
    </row>
    <row r="45" spans="1:92" s="4" customFormat="1" ht="14.5" x14ac:dyDescent="0.25">
      <c r="A45" s="52" t="str">
        <f t="shared" si="9"/>
        <v/>
      </c>
      <c r="B45" s="53"/>
      <c r="C45" s="52"/>
      <c r="D45" s="52"/>
      <c r="E45" s="53"/>
      <c r="F45" s="54"/>
      <c r="G45" s="55"/>
      <c r="H45" s="56"/>
      <c r="I45" s="57">
        <f t="shared" si="10"/>
        <v>0</v>
      </c>
      <c r="J45" s="57">
        <f t="shared" si="11"/>
        <v>0</v>
      </c>
      <c r="K45" s="58" t="str">
        <f t="shared" si="12"/>
        <v/>
      </c>
      <c r="L45" s="58" t="str">
        <f t="shared" si="13"/>
        <v/>
      </c>
      <c r="M45" s="59"/>
      <c r="N45" s="60"/>
      <c r="O45" s="61">
        <f t="shared" si="14"/>
        <v>0</v>
      </c>
      <c r="P45" s="61">
        <f t="shared" si="15"/>
        <v>0</v>
      </c>
      <c r="Q45" s="62" t="str">
        <f t="shared" si="16"/>
        <v/>
      </c>
      <c r="R45" s="62" t="str">
        <f t="shared" si="17"/>
        <v/>
      </c>
      <c r="S45" s="63"/>
      <c r="T45" s="64"/>
      <c r="U45" s="65">
        <f t="shared" si="18"/>
        <v>0</v>
      </c>
      <c r="V45" s="65">
        <f t="shared" si="19"/>
        <v>0</v>
      </c>
      <c r="W45" s="66" t="str">
        <f t="shared" si="20"/>
        <v/>
      </c>
      <c r="X45" s="66" t="str">
        <f t="shared" si="21"/>
        <v/>
      </c>
      <c r="Y45" s="59"/>
      <c r="Z45" s="59"/>
      <c r="AA45" s="60">
        <f t="shared" si="22"/>
        <v>0</v>
      </c>
      <c r="AB45" s="61">
        <f t="shared" si="23"/>
        <v>0</v>
      </c>
      <c r="AC45" s="61" t="str">
        <f t="shared" si="24"/>
        <v/>
      </c>
      <c r="AD45" s="62" t="str">
        <f t="shared" si="25"/>
        <v/>
      </c>
      <c r="AE45" s="67" t="str">
        <f t="shared" si="26"/>
        <v/>
      </c>
      <c r="AF45" s="67" t="str">
        <f t="shared" si="27"/>
        <v/>
      </c>
      <c r="AG45" s="68" t="str">
        <f t="shared" si="28"/>
        <v/>
      </c>
      <c r="AH45" s="69" t="str">
        <f t="shared" si="0"/>
        <v/>
      </c>
      <c r="AI45" s="67" t="str">
        <f t="shared" si="1"/>
        <v/>
      </c>
      <c r="AJ45" s="67" t="str">
        <f t="shared" si="2"/>
        <v/>
      </c>
      <c r="AK45" s="68" t="str">
        <f t="shared" si="3"/>
        <v/>
      </c>
      <c r="AL45" s="68" t="str">
        <f t="shared" si="4"/>
        <v/>
      </c>
      <c r="AM45" s="70" t="e">
        <f t="shared" si="29"/>
        <v>#DIV/0!</v>
      </c>
      <c r="AN45" s="70" t="e">
        <f t="shared" si="5"/>
        <v>#DIV/0!</v>
      </c>
      <c r="AO45" s="67" t="str">
        <f t="shared" si="30"/>
        <v/>
      </c>
      <c r="AP45" s="67" t="str">
        <f t="shared" si="31"/>
        <v/>
      </c>
      <c r="AQ45" s="68" t="str">
        <f t="shared" si="32"/>
        <v/>
      </c>
      <c r="AR45" s="69" t="str">
        <f t="shared" si="33"/>
        <v/>
      </c>
      <c r="AS45" s="67" t="str">
        <f t="shared" si="6"/>
        <v/>
      </c>
      <c r="AT45" s="67" t="str">
        <f t="shared" si="7"/>
        <v/>
      </c>
      <c r="AU45" s="68" t="str">
        <f t="shared" si="34"/>
        <v/>
      </c>
      <c r="AV45" s="68" t="str">
        <f t="shared" si="35"/>
        <v/>
      </c>
      <c r="AW45" s="70">
        <f t="shared" si="36"/>
        <v>0</v>
      </c>
      <c r="AX45" s="70">
        <f t="shared" si="8"/>
        <v>0</v>
      </c>
      <c r="AY45" s="20"/>
      <c r="CN45" s="4">
        <v>35</v>
      </c>
    </row>
    <row r="46" spans="1:92" s="4" customFormat="1" ht="14.5" customHeight="1" x14ac:dyDescent="0.25">
      <c r="A46" s="52" t="str">
        <f t="shared" si="9"/>
        <v/>
      </c>
      <c r="B46" s="53"/>
      <c r="C46" s="52"/>
      <c r="D46" s="52"/>
      <c r="E46" s="53"/>
      <c r="F46" s="54"/>
      <c r="G46" s="55"/>
      <c r="H46" s="56"/>
      <c r="I46" s="57">
        <f t="shared" si="10"/>
        <v>0</v>
      </c>
      <c r="J46" s="57">
        <f t="shared" si="11"/>
        <v>0</v>
      </c>
      <c r="K46" s="58" t="str">
        <f t="shared" si="12"/>
        <v/>
      </c>
      <c r="L46" s="58" t="str">
        <f t="shared" si="13"/>
        <v/>
      </c>
      <c r="M46" s="59"/>
      <c r="N46" s="60"/>
      <c r="O46" s="61">
        <f t="shared" si="14"/>
        <v>0</v>
      </c>
      <c r="P46" s="61">
        <f t="shared" si="15"/>
        <v>0</v>
      </c>
      <c r="Q46" s="62" t="str">
        <f t="shared" si="16"/>
        <v/>
      </c>
      <c r="R46" s="62" t="str">
        <f t="shared" si="17"/>
        <v/>
      </c>
      <c r="S46" s="63"/>
      <c r="T46" s="64"/>
      <c r="U46" s="65">
        <f t="shared" si="18"/>
        <v>0</v>
      </c>
      <c r="V46" s="65">
        <f t="shared" si="19"/>
        <v>0</v>
      </c>
      <c r="W46" s="66" t="str">
        <f t="shared" si="20"/>
        <v/>
      </c>
      <c r="X46" s="66" t="str">
        <f t="shared" si="21"/>
        <v/>
      </c>
      <c r="Y46" s="59"/>
      <c r="Z46" s="59"/>
      <c r="AA46" s="60">
        <f t="shared" si="22"/>
        <v>0</v>
      </c>
      <c r="AB46" s="61">
        <f t="shared" si="23"/>
        <v>0</v>
      </c>
      <c r="AC46" s="61" t="str">
        <f t="shared" si="24"/>
        <v/>
      </c>
      <c r="AD46" s="62" t="str">
        <f t="shared" si="25"/>
        <v/>
      </c>
      <c r="AE46" s="67" t="str">
        <f t="shared" si="26"/>
        <v/>
      </c>
      <c r="AF46" s="67" t="str">
        <f t="shared" si="27"/>
        <v/>
      </c>
      <c r="AG46" s="68" t="str">
        <f t="shared" si="28"/>
        <v/>
      </c>
      <c r="AH46" s="69" t="str">
        <f t="shared" si="0"/>
        <v/>
      </c>
      <c r="AI46" s="67" t="str">
        <f t="shared" si="1"/>
        <v/>
      </c>
      <c r="AJ46" s="67" t="str">
        <f t="shared" si="2"/>
        <v/>
      </c>
      <c r="AK46" s="68" t="str">
        <f t="shared" si="3"/>
        <v/>
      </c>
      <c r="AL46" s="68" t="str">
        <f t="shared" si="4"/>
        <v/>
      </c>
      <c r="AM46" s="70" t="e">
        <f t="shared" si="29"/>
        <v>#DIV/0!</v>
      </c>
      <c r="AN46" s="70" t="e">
        <f t="shared" si="5"/>
        <v>#DIV/0!</v>
      </c>
      <c r="AO46" s="67" t="str">
        <f t="shared" si="30"/>
        <v/>
      </c>
      <c r="AP46" s="67" t="str">
        <f t="shared" si="31"/>
        <v/>
      </c>
      <c r="AQ46" s="68" t="str">
        <f t="shared" si="32"/>
        <v/>
      </c>
      <c r="AR46" s="69" t="str">
        <f t="shared" si="33"/>
        <v/>
      </c>
      <c r="AS46" s="67" t="str">
        <f t="shared" si="6"/>
        <v/>
      </c>
      <c r="AT46" s="67" t="str">
        <f t="shared" si="7"/>
        <v/>
      </c>
      <c r="AU46" s="68" t="str">
        <f t="shared" si="34"/>
        <v/>
      </c>
      <c r="AV46" s="68" t="str">
        <f t="shared" si="35"/>
        <v/>
      </c>
      <c r="AW46" s="70">
        <f t="shared" si="36"/>
        <v>0</v>
      </c>
      <c r="AX46" s="70">
        <f t="shared" si="8"/>
        <v>0</v>
      </c>
      <c r="AY46" s="20"/>
      <c r="BC46" s="259" t="s">
        <v>56</v>
      </c>
      <c r="BD46" s="260"/>
      <c r="BE46" s="260"/>
      <c r="BF46" s="260"/>
      <c r="BG46" s="260"/>
      <c r="BH46" s="260"/>
      <c r="BI46" s="260"/>
      <c r="BJ46" s="261"/>
      <c r="BK46" s="226" t="s">
        <v>57</v>
      </c>
      <c r="BL46" s="243" t="e">
        <f>SUM(AP98,BN37)</f>
        <v>#DIV/0!</v>
      </c>
      <c r="BM46" s="244"/>
      <c r="CN46" s="4">
        <v>36</v>
      </c>
    </row>
    <row r="47" spans="1:92" s="4" customFormat="1" ht="14.5" customHeight="1" x14ac:dyDescent="0.25">
      <c r="A47" s="52" t="str">
        <f t="shared" si="9"/>
        <v/>
      </c>
      <c r="B47" s="53"/>
      <c r="C47" s="52"/>
      <c r="D47" s="52"/>
      <c r="E47" s="53"/>
      <c r="F47" s="54"/>
      <c r="G47" s="55"/>
      <c r="H47" s="56"/>
      <c r="I47" s="57">
        <f t="shared" si="10"/>
        <v>0</v>
      </c>
      <c r="J47" s="57">
        <f t="shared" si="11"/>
        <v>0</v>
      </c>
      <c r="K47" s="58" t="str">
        <f t="shared" si="12"/>
        <v/>
      </c>
      <c r="L47" s="58" t="str">
        <f t="shared" si="13"/>
        <v/>
      </c>
      <c r="M47" s="59"/>
      <c r="N47" s="60"/>
      <c r="O47" s="61">
        <f t="shared" si="14"/>
        <v>0</v>
      </c>
      <c r="P47" s="61">
        <f t="shared" si="15"/>
        <v>0</v>
      </c>
      <c r="Q47" s="62" t="str">
        <f t="shared" si="16"/>
        <v/>
      </c>
      <c r="R47" s="62" t="str">
        <f t="shared" si="17"/>
        <v/>
      </c>
      <c r="S47" s="63"/>
      <c r="T47" s="64"/>
      <c r="U47" s="65">
        <f t="shared" si="18"/>
        <v>0</v>
      </c>
      <c r="V47" s="65">
        <f t="shared" si="19"/>
        <v>0</v>
      </c>
      <c r="W47" s="66" t="str">
        <f t="shared" si="20"/>
        <v/>
      </c>
      <c r="X47" s="66" t="str">
        <f t="shared" si="21"/>
        <v/>
      </c>
      <c r="Y47" s="59"/>
      <c r="Z47" s="59"/>
      <c r="AA47" s="60">
        <f t="shared" si="22"/>
        <v>0</v>
      </c>
      <c r="AB47" s="61">
        <f t="shared" si="23"/>
        <v>0</v>
      </c>
      <c r="AC47" s="61" t="str">
        <f t="shared" si="24"/>
        <v/>
      </c>
      <c r="AD47" s="62" t="str">
        <f t="shared" si="25"/>
        <v/>
      </c>
      <c r="AE47" s="67" t="str">
        <f t="shared" si="26"/>
        <v/>
      </c>
      <c r="AF47" s="67" t="str">
        <f t="shared" si="27"/>
        <v/>
      </c>
      <c r="AG47" s="68" t="str">
        <f t="shared" si="28"/>
        <v/>
      </c>
      <c r="AH47" s="69" t="str">
        <f t="shared" si="0"/>
        <v/>
      </c>
      <c r="AI47" s="67" t="str">
        <f t="shared" si="1"/>
        <v/>
      </c>
      <c r="AJ47" s="67" t="str">
        <f t="shared" si="2"/>
        <v/>
      </c>
      <c r="AK47" s="68" t="str">
        <f t="shared" si="3"/>
        <v/>
      </c>
      <c r="AL47" s="68" t="str">
        <f t="shared" si="4"/>
        <v/>
      </c>
      <c r="AM47" s="70" t="e">
        <f t="shared" si="29"/>
        <v>#DIV/0!</v>
      </c>
      <c r="AN47" s="70" t="e">
        <f t="shared" si="5"/>
        <v>#DIV/0!</v>
      </c>
      <c r="AO47" s="67" t="str">
        <f t="shared" si="30"/>
        <v/>
      </c>
      <c r="AP47" s="67" t="str">
        <f t="shared" si="31"/>
        <v/>
      </c>
      <c r="AQ47" s="68" t="str">
        <f t="shared" si="32"/>
        <v/>
      </c>
      <c r="AR47" s="69" t="str">
        <f t="shared" si="33"/>
        <v/>
      </c>
      <c r="AS47" s="67" t="str">
        <f t="shared" si="6"/>
        <v/>
      </c>
      <c r="AT47" s="67" t="str">
        <f t="shared" si="7"/>
        <v/>
      </c>
      <c r="AU47" s="68" t="str">
        <f t="shared" si="34"/>
        <v/>
      </c>
      <c r="AV47" s="68" t="str">
        <f t="shared" si="35"/>
        <v/>
      </c>
      <c r="AW47" s="70">
        <f t="shared" si="36"/>
        <v>0</v>
      </c>
      <c r="AX47" s="70">
        <f t="shared" si="8"/>
        <v>0</v>
      </c>
      <c r="AY47" s="20"/>
      <c r="BC47" s="249" t="s">
        <v>58</v>
      </c>
      <c r="BD47" s="249"/>
      <c r="BE47" s="249"/>
      <c r="BF47" s="249"/>
      <c r="BG47" s="249"/>
      <c r="BH47" s="249"/>
      <c r="BI47" s="249"/>
      <c r="BJ47" s="249"/>
      <c r="BK47" s="227"/>
      <c r="BL47" s="245"/>
      <c r="BM47" s="246"/>
      <c r="CN47" s="4">
        <v>37</v>
      </c>
    </row>
    <row r="48" spans="1:92" s="4" customFormat="1" ht="14.5" customHeight="1" x14ac:dyDescent="0.25">
      <c r="A48" s="52" t="str">
        <f t="shared" si="9"/>
        <v/>
      </c>
      <c r="B48" s="53"/>
      <c r="C48" s="52"/>
      <c r="D48" s="52"/>
      <c r="E48" s="53"/>
      <c r="F48" s="54"/>
      <c r="G48" s="55"/>
      <c r="H48" s="56"/>
      <c r="I48" s="57">
        <f t="shared" si="10"/>
        <v>0</v>
      </c>
      <c r="J48" s="57">
        <f t="shared" si="11"/>
        <v>0</v>
      </c>
      <c r="K48" s="58" t="str">
        <f t="shared" si="12"/>
        <v/>
      </c>
      <c r="L48" s="58" t="str">
        <f t="shared" si="13"/>
        <v/>
      </c>
      <c r="M48" s="59"/>
      <c r="N48" s="60"/>
      <c r="O48" s="61">
        <f t="shared" si="14"/>
        <v>0</v>
      </c>
      <c r="P48" s="61">
        <f t="shared" si="15"/>
        <v>0</v>
      </c>
      <c r="Q48" s="62" t="str">
        <f t="shared" si="16"/>
        <v/>
      </c>
      <c r="R48" s="62" t="str">
        <f t="shared" si="17"/>
        <v/>
      </c>
      <c r="S48" s="63"/>
      <c r="T48" s="64"/>
      <c r="U48" s="65">
        <f t="shared" si="18"/>
        <v>0</v>
      </c>
      <c r="V48" s="65">
        <f t="shared" si="19"/>
        <v>0</v>
      </c>
      <c r="W48" s="66" t="str">
        <f t="shared" si="20"/>
        <v/>
      </c>
      <c r="X48" s="66" t="str">
        <f t="shared" si="21"/>
        <v/>
      </c>
      <c r="Y48" s="59"/>
      <c r="Z48" s="59"/>
      <c r="AA48" s="60">
        <f t="shared" si="22"/>
        <v>0</v>
      </c>
      <c r="AB48" s="61">
        <f t="shared" si="23"/>
        <v>0</v>
      </c>
      <c r="AC48" s="61" t="str">
        <f t="shared" si="24"/>
        <v/>
      </c>
      <c r="AD48" s="62" t="str">
        <f t="shared" si="25"/>
        <v/>
      </c>
      <c r="AE48" s="67" t="str">
        <f t="shared" si="26"/>
        <v/>
      </c>
      <c r="AF48" s="67" t="str">
        <f t="shared" si="27"/>
        <v/>
      </c>
      <c r="AG48" s="68" t="str">
        <f t="shared" si="28"/>
        <v/>
      </c>
      <c r="AH48" s="69" t="str">
        <f t="shared" si="0"/>
        <v/>
      </c>
      <c r="AI48" s="67" t="str">
        <f t="shared" si="1"/>
        <v/>
      </c>
      <c r="AJ48" s="67" t="str">
        <f t="shared" si="2"/>
        <v/>
      </c>
      <c r="AK48" s="68" t="str">
        <f t="shared" si="3"/>
        <v/>
      </c>
      <c r="AL48" s="68" t="str">
        <f t="shared" si="4"/>
        <v/>
      </c>
      <c r="AM48" s="70" t="e">
        <f t="shared" si="29"/>
        <v>#DIV/0!</v>
      </c>
      <c r="AN48" s="70" t="e">
        <f t="shared" si="5"/>
        <v>#DIV/0!</v>
      </c>
      <c r="AO48" s="67" t="str">
        <f t="shared" si="30"/>
        <v/>
      </c>
      <c r="AP48" s="67" t="str">
        <f t="shared" si="31"/>
        <v/>
      </c>
      <c r="AQ48" s="68" t="str">
        <f t="shared" si="32"/>
        <v/>
      </c>
      <c r="AR48" s="69" t="str">
        <f t="shared" si="33"/>
        <v/>
      </c>
      <c r="AS48" s="67" t="str">
        <f t="shared" si="6"/>
        <v/>
      </c>
      <c r="AT48" s="67" t="str">
        <f t="shared" si="7"/>
        <v/>
      </c>
      <c r="AU48" s="68" t="str">
        <f t="shared" si="34"/>
        <v/>
      </c>
      <c r="AV48" s="68" t="str">
        <f t="shared" si="35"/>
        <v/>
      </c>
      <c r="AW48" s="70">
        <f t="shared" si="36"/>
        <v>0</v>
      </c>
      <c r="AX48" s="70">
        <f t="shared" si="8"/>
        <v>0</v>
      </c>
      <c r="AY48" s="20"/>
      <c r="BC48" s="249"/>
      <c r="BD48" s="249"/>
      <c r="BE48" s="249"/>
      <c r="BF48" s="249"/>
      <c r="BG48" s="249"/>
      <c r="BH48" s="249"/>
      <c r="BI48" s="249"/>
      <c r="BJ48" s="249"/>
      <c r="BK48" s="227"/>
      <c r="BL48" s="245"/>
      <c r="BM48" s="246"/>
      <c r="CN48" s="4">
        <v>38</v>
      </c>
    </row>
    <row r="49" spans="1:92" s="4" customFormat="1" ht="14.5" customHeight="1" x14ac:dyDescent="0.25">
      <c r="A49" s="52" t="str">
        <f t="shared" si="9"/>
        <v/>
      </c>
      <c r="B49" s="53"/>
      <c r="C49" s="52"/>
      <c r="D49" s="52"/>
      <c r="E49" s="53"/>
      <c r="F49" s="54"/>
      <c r="G49" s="55"/>
      <c r="H49" s="56"/>
      <c r="I49" s="57">
        <f t="shared" si="10"/>
        <v>0</v>
      </c>
      <c r="J49" s="57">
        <f t="shared" si="11"/>
        <v>0</v>
      </c>
      <c r="K49" s="58" t="str">
        <f t="shared" si="12"/>
        <v/>
      </c>
      <c r="L49" s="58" t="str">
        <f t="shared" si="13"/>
        <v/>
      </c>
      <c r="M49" s="59"/>
      <c r="N49" s="60"/>
      <c r="O49" s="61">
        <f t="shared" si="14"/>
        <v>0</v>
      </c>
      <c r="P49" s="61">
        <f t="shared" si="15"/>
        <v>0</v>
      </c>
      <c r="Q49" s="62" t="str">
        <f t="shared" si="16"/>
        <v/>
      </c>
      <c r="R49" s="62" t="str">
        <f t="shared" si="17"/>
        <v/>
      </c>
      <c r="S49" s="63"/>
      <c r="T49" s="64"/>
      <c r="U49" s="65">
        <f t="shared" si="18"/>
        <v>0</v>
      </c>
      <c r="V49" s="65">
        <f t="shared" si="19"/>
        <v>0</v>
      </c>
      <c r="W49" s="66" t="str">
        <f t="shared" si="20"/>
        <v/>
      </c>
      <c r="X49" s="66" t="str">
        <f t="shared" si="21"/>
        <v/>
      </c>
      <c r="Y49" s="59"/>
      <c r="Z49" s="59"/>
      <c r="AA49" s="60">
        <f t="shared" si="22"/>
        <v>0</v>
      </c>
      <c r="AB49" s="61">
        <f t="shared" si="23"/>
        <v>0</v>
      </c>
      <c r="AC49" s="61" t="str">
        <f t="shared" si="24"/>
        <v/>
      </c>
      <c r="AD49" s="62" t="str">
        <f t="shared" si="25"/>
        <v/>
      </c>
      <c r="AE49" s="67" t="str">
        <f t="shared" si="26"/>
        <v/>
      </c>
      <c r="AF49" s="67" t="str">
        <f t="shared" si="27"/>
        <v/>
      </c>
      <c r="AG49" s="68" t="str">
        <f t="shared" si="28"/>
        <v/>
      </c>
      <c r="AH49" s="69" t="str">
        <f t="shared" si="0"/>
        <v/>
      </c>
      <c r="AI49" s="67" t="str">
        <f t="shared" si="1"/>
        <v/>
      </c>
      <c r="AJ49" s="67" t="str">
        <f t="shared" si="2"/>
        <v/>
      </c>
      <c r="AK49" s="68" t="str">
        <f t="shared" si="3"/>
        <v/>
      </c>
      <c r="AL49" s="68" t="str">
        <f t="shared" si="4"/>
        <v/>
      </c>
      <c r="AM49" s="70" t="e">
        <f t="shared" si="29"/>
        <v>#DIV/0!</v>
      </c>
      <c r="AN49" s="70" t="e">
        <f t="shared" si="5"/>
        <v>#DIV/0!</v>
      </c>
      <c r="AO49" s="67" t="str">
        <f t="shared" si="30"/>
        <v/>
      </c>
      <c r="AP49" s="67" t="str">
        <f t="shared" si="31"/>
        <v/>
      </c>
      <c r="AQ49" s="68" t="str">
        <f t="shared" si="32"/>
        <v/>
      </c>
      <c r="AR49" s="69" t="str">
        <f t="shared" si="33"/>
        <v/>
      </c>
      <c r="AS49" s="67" t="str">
        <f t="shared" si="6"/>
        <v/>
      </c>
      <c r="AT49" s="67" t="str">
        <f t="shared" si="7"/>
        <v/>
      </c>
      <c r="AU49" s="68" t="str">
        <f t="shared" si="34"/>
        <v/>
      </c>
      <c r="AV49" s="68" t="str">
        <f t="shared" si="35"/>
        <v/>
      </c>
      <c r="AW49" s="70">
        <f t="shared" si="36"/>
        <v>0</v>
      </c>
      <c r="AX49" s="70">
        <f t="shared" si="8"/>
        <v>0</v>
      </c>
      <c r="AY49" s="20"/>
      <c r="BC49" s="249"/>
      <c r="BD49" s="249"/>
      <c r="BE49" s="249"/>
      <c r="BF49" s="249"/>
      <c r="BG49" s="249"/>
      <c r="BH49" s="249"/>
      <c r="BI49" s="249"/>
      <c r="BJ49" s="249"/>
      <c r="BK49" s="227"/>
      <c r="BL49" s="245"/>
      <c r="BM49" s="246"/>
      <c r="CN49" s="4">
        <v>39</v>
      </c>
    </row>
    <row r="50" spans="1:92" s="4" customFormat="1" ht="14.5" customHeight="1" x14ac:dyDescent="0.25">
      <c r="A50" s="52" t="str">
        <f t="shared" si="9"/>
        <v/>
      </c>
      <c r="B50" s="53"/>
      <c r="C50" s="52"/>
      <c r="D50" s="52"/>
      <c r="E50" s="53"/>
      <c r="F50" s="54"/>
      <c r="G50" s="55"/>
      <c r="H50" s="56"/>
      <c r="I50" s="57">
        <f t="shared" si="10"/>
        <v>0</v>
      </c>
      <c r="J50" s="57">
        <f t="shared" si="11"/>
        <v>0</v>
      </c>
      <c r="K50" s="58" t="str">
        <f t="shared" si="12"/>
        <v/>
      </c>
      <c r="L50" s="58" t="str">
        <f t="shared" si="13"/>
        <v/>
      </c>
      <c r="M50" s="59"/>
      <c r="N50" s="60"/>
      <c r="O50" s="61">
        <f t="shared" si="14"/>
        <v>0</v>
      </c>
      <c r="P50" s="61">
        <f t="shared" si="15"/>
        <v>0</v>
      </c>
      <c r="Q50" s="62" t="str">
        <f t="shared" si="16"/>
        <v/>
      </c>
      <c r="R50" s="62" t="str">
        <f t="shared" si="17"/>
        <v/>
      </c>
      <c r="S50" s="63"/>
      <c r="T50" s="64"/>
      <c r="U50" s="65">
        <f t="shared" si="18"/>
        <v>0</v>
      </c>
      <c r="V50" s="65">
        <f t="shared" si="19"/>
        <v>0</v>
      </c>
      <c r="W50" s="66" t="str">
        <f t="shared" si="20"/>
        <v/>
      </c>
      <c r="X50" s="66" t="str">
        <f t="shared" si="21"/>
        <v/>
      </c>
      <c r="Y50" s="59"/>
      <c r="Z50" s="59"/>
      <c r="AA50" s="60">
        <f t="shared" si="22"/>
        <v>0</v>
      </c>
      <c r="AB50" s="61">
        <f t="shared" si="23"/>
        <v>0</v>
      </c>
      <c r="AC50" s="61" t="str">
        <f t="shared" si="24"/>
        <v/>
      </c>
      <c r="AD50" s="62" t="str">
        <f t="shared" si="25"/>
        <v/>
      </c>
      <c r="AE50" s="67" t="str">
        <f t="shared" si="26"/>
        <v/>
      </c>
      <c r="AF50" s="67" t="str">
        <f t="shared" si="27"/>
        <v/>
      </c>
      <c r="AG50" s="68" t="str">
        <f t="shared" si="28"/>
        <v/>
      </c>
      <c r="AH50" s="69" t="str">
        <f t="shared" si="0"/>
        <v/>
      </c>
      <c r="AI50" s="67" t="str">
        <f t="shared" si="1"/>
        <v/>
      </c>
      <c r="AJ50" s="67" t="str">
        <f t="shared" si="2"/>
        <v/>
      </c>
      <c r="AK50" s="68" t="str">
        <f t="shared" si="3"/>
        <v/>
      </c>
      <c r="AL50" s="68" t="str">
        <f t="shared" si="4"/>
        <v/>
      </c>
      <c r="AM50" s="70" t="e">
        <f t="shared" si="29"/>
        <v>#DIV/0!</v>
      </c>
      <c r="AN50" s="70" t="e">
        <f t="shared" si="5"/>
        <v>#DIV/0!</v>
      </c>
      <c r="AO50" s="67" t="str">
        <f t="shared" si="30"/>
        <v/>
      </c>
      <c r="AP50" s="67" t="str">
        <f t="shared" si="31"/>
        <v/>
      </c>
      <c r="AQ50" s="68" t="str">
        <f t="shared" si="32"/>
        <v/>
      </c>
      <c r="AR50" s="69" t="str">
        <f t="shared" si="33"/>
        <v/>
      </c>
      <c r="AS50" s="67" t="str">
        <f t="shared" si="6"/>
        <v/>
      </c>
      <c r="AT50" s="67" t="str">
        <f t="shared" si="7"/>
        <v/>
      </c>
      <c r="AU50" s="68" t="str">
        <f t="shared" si="34"/>
        <v/>
      </c>
      <c r="AV50" s="68" t="str">
        <f t="shared" si="35"/>
        <v/>
      </c>
      <c r="AW50" s="70">
        <f t="shared" si="36"/>
        <v>0</v>
      </c>
      <c r="AX50" s="70">
        <f t="shared" si="8"/>
        <v>0</v>
      </c>
      <c r="AY50" s="20"/>
      <c r="BC50" s="249"/>
      <c r="BD50" s="249"/>
      <c r="BE50" s="249"/>
      <c r="BF50" s="249"/>
      <c r="BG50" s="249"/>
      <c r="BH50" s="249"/>
      <c r="BI50" s="249"/>
      <c r="BJ50" s="249"/>
      <c r="BK50" s="227"/>
      <c r="BL50" s="245"/>
      <c r="BM50" s="246"/>
      <c r="CN50" s="4">
        <v>40</v>
      </c>
    </row>
    <row r="51" spans="1:92" s="4" customFormat="1" ht="14.5" customHeight="1" x14ac:dyDescent="0.25">
      <c r="A51" s="52" t="str">
        <f t="shared" si="9"/>
        <v/>
      </c>
      <c r="B51" s="53"/>
      <c r="C51" s="52"/>
      <c r="D51" s="52"/>
      <c r="E51" s="53"/>
      <c r="F51" s="54"/>
      <c r="G51" s="55"/>
      <c r="H51" s="56"/>
      <c r="I51" s="57">
        <f t="shared" si="10"/>
        <v>0</v>
      </c>
      <c r="J51" s="57">
        <f t="shared" si="11"/>
        <v>0</v>
      </c>
      <c r="K51" s="58" t="str">
        <f t="shared" si="12"/>
        <v/>
      </c>
      <c r="L51" s="58" t="str">
        <f t="shared" si="13"/>
        <v/>
      </c>
      <c r="M51" s="59"/>
      <c r="N51" s="60"/>
      <c r="O51" s="61">
        <f t="shared" si="14"/>
        <v>0</v>
      </c>
      <c r="P51" s="61">
        <f t="shared" si="15"/>
        <v>0</v>
      </c>
      <c r="Q51" s="62" t="str">
        <f t="shared" si="16"/>
        <v/>
      </c>
      <c r="R51" s="62" t="str">
        <f t="shared" si="17"/>
        <v/>
      </c>
      <c r="S51" s="63"/>
      <c r="T51" s="64"/>
      <c r="U51" s="65">
        <f t="shared" si="18"/>
        <v>0</v>
      </c>
      <c r="V51" s="65">
        <f t="shared" si="19"/>
        <v>0</v>
      </c>
      <c r="W51" s="66" t="str">
        <f t="shared" si="20"/>
        <v/>
      </c>
      <c r="X51" s="66" t="str">
        <f t="shared" si="21"/>
        <v/>
      </c>
      <c r="Y51" s="59"/>
      <c r="Z51" s="59"/>
      <c r="AA51" s="60">
        <f t="shared" si="22"/>
        <v>0</v>
      </c>
      <c r="AB51" s="61">
        <f t="shared" si="23"/>
        <v>0</v>
      </c>
      <c r="AC51" s="61" t="str">
        <f t="shared" si="24"/>
        <v/>
      </c>
      <c r="AD51" s="62" t="str">
        <f t="shared" si="25"/>
        <v/>
      </c>
      <c r="AE51" s="67" t="str">
        <f t="shared" si="26"/>
        <v/>
      </c>
      <c r="AF51" s="67" t="str">
        <f t="shared" si="27"/>
        <v/>
      </c>
      <c r="AG51" s="68" t="str">
        <f t="shared" si="28"/>
        <v/>
      </c>
      <c r="AH51" s="69" t="str">
        <f t="shared" si="0"/>
        <v/>
      </c>
      <c r="AI51" s="67" t="str">
        <f t="shared" si="1"/>
        <v/>
      </c>
      <c r="AJ51" s="67" t="str">
        <f t="shared" si="2"/>
        <v/>
      </c>
      <c r="AK51" s="68" t="str">
        <f t="shared" si="3"/>
        <v/>
      </c>
      <c r="AL51" s="68" t="str">
        <f t="shared" si="4"/>
        <v/>
      </c>
      <c r="AM51" s="70" t="e">
        <f t="shared" si="29"/>
        <v>#DIV/0!</v>
      </c>
      <c r="AN51" s="70" t="e">
        <f t="shared" si="5"/>
        <v>#DIV/0!</v>
      </c>
      <c r="AO51" s="67" t="str">
        <f t="shared" si="30"/>
        <v/>
      </c>
      <c r="AP51" s="67" t="str">
        <f t="shared" si="31"/>
        <v/>
      </c>
      <c r="AQ51" s="68" t="str">
        <f t="shared" si="32"/>
        <v/>
      </c>
      <c r="AR51" s="69" t="str">
        <f t="shared" si="33"/>
        <v/>
      </c>
      <c r="AS51" s="67" t="str">
        <f t="shared" si="6"/>
        <v/>
      </c>
      <c r="AT51" s="67" t="str">
        <f t="shared" si="7"/>
        <v/>
      </c>
      <c r="AU51" s="68" t="str">
        <f t="shared" si="34"/>
        <v/>
      </c>
      <c r="AV51" s="68" t="str">
        <f t="shared" si="35"/>
        <v/>
      </c>
      <c r="AW51" s="70">
        <f t="shared" si="36"/>
        <v>0</v>
      </c>
      <c r="AX51" s="70">
        <f t="shared" si="8"/>
        <v>0</v>
      </c>
      <c r="AY51" s="20"/>
      <c r="BC51" s="249"/>
      <c r="BD51" s="249"/>
      <c r="BE51" s="249"/>
      <c r="BF51" s="249"/>
      <c r="BG51" s="249"/>
      <c r="BH51" s="249"/>
      <c r="BI51" s="249"/>
      <c r="BJ51" s="249"/>
      <c r="BK51" s="227"/>
      <c r="BL51" s="245"/>
      <c r="BM51" s="246"/>
      <c r="CN51" s="4">
        <v>41</v>
      </c>
    </row>
    <row r="52" spans="1:92" s="4" customFormat="1" ht="14.5" customHeight="1" x14ac:dyDescent="0.25">
      <c r="A52" s="52" t="str">
        <f t="shared" si="9"/>
        <v/>
      </c>
      <c r="B52" s="53"/>
      <c r="C52" s="52"/>
      <c r="D52" s="52"/>
      <c r="E52" s="53"/>
      <c r="F52" s="54"/>
      <c r="G52" s="55"/>
      <c r="H52" s="56"/>
      <c r="I52" s="57">
        <f t="shared" si="10"/>
        <v>0</v>
      </c>
      <c r="J52" s="57">
        <f t="shared" si="11"/>
        <v>0</v>
      </c>
      <c r="K52" s="58" t="str">
        <f t="shared" si="12"/>
        <v/>
      </c>
      <c r="L52" s="58" t="str">
        <f t="shared" si="13"/>
        <v/>
      </c>
      <c r="M52" s="59"/>
      <c r="N52" s="60"/>
      <c r="O52" s="61">
        <f t="shared" si="14"/>
        <v>0</v>
      </c>
      <c r="P52" s="61">
        <f t="shared" si="15"/>
        <v>0</v>
      </c>
      <c r="Q52" s="62" t="str">
        <f t="shared" si="16"/>
        <v/>
      </c>
      <c r="R52" s="62" t="str">
        <f t="shared" si="17"/>
        <v/>
      </c>
      <c r="S52" s="63"/>
      <c r="T52" s="64"/>
      <c r="U52" s="65">
        <f t="shared" si="18"/>
        <v>0</v>
      </c>
      <c r="V52" s="65">
        <f t="shared" si="19"/>
        <v>0</v>
      </c>
      <c r="W52" s="66" t="str">
        <f t="shared" si="20"/>
        <v/>
      </c>
      <c r="X52" s="66" t="str">
        <f t="shared" si="21"/>
        <v/>
      </c>
      <c r="Y52" s="59"/>
      <c r="Z52" s="59"/>
      <c r="AA52" s="60">
        <f t="shared" si="22"/>
        <v>0</v>
      </c>
      <c r="AB52" s="61">
        <f t="shared" si="23"/>
        <v>0</v>
      </c>
      <c r="AC52" s="61" t="str">
        <f t="shared" si="24"/>
        <v/>
      </c>
      <c r="AD52" s="62" t="str">
        <f t="shared" si="25"/>
        <v/>
      </c>
      <c r="AE52" s="67" t="str">
        <f t="shared" si="26"/>
        <v/>
      </c>
      <c r="AF52" s="67" t="str">
        <f t="shared" si="27"/>
        <v/>
      </c>
      <c r="AG52" s="68" t="str">
        <f t="shared" si="28"/>
        <v/>
      </c>
      <c r="AH52" s="69" t="str">
        <f t="shared" si="0"/>
        <v/>
      </c>
      <c r="AI52" s="67" t="str">
        <f t="shared" si="1"/>
        <v/>
      </c>
      <c r="AJ52" s="67" t="str">
        <f t="shared" si="2"/>
        <v/>
      </c>
      <c r="AK52" s="68" t="str">
        <f t="shared" si="3"/>
        <v/>
      </c>
      <c r="AL52" s="68" t="str">
        <f t="shared" si="4"/>
        <v/>
      </c>
      <c r="AM52" s="70" t="e">
        <f t="shared" si="29"/>
        <v>#DIV/0!</v>
      </c>
      <c r="AN52" s="70" t="e">
        <f t="shared" si="5"/>
        <v>#DIV/0!</v>
      </c>
      <c r="AO52" s="67" t="str">
        <f t="shared" si="30"/>
        <v/>
      </c>
      <c r="AP52" s="67" t="str">
        <f t="shared" si="31"/>
        <v/>
      </c>
      <c r="AQ52" s="68" t="str">
        <f t="shared" si="32"/>
        <v/>
      </c>
      <c r="AR52" s="69" t="str">
        <f t="shared" si="33"/>
        <v/>
      </c>
      <c r="AS52" s="67" t="str">
        <f t="shared" si="6"/>
        <v/>
      </c>
      <c r="AT52" s="67" t="str">
        <f t="shared" si="7"/>
        <v/>
      </c>
      <c r="AU52" s="68" t="str">
        <f t="shared" si="34"/>
        <v/>
      </c>
      <c r="AV52" s="68" t="str">
        <f t="shared" si="35"/>
        <v/>
      </c>
      <c r="AW52" s="70">
        <f t="shared" si="36"/>
        <v>0</v>
      </c>
      <c r="AX52" s="70">
        <f t="shared" si="8"/>
        <v>0</v>
      </c>
      <c r="AY52" s="20"/>
      <c r="BC52" s="249"/>
      <c r="BD52" s="249"/>
      <c r="BE52" s="249"/>
      <c r="BF52" s="249"/>
      <c r="BG52" s="249"/>
      <c r="BH52" s="249"/>
      <c r="BI52" s="249"/>
      <c r="BJ52" s="249"/>
      <c r="BK52" s="227"/>
      <c r="BL52" s="245"/>
      <c r="BM52" s="246"/>
      <c r="CN52" s="4">
        <v>42</v>
      </c>
    </row>
    <row r="53" spans="1:92" s="4" customFormat="1" ht="14.5" customHeight="1" x14ac:dyDescent="0.25">
      <c r="A53" s="52" t="str">
        <f t="shared" si="9"/>
        <v/>
      </c>
      <c r="B53" s="53"/>
      <c r="C53" s="52"/>
      <c r="D53" s="52"/>
      <c r="E53" s="53"/>
      <c r="F53" s="54"/>
      <c r="G53" s="55"/>
      <c r="H53" s="56"/>
      <c r="I53" s="57">
        <f t="shared" si="10"/>
        <v>0</v>
      </c>
      <c r="J53" s="57">
        <f t="shared" si="11"/>
        <v>0</v>
      </c>
      <c r="K53" s="58" t="str">
        <f t="shared" si="12"/>
        <v/>
      </c>
      <c r="L53" s="58" t="str">
        <f t="shared" si="13"/>
        <v/>
      </c>
      <c r="M53" s="59"/>
      <c r="N53" s="60"/>
      <c r="O53" s="61">
        <f t="shared" si="14"/>
        <v>0</v>
      </c>
      <c r="P53" s="61">
        <f t="shared" si="15"/>
        <v>0</v>
      </c>
      <c r="Q53" s="62" t="str">
        <f t="shared" si="16"/>
        <v/>
      </c>
      <c r="R53" s="62" t="str">
        <f t="shared" si="17"/>
        <v/>
      </c>
      <c r="S53" s="63"/>
      <c r="T53" s="64"/>
      <c r="U53" s="65">
        <f t="shared" si="18"/>
        <v>0</v>
      </c>
      <c r="V53" s="65">
        <f t="shared" si="19"/>
        <v>0</v>
      </c>
      <c r="W53" s="66" t="str">
        <f t="shared" si="20"/>
        <v/>
      </c>
      <c r="X53" s="66" t="str">
        <f t="shared" si="21"/>
        <v/>
      </c>
      <c r="Y53" s="59"/>
      <c r="Z53" s="59"/>
      <c r="AA53" s="60">
        <f t="shared" si="22"/>
        <v>0</v>
      </c>
      <c r="AB53" s="61">
        <f t="shared" si="23"/>
        <v>0</v>
      </c>
      <c r="AC53" s="61" t="str">
        <f t="shared" si="24"/>
        <v/>
      </c>
      <c r="AD53" s="62" t="str">
        <f t="shared" si="25"/>
        <v/>
      </c>
      <c r="AE53" s="67" t="str">
        <f t="shared" si="26"/>
        <v/>
      </c>
      <c r="AF53" s="67" t="str">
        <f t="shared" si="27"/>
        <v/>
      </c>
      <c r="AG53" s="68" t="str">
        <f t="shared" si="28"/>
        <v/>
      </c>
      <c r="AH53" s="69" t="str">
        <f t="shared" si="0"/>
        <v/>
      </c>
      <c r="AI53" s="67" t="str">
        <f t="shared" si="1"/>
        <v/>
      </c>
      <c r="AJ53" s="67" t="str">
        <f t="shared" si="2"/>
        <v/>
      </c>
      <c r="AK53" s="68" t="str">
        <f t="shared" si="3"/>
        <v/>
      </c>
      <c r="AL53" s="68" t="str">
        <f t="shared" si="4"/>
        <v/>
      </c>
      <c r="AM53" s="70" t="e">
        <f t="shared" si="29"/>
        <v>#DIV/0!</v>
      </c>
      <c r="AN53" s="70" t="e">
        <f t="shared" si="5"/>
        <v>#DIV/0!</v>
      </c>
      <c r="AO53" s="67" t="str">
        <f t="shared" si="30"/>
        <v/>
      </c>
      <c r="AP53" s="67" t="str">
        <f t="shared" si="31"/>
        <v/>
      </c>
      <c r="AQ53" s="68" t="str">
        <f t="shared" si="32"/>
        <v/>
      </c>
      <c r="AR53" s="69" t="str">
        <f t="shared" si="33"/>
        <v/>
      </c>
      <c r="AS53" s="67" t="str">
        <f t="shared" si="6"/>
        <v/>
      </c>
      <c r="AT53" s="67" t="str">
        <f t="shared" si="7"/>
        <v/>
      </c>
      <c r="AU53" s="68" t="str">
        <f t="shared" si="34"/>
        <v/>
      </c>
      <c r="AV53" s="68" t="str">
        <f t="shared" si="35"/>
        <v/>
      </c>
      <c r="AW53" s="70">
        <f t="shared" si="36"/>
        <v>0</v>
      </c>
      <c r="AX53" s="70">
        <f t="shared" si="8"/>
        <v>0</v>
      </c>
      <c r="AY53" s="20"/>
      <c r="BC53" s="249"/>
      <c r="BD53" s="249"/>
      <c r="BE53" s="249"/>
      <c r="BF53" s="249"/>
      <c r="BG53" s="249"/>
      <c r="BH53" s="249"/>
      <c r="BI53" s="249"/>
      <c r="BJ53" s="249"/>
      <c r="BK53" s="227"/>
      <c r="BL53" s="245"/>
      <c r="BM53" s="246"/>
      <c r="CN53" s="4">
        <v>43</v>
      </c>
    </row>
    <row r="54" spans="1:92" s="4" customFormat="1" ht="14.5" customHeight="1" x14ac:dyDescent="0.25">
      <c r="A54" s="52" t="str">
        <f t="shared" si="9"/>
        <v/>
      </c>
      <c r="B54" s="53"/>
      <c r="C54" s="52"/>
      <c r="D54" s="52"/>
      <c r="E54" s="53"/>
      <c r="F54" s="54"/>
      <c r="G54" s="55"/>
      <c r="H54" s="56"/>
      <c r="I54" s="57">
        <f t="shared" si="10"/>
        <v>0</v>
      </c>
      <c r="J54" s="57">
        <f t="shared" si="11"/>
        <v>0</v>
      </c>
      <c r="K54" s="58" t="str">
        <f t="shared" si="12"/>
        <v/>
      </c>
      <c r="L54" s="58" t="str">
        <f t="shared" si="13"/>
        <v/>
      </c>
      <c r="M54" s="59"/>
      <c r="N54" s="60"/>
      <c r="O54" s="61">
        <f t="shared" si="14"/>
        <v>0</v>
      </c>
      <c r="P54" s="61">
        <f t="shared" si="15"/>
        <v>0</v>
      </c>
      <c r="Q54" s="62" t="str">
        <f t="shared" si="16"/>
        <v/>
      </c>
      <c r="R54" s="62" t="str">
        <f t="shared" si="17"/>
        <v/>
      </c>
      <c r="S54" s="63"/>
      <c r="T54" s="64"/>
      <c r="U54" s="65">
        <f t="shared" si="18"/>
        <v>0</v>
      </c>
      <c r="V54" s="65">
        <f t="shared" si="19"/>
        <v>0</v>
      </c>
      <c r="W54" s="66" t="str">
        <f t="shared" si="20"/>
        <v/>
      </c>
      <c r="X54" s="66" t="str">
        <f t="shared" si="21"/>
        <v/>
      </c>
      <c r="Y54" s="59"/>
      <c r="Z54" s="59"/>
      <c r="AA54" s="60">
        <f t="shared" si="22"/>
        <v>0</v>
      </c>
      <c r="AB54" s="61">
        <f t="shared" si="23"/>
        <v>0</v>
      </c>
      <c r="AC54" s="61" t="str">
        <f t="shared" si="24"/>
        <v/>
      </c>
      <c r="AD54" s="62" t="str">
        <f t="shared" si="25"/>
        <v/>
      </c>
      <c r="AE54" s="67" t="str">
        <f t="shared" si="26"/>
        <v/>
      </c>
      <c r="AF54" s="67" t="str">
        <f t="shared" si="27"/>
        <v/>
      </c>
      <c r="AG54" s="68" t="str">
        <f t="shared" si="28"/>
        <v/>
      </c>
      <c r="AH54" s="69" t="str">
        <f t="shared" si="0"/>
        <v/>
      </c>
      <c r="AI54" s="67" t="str">
        <f t="shared" si="1"/>
        <v/>
      </c>
      <c r="AJ54" s="67" t="str">
        <f t="shared" si="2"/>
        <v/>
      </c>
      <c r="AK54" s="68" t="str">
        <f t="shared" si="3"/>
        <v/>
      </c>
      <c r="AL54" s="68" t="str">
        <f t="shared" si="4"/>
        <v/>
      </c>
      <c r="AM54" s="70" t="e">
        <f t="shared" si="29"/>
        <v>#DIV/0!</v>
      </c>
      <c r="AN54" s="70" t="e">
        <f t="shared" si="5"/>
        <v>#DIV/0!</v>
      </c>
      <c r="AO54" s="67" t="str">
        <f t="shared" si="30"/>
        <v/>
      </c>
      <c r="AP54" s="67" t="str">
        <f t="shared" si="31"/>
        <v/>
      </c>
      <c r="AQ54" s="68" t="str">
        <f t="shared" si="32"/>
        <v/>
      </c>
      <c r="AR54" s="69" t="str">
        <f t="shared" si="33"/>
        <v/>
      </c>
      <c r="AS54" s="67" t="str">
        <f t="shared" si="6"/>
        <v/>
      </c>
      <c r="AT54" s="67" t="str">
        <f t="shared" si="7"/>
        <v/>
      </c>
      <c r="AU54" s="68" t="str">
        <f t="shared" si="34"/>
        <v/>
      </c>
      <c r="AV54" s="68" t="str">
        <f t="shared" si="35"/>
        <v/>
      </c>
      <c r="AW54" s="70">
        <f t="shared" si="36"/>
        <v>0</v>
      </c>
      <c r="AX54" s="70">
        <f t="shared" si="8"/>
        <v>0</v>
      </c>
      <c r="AY54" s="20"/>
      <c r="BC54" s="249"/>
      <c r="BD54" s="249"/>
      <c r="BE54" s="249"/>
      <c r="BF54" s="249"/>
      <c r="BG54" s="249"/>
      <c r="BH54" s="249"/>
      <c r="BI54" s="249"/>
      <c r="BJ54" s="249"/>
      <c r="BK54" s="227"/>
      <c r="BL54" s="245"/>
      <c r="BM54" s="246"/>
      <c r="CN54" s="4">
        <v>44</v>
      </c>
    </row>
    <row r="55" spans="1:92" s="4" customFormat="1" ht="14.5" customHeight="1" x14ac:dyDescent="0.25">
      <c r="A55" s="52" t="str">
        <f t="shared" si="9"/>
        <v/>
      </c>
      <c r="B55" s="53"/>
      <c r="C55" s="52"/>
      <c r="D55" s="52"/>
      <c r="E55" s="53"/>
      <c r="F55" s="54"/>
      <c r="G55" s="55"/>
      <c r="H55" s="56"/>
      <c r="I55" s="57">
        <f t="shared" si="10"/>
        <v>0</v>
      </c>
      <c r="J55" s="57">
        <f t="shared" si="11"/>
        <v>0</v>
      </c>
      <c r="K55" s="58" t="str">
        <f t="shared" si="12"/>
        <v/>
      </c>
      <c r="L55" s="58" t="str">
        <f t="shared" si="13"/>
        <v/>
      </c>
      <c r="M55" s="59"/>
      <c r="N55" s="60"/>
      <c r="O55" s="61">
        <f t="shared" si="14"/>
        <v>0</v>
      </c>
      <c r="P55" s="61">
        <f t="shared" si="15"/>
        <v>0</v>
      </c>
      <c r="Q55" s="62" t="str">
        <f t="shared" si="16"/>
        <v/>
      </c>
      <c r="R55" s="62" t="str">
        <f t="shared" si="17"/>
        <v/>
      </c>
      <c r="S55" s="63"/>
      <c r="T55" s="64"/>
      <c r="U55" s="65">
        <f t="shared" si="18"/>
        <v>0</v>
      </c>
      <c r="V55" s="65">
        <f t="shared" si="19"/>
        <v>0</v>
      </c>
      <c r="W55" s="66" t="str">
        <f t="shared" si="20"/>
        <v/>
      </c>
      <c r="X55" s="66" t="str">
        <f t="shared" si="21"/>
        <v/>
      </c>
      <c r="Y55" s="59"/>
      <c r="Z55" s="59"/>
      <c r="AA55" s="60">
        <f t="shared" si="22"/>
        <v>0</v>
      </c>
      <c r="AB55" s="61">
        <f t="shared" si="23"/>
        <v>0</v>
      </c>
      <c r="AC55" s="61" t="str">
        <f t="shared" si="24"/>
        <v/>
      </c>
      <c r="AD55" s="62" t="str">
        <f t="shared" si="25"/>
        <v/>
      </c>
      <c r="AE55" s="67" t="str">
        <f t="shared" si="26"/>
        <v/>
      </c>
      <c r="AF55" s="67" t="str">
        <f t="shared" si="27"/>
        <v/>
      </c>
      <c r="AG55" s="68" t="str">
        <f t="shared" si="28"/>
        <v/>
      </c>
      <c r="AH55" s="69" t="str">
        <f t="shared" si="0"/>
        <v/>
      </c>
      <c r="AI55" s="67" t="str">
        <f t="shared" si="1"/>
        <v/>
      </c>
      <c r="AJ55" s="67" t="str">
        <f t="shared" si="2"/>
        <v/>
      </c>
      <c r="AK55" s="68" t="str">
        <f t="shared" si="3"/>
        <v/>
      </c>
      <c r="AL55" s="68" t="str">
        <f t="shared" si="4"/>
        <v/>
      </c>
      <c r="AM55" s="70" t="e">
        <f t="shared" si="29"/>
        <v>#DIV/0!</v>
      </c>
      <c r="AN55" s="70" t="e">
        <f t="shared" si="5"/>
        <v>#DIV/0!</v>
      </c>
      <c r="AO55" s="67" t="str">
        <f t="shared" si="30"/>
        <v/>
      </c>
      <c r="AP55" s="67" t="str">
        <f t="shared" si="31"/>
        <v/>
      </c>
      <c r="AQ55" s="68" t="str">
        <f t="shared" si="32"/>
        <v/>
      </c>
      <c r="AR55" s="69" t="str">
        <f t="shared" si="33"/>
        <v/>
      </c>
      <c r="AS55" s="67" t="str">
        <f t="shared" si="6"/>
        <v/>
      </c>
      <c r="AT55" s="67" t="str">
        <f t="shared" si="7"/>
        <v/>
      </c>
      <c r="AU55" s="68" t="str">
        <f t="shared" si="34"/>
        <v/>
      </c>
      <c r="AV55" s="68" t="str">
        <f t="shared" si="35"/>
        <v/>
      </c>
      <c r="AW55" s="70">
        <f t="shared" si="36"/>
        <v>0</v>
      </c>
      <c r="AX55" s="70">
        <f t="shared" si="8"/>
        <v>0</v>
      </c>
      <c r="AY55" s="20"/>
      <c r="BC55" s="249"/>
      <c r="BD55" s="249"/>
      <c r="BE55" s="249"/>
      <c r="BF55" s="249"/>
      <c r="BG55" s="249"/>
      <c r="BH55" s="249"/>
      <c r="BI55" s="249"/>
      <c r="BJ55" s="249"/>
      <c r="BK55" s="227"/>
      <c r="BL55" s="245"/>
      <c r="BM55" s="246"/>
      <c r="CN55" s="4">
        <v>45</v>
      </c>
    </row>
    <row r="56" spans="1:92" s="4" customFormat="1" ht="14.5" customHeight="1" x14ac:dyDescent="0.25">
      <c r="A56" s="52" t="str">
        <f t="shared" si="9"/>
        <v/>
      </c>
      <c r="B56" s="53"/>
      <c r="C56" s="52"/>
      <c r="D56" s="52"/>
      <c r="E56" s="53"/>
      <c r="F56" s="54"/>
      <c r="G56" s="55"/>
      <c r="H56" s="56"/>
      <c r="I56" s="57">
        <f t="shared" si="10"/>
        <v>0</v>
      </c>
      <c r="J56" s="57">
        <f t="shared" si="11"/>
        <v>0</v>
      </c>
      <c r="K56" s="58" t="str">
        <f t="shared" si="12"/>
        <v/>
      </c>
      <c r="L56" s="58" t="str">
        <f t="shared" si="13"/>
        <v/>
      </c>
      <c r="M56" s="59"/>
      <c r="N56" s="60"/>
      <c r="O56" s="61">
        <f t="shared" si="14"/>
        <v>0</v>
      </c>
      <c r="P56" s="61">
        <f t="shared" si="15"/>
        <v>0</v>
      </c>
      <c r="Q56" s="62" t="str">
        <f t="shared" si="16"/>
        <v/>
      </c>
      <c r="R56" s="62" t="str">
        <f t="shared" si="17"/>
        <v/>
      </c>
      <c r="S56" s="63"/>
      <c r="T56" s="64"/>
      <c r="U56" s="65">
        <f t="shared" si="18"/>
        <v>0</v>
      </c>
      <c r="V56" s="65">
        <f t="shared" si="19"/>
        <v>0</v>
      </c>
      <c r="W56" s="66" t="str">
        <f t="shared" si="20"/>
        <v/>
      </c>
      <c r="X56" s="66" t="str">
        <f t="shared" si="21"/>
        <v/>
      </c>
      <c r="Y56" s="59"/>
      <c r="Z56" s="59"/>
      <c r="AA56" s="60">
        <f t="shared" si="22"/>
        <v>0</v>
      </c>
      <c r="AB56" s="61">
        <f t="shared" si="23"/>
        <v>0</v>
      </c>
      <c r="AC56" s="61" t="str">
        <f t="shared" si="24"/>
        <v/>
      </c>
      <c r="AD56" s="62" t="str">
        <f t="shared" si="25"/>
        <v/>
      </c>
      <c r="AE56" s="67" t="str">
        <f t="shared" si="26"/>
        <v/>
      </c>
      <c r="AF56" s="67" t="str">
        <f t="shared" si="27"/>
        <v/>
      </c>
      <c r="AG56" s="68" t="str">
        <f t="shared" si="28"/>
        <v/>
      </c>
      <c r="AH56" s="69" t="str">
        <f t="shared" si="0"/>
        <v/>
      </c>
      <c r="AI56" s="67" t="str">
        <f t="shared" si="1"/>
        <v/>
      </c>
      <c r="AJ56" s="67" t="str">
        <f t="shared" si="2"/>
        <v/>
      </c>
      <c r="AK56" s="68" t="str">
        <f t="shared" si="3"/>
        <v/>
      </c>
      <c r="AL56" s="68" t="str">
        <f t="shared" si="4"/>
        <v/>
      </c>
      <c r="AM56" s="70" t="e">
        <f t="shared" si="29"/>
        <v>#DIV/0!</v>
      </c>
      <c r="AN56" s="70" t="e">
        <f t="shared" si="5"/>
        <v>#DIV/0!</v>
      </c>
      <c r="AO56" s="67" t="str">
        <f t="shared" si="30"/>
        <v/>
      </c>
      <c r="AP56" s="67" t="str">
        <f t="shared" si="31"/>
        <v/>
      </c>
      <c r="AQ56" s="68" t="str">
        <f t="shared" si="32"/>
        <v/>
      </c>
      <c r="AR56" s="69" t="str">
        <f t="shared" si="33"/>
        <v/>
      </c>
      <c r="AS56" s="67" t="str">
        <f t="shared" si="6"/>
        <v/>
      </c>
      <c r="AT56" s="67" t="str">
        <f t="shared" si="7"/>
        <v/>
      </c>
      <c r="AU56" s="68" t="str">
        <f t="shared" si="34"/>
        <v/>
      </c>
      <c r="AV56" s="68" t="str">
        <f t="shared" si="35"/>
        <v/>
      </c>
      <c r="AW56" s="70">
        <f t="shared" si="36"/>
        <v>0</v>
      </c>
      <c r="AX56" s="70">
        <f t="shared" si="8"/>
        <v>0</v>
      </c>
      <c r="AY56" s="20"/>
      <c r="BC56" s="249"/>
      <c r="BD56" s="249"/>
      <c r="BE56" s="249"/>
      <c r="BF56" s="249"/>
      <c r="BG56" s="249"/>
      <c r="BH56" s="249"/>
      <c r="BI56" s="249"/>
      <c r="BJ56" s="249"/>
      <c r="BK56" s="227"/>
      <c r="BL56" s="245"/>
      <c r="BM56" s="246"/>
      <c r="CN56" s="4">
        <v>46</v>
      </c>
    </row>
    <row r="57" spans="1:92" s="4" customFormat="1" ht="14.5" customHeight="1" x14ac:dyDescent="0.25">
      <c r="A57" s="52" t="str">
        <f t="shared" si="9"/>
        <v/>
      </c>
      <c r="B57" s="53"/>
      <c r="C57" s="52"/>
      <c r="D57" s="52"/>
      <c r="E57" s="53"/>
      <c r="F57" s="54"/>
      <c r="G57" s="55"/>
      <c r="H57" s="56"/>
      <c r="I57" s="57">
        <f t="shared" si="10"/>
        <v>0</v>
      </c>
      <c r="J57" s="57">
        <f t="shared" si="11"/>
        <v>0</v>
      </c>
      <c r="K57" s="58" t="str">
        <f t="shared" si="12"/>
        <v/>
      </c>
      <c r="L57" s="58" t="str">
        <f t="shared" si="13"/>
        <v/>
      </c>
      <c r="M57" s="59"/>
      <c r="N57" s="60"/>
      <c r="O57" s="61">
        <f t="shared" si="14"/>
        <v>0</v>
      </c>
      <c r="P57" s="61">
        <f t="shared" si="15"/>
        <v>0</v>
      </c>
      <c r="Q57" s="62" t="str">
        <f t="shared" si="16"/>
        <v/>
      </c>
      <c r="R57" s="62" t="str">
        <f t="shared" si="17"/>
        <v/>
      </c>
      <c r="S57" s="63"/>
      <c r="T57" s="64"/>
      <c r="U57" s="65">
        <f t="shared" si="18"/>
        <v>0</v>
      </c>
      <c r="V57" s="65">
        <f t="shared" si="19"/>
        <v>0</v>
      </c>
      <c r="W57" s="66" t="str">
        <f t="shared" si="20"/>
        <v/>
      </c>
      <c r="X57" s="66" t="str">
        <f t="shared" si="21"/>
        <v/>
      </c>
      <c r="Y57" s="59"/>
      <c r="Z57" s="59"/>
      <c r="AA57" s="60">
        <f t="shared" si="22"/>
        <v>0</v>
      </c>
      <c r="AB57" s="61">
        <f t="shared" si="23"/>
        <v>0</v>
      </c>
      <c r="AC57" s="61" t="str">
        <f t="shared" si="24"/>
        <v/>
      </c>
      <c r="AD57" s="62" t="str">
        <f t="shared" si="25"/>
        <v/>
      </c>
      <c r="AE57" s="67" t="str">
        <f t="shared" si="26"/>
        <v/>
      </c>
      <c r="AF57" s="67" t="str">
        <f t="shared" si="27"/>
        <v/>
      </c>
      <c r="AG57" s="68" t="str">
        <f t="shared" si="28"/>
        <v/>
      </c>
      <c r="AH57" s="69" t="str">
        <f t="shared" si="0"/>
        <v/>
      </c>
      <c r="AI57" s="67" t="str">
        <f t="shared" si="1"/>
        <v/>
      </c>
      <c r="AJ57" s="67" t="str">
        <f t="shared" si="2"/>
        <v/>
      </c>
      <c r="AK57" s="68" t="str">
        <f t="shared" si="3"/>
        <v/>
      </c>
      <c r="AL57" s="68" t="str">
        <f t="shared" si="4"/>
        <v/>
      </c>
      <c r="AM57" s="70" t="e">
        <f t="shared" si="29"/>
        <v>#DIV/0!</v>
      </c>
      <c r="AN57" s="70" t="e">
        <f t="shared" si="5"/>
        <v>#DIV/0!</v>
      </c>
      <c r="AO57" s="67" t="str">
        <f t="shared" si="30"/>
        <v/>
      </c>
      <c r="AP57" s="67" t="str">
        <f t="shared" si="31"/>
        <v/>
      </c>
      <c r="AQ57" s="68" t="str">
        <f t="shared" si="32"/>
        <v/>
      </c>
      <c r="AR57" s="69" t="str">
        <f t="shared" si="33"/>
        <v/>
      </c>
      <c r="AS57" s="67" t="str">
        <f t="shared" si="6"/>
        <v/>
      </c>
      <c r="AT57" s="67" t="str">
        <f t="shared" si="7"/>
        <v/>
      </c>
      <c r="AU57" s="68" t="str">
        <f t="shared" si="34"/>
        <v/>
      </c>
      <c r="AV57" s="68" t="str">
        <f t="shared" si="35"/>
        <v/>
      </c>
      <c r="AW57" s="70">
        <f t="shared" si="36"/>
        <v>0</v>
      </c>
      <c r="AX57" s="70">
        <f t="shared" si="8"/>
        <v>0</v>
      </c>
      <c r="AY57" s="20"/>
      <c r="BC57" s="249"/>
      <c r="BD57" s="249"/>
      <c r="BE57" s="249"/>
      <c r="BF57" s="249"/>
      <c r="BG57" s="249"/>
      <c r="BH57" s="249"/>
      <c r="BI57" s="249"/>
      <c r="BJ57" s="249"/>
      <c r="BK57" s="227"/>
      <c r="BL57" s="245"/>
      <c r="BM57" s="246"/>
      <c r="CN57" s="4">
        <v>47</v>
      </c>
    </row>
    <row r="58" spans="1:92" s="4" customFormat="1" ht="14.5" customHeight="1" x14ac:dyDescent="0.25">
      <c r="A58" s="52" t="str">
        <f t="shared" si="9"/>
        <v/>
      </c>
      <c r="B58" s="53"/>
      <c r="C58" s="52"/>
      <c r="D58" s="52"/>
      <c r="E58" s="53"/>
      <c r="F58" s="54"/>
      <c r="G58" s="55"/>
      <c r="H58" s="56"/>
      <c r="I58" s="57">
        <f t="shared" si="10"/>
        <v>0</v>
      </c>
      <c r="J58" s="57">
        <f t="shared" si="11"/>
        <v>0</v>
      </c>
      <c r="K58" s="58" t="str">
        <f t="shared" si="12"/>
        <v/>
      </c>
      <c r="L58" s="58" t="str">
        <f t="shared" si="13"/>
        <v/>
      </c>
      <c r="M58" s="59"/>
      <c r="N58" s="60"/>
      <c r="O58" s="61">
        <f t="shared" si="14"/>
        <v>0</v>
      </c>
      <c r="P58" s="61">
        <f t="shared" si="15"/>
        <v>0</v>
      </c>
      <c r="Q58" s="62" t="str">
        <f t="shared" si="16"/>
        <v/>
      </c>
      <c r="R58" s="62" t="str">
        <f t="shared" si="17"/>
        <v/>
      </c>
      <c r="S58" s="63"/>
      <c r="T58" s="64"/>
      <c r="U58" s="65">
        <f t="shared" si="18"/>
        <v>0</v>
      </c>
      <c r="V58" s="65">
        <f t="shared" si="19"/>
        <v>0</v>
      </c>
      <c r="W58" s="66" t="str">
        <f t="shared" si="20"/>
        <v/>
      </c>
      <c r="X58" s="66" t="str">
        <f t="shared" si="21"/>
        <v/>
      </c>
      <c r="Y58" s="59"/>
      <c r="Z58" s="59"/>
      <c r="AA58" s="60">
        <f t="shared" si="22"/>
        <v>0</v>
      </c>
      <c r="AB58" s="61">
        <f t="shared" si="23"/>
        <v>0</v>
      </c>
      <c r="AC58" s="61" t="str">
        <f t="shared" si="24"/>
        <v/>
      </c>
      <c r="AD58" s="62" t="str">
        <f t="shared" si="25"/>
        <v/>
      </c>
      <c r="AE58" s="67" t="str">
        <f t="shared" si="26"/>
        <v/>
      </c>
      <c r="AF58" s="67" t="str">
        <f t="shared" si="27"/>
        <v/>
      </c>
      <c r="AG58" s="68" t="str">
        <f t="shared" si="28"/>
        <v/>
      </c>
      <c r="AH58" s="69" t="str">
        <f t="shared" si="0"/>
        <v/>
      </c>
      <c r="AI58" s="67" t="str">
        <f t="shared" si="1"/>
        <v/>
      </c>
      <c r="AJ58" s="67" t="str">
        <f t="shared" si="2"/>
        <v/>
      </c>
      <c r="AK58" s="68" t="str">
        <f t="shared" si="3"/>
        <v/>
      </c>
      <c r="AL58" s="68" t="str">
        <f t="shared" si="4"/>
        <v/>
      </c>
      <c r="AM58" s="70" t="e">
        <f t="shared" si="29"/>
        <v>#DIV/0!</v>
      </c>
      <c r="AN58" s="70" t="e">
        <f t="shared" si="5"/>
        <v>#DIV/0!</v>
      </c>
      <c r="AO58" s="67" t="str">
        <f t="shared" si="30"/>
        <v/>
      </c>
      <c r="AP58" s="67" t="str">
        <f t="shared" si="31"/>
        <v/>
      </c>
      <c r="AQ58" s="68" t="str">
        <f t="shared" si="32"/>
        <v/>
      </c>
      <c r="AR58" s="69" t="str">
        <f t="shared" si="33"/>
        <v/>
      </c>
      <c r="AS58" s="67" t="str">
        <f t="shared" si="6"/>
        <v/>
      </c>
      <c r="AT58" s="67" t="str">
        <f t="shared" si="7"/>
        <v/>
      </c>
      <c r="AU58" s="68" t="str">
        <f t="shared" si="34"/>
        <v/>
      </c>
      <c r="AV58" s="68" t="str">
        <f t="shared" si="35"/>
        <v/>
      </c>
      <c r="AW58" s="70">
        <f t="shared" si="36"/>
        <v>0</v>
      </c>
      <c r="AX58" s="70">
        <f t="shared" si="8"/>
        <v>0</v>
      </c>
      <c r="AY58" s="20"/>
      <c r="BC58" s="249"/>
      <c r="BD58" s="249"/>
      <c r="BE58" s="249"/>
      <c r="BF58" s="249"/>
      <c r="BG58" s="249"/>
      <c r="BH58" s="249"/>
      <c r="BI58" s="249"/>
      <c r="BJ58" s="249"/>
      <c r="BK58" s="227"/>
      <c r="BL58" s="245"/>
      <c r="BM58" s="246"/>
      <c r="CN58" s="4">
        <v>48</v>
      </c>
    </row>
    <row r="59" spans="1:92" s="4" customFormat="1" ht="14.5" customHeight="1" x14ac:dyDescent="0.25">
      <c r="A59" s="52" t="str">
        <f t="shared" si="9"/>
        <v/>
      </c>
      <c r="B59" s="53"/>
      <c r="C59" s="52"/>
      <c r="D59" s="52"/>
      <c r="E59" s="53"/>
      <c r="F59" s="54"/>
      <c r="G59" s="55"/>
      <c r="H59" s="56"/>
      <c r="I59" s="57">
        <f t="shared" si="10"/>
        <v>0</v>
      </c>
      <c r="J59" s="57">
        <f t="shared" si="11"/>
        <v>0</v>
      </c>
      <c r="K59" s="58" t="str">
        <f t="shared" si="12"/>
        <v/>
      </c>
      <c r="L59" s="58" t="str">
        <f t="shared" si="13"/>
        <v/>
      </c>
      <c r="M59" s="59"/>
      <c r="N59" s="60"/>
      <c r="O59" s="61">
        <f t="shared" si="14"/>
        <v>0</v>
      </c>
      <c r="P59" s="61">
        <f t="shared" si="15"/>
        <v>0</v>
      </c>
      <c r="Q59" s="62" t="str">
        <f t="shared" si="16"/>
        <v/>
      </c>
      <c r="R59" s="62" t="str">
        <f t="shared" si="17"/>
        <v/>
      </c>
      <c r="S59" s="63"/>
      <c r="T59" s="64"/>
      <c r="U59" s="65">
        <f t="shared" si="18"/>
        <v>0</v>
      </c>
      <c r="V59" s="65">
        <f t="shared" si="19"/>
        <v>0</v>
      </c>
      <c r="W59" s="66" t="str">
        <f t="shared" si="20"/>
        <v/>
      </c>
      <c r="X59" s="66" t="str">
        <f t="shared" si="21"/>
        <v/>
      </c>
      <c r="Y59" s="59"/>
      <c r="Z59" s="59"/>
      <c r="AA59" s="60">
        <f t="shared" si="22"/>
        <v>0</v>
      </c>
      <c r="AB59" s="61">
        <f t="shared" si="23"/>
        <v>0</v>
      </c>
      <c r="AC59" s="61" t="str">
        <f t="shared" si="24"/>
        <v/>
      </c>
      <c r="AD59" s="62" t="str">
        <f t="shared" si="25"/>
        <v/>
      </c>
      <c r="AE59" s="67" t="str">
        <f t="shared" si="26"/>
        <v/>
      </c>
      <c r="AF59" s="67" t="str">
        <f t="shared" si="27"/>
        <v/>
      </c>
      <c r="AG59" s="68" t="str">
        <f t="shared" si="28"/>
        <v/>
      </c>
      <c r="AH59" s="69" t="str">
        <f t="shared" si="0"/>
        <v/>
      </c>
      <c r="AI59" s="67" t="str">
        <f t="shared" si="1"/>
        <v/>
      </c>
      <c r="AJ59" s="67" t="str">
        <f t="shared" si="2"/>
        <v/>
      </c>
      <c r="AK59" s="68" t="str">
        <f t="shared" si="3"/>
        <v/>
      </c>
      <c r="AL59" s="68" t="str">
        <f t="shared" si="4"/>
        <v/>
      </c>
      <c r="AM59" s="70" t="e">
        <f t="shared" si="29"/>
        <v>#DIV/0!</v>
      </c>
      <c r="AN59" s="70" t="e">
        <f t="shared" si="5"/>
        <v>#DIV/0!</v>
      </c>
      <c r="AO59" s="67" t="str">
        <f t="shared" si="30"/>
        <v/>
      </c>
      <c r="AP59" s="67" t="str">
        <f t="shared" si="31"/>
        <v/>
      </c>
      <c r="AQ59" s="68" t="str">
        <f t="shared" si="32"/>
        <v/>
      </c>
      <c r="AR59" s="69" t="str">
        <f t="shared" si="33"/>
        <v/>
      </c>
      <c r="AS59" s="67" t="str">
        <f t="shared" si="6"/>
        <v/>
      </c>
      <c r="AT59" s="67" t="str">
        <f t="shared" si="7"/>
        <v/>
      </c>
      <c r="AU59" s="68" t="str">
        <f t="shared" si="34"/>
        <v/>
      </c>
      <c r="AV59" s="68" t="str">
        <f t="shared" si="35"/>
        <v/>
      </c>
      <c r="AW59" s="70">
        <f t="shared" si="36"/>
        <v>0</v>
      </c>
      <c r="AX59" s="70">
        <f t="shared" si="8"/>
        <v>0</v>
      </c>
      <c r="AY59" s="20"/>
      <c r="BC59" s="249"/>
      <c r="BD59" s="249"/>
      <c r="BE59" s="249"/>
      <c r="BF59" s="249"/>
      <c r="BG59" s="249"/>
      <c r="BH59" s="249"/>
      <c r="BI59" s="249"/>
      <c r="BJ59" s="249"/>
      <c r="BK59" s="228"/>
      <c r="BL59" s="247"/>
      <c r="BM59" s="248"/>
      <c r="CN59" s="4">
        <v>49</v>
      </c>
    </row>
    <row r="60" spans="1:92" s="4" customFormat="1" ht="14.5" x14ac:dyDescent="0.25">
      <c r="A60" s="52" t="str">
        <f t="shared" si="9"/>
        <v/>
      </c>
      <c r="B60" s="53"/>
      <c r="C60" s="52"/>
      <c r="D60" s="52"/>
      <c r="E60" s="53"/>
      <c r="F60" s="54"/>
      <c r="G60" s="55"/>
      <c r="H60" s="56"/>
      <c r="I60" s="57">
        <f t="shared" si="10"/>
        <v>0</v>
      </c>
      <c r="J60" s="57">
        <f t="shared" si="11"/>
        <v>0</v>
      </c>
      <c r="K60" s="58" t="str">
        <f t="shared" si="12"/>
        <v/>
      </c>
      <c r="L60" s="58" t="str">
        <f t="shared" si="13"/>
        <v/>
      </c>
      <c r="M60" s="59"/>
      <c r="N60" s="60"/>
      <c r="O60" s="61">
        <f t="shared" si="14"/>
        <v>0</v>
      </c>
      <c r="P60" s="61">
        <f t="shared" si="15"/>
        <v>0</v>
      </c>
      <c r="Q60" s="62" t="str">
        <f t="shared" si="16"/>
        <v/>
      </c>
      <c r="R60" s="62" t="str">
        <f t="shared" si="17"/>
        <v/>
      </c>
      <c r="S60" s="63"/>
      <c r="T60" s="64"/>
      <c r="U60" s="65">
        <f t="shared" si="18"/>
        <v>0</v>
      </c>
      <c r="V60" s="65">
        <f t="shared" si="19"/>
        <v>0</v>
      </c>
      <c r="W60" s="66" t="str">
        <f t="shared" si="20"/>
        <v/>
      </c>
      <c r="X60" s="66" t="str">
        <f t="shared" si="21"/>
        <v/>
      </c>
      <c r="Y60" s="59"/>
      <c r="Z60" s="59"/>
      <c r="AA60" s="60">
        <f t="shared" si="22"/>
        <v>0</v>
      </c>
      <c r="AB60" s="61">
        <f t="shared" si="23"/>
        <v>0</v>
      </c>
      <c r="AC60" s="61" t="str">
        <f t="shared" si="24"/>
        <v/>
      </c>
      <c r="AD60" s="62" t="str">
        <f t="shared" si="25"/>
        <v/>
      </c>
      <c r="AE60" s="67" t="str">
        <f t="shared" si="26"/>
        <v/>
      </c>
      <c r="AF60" s="67" t="str">
        <f t="shared" si="27"/>
        <v/>
      </c>
      <c r="AG60" s="68" t="str">
        <f t="shared" si="28"/>
        <v/>
      </c>
      <c r="AH60" s="69" t="str">
        <f t="shared" si="0"/>
        <v/>
      </c>
      <c r="AI60" s="67" t="str">
        <f t="shared" si="1"/>
        <v/>
      </c>
      <c r="AJ60" s="67" t="str">
        <f t="shared" si="2"/>
        <v/>
      </c>
      <c r="AK60" s="68" t="str">
        <f t="shared" si="3"/>
        <v/>
      </c>
      <c r="AL60" s="68" t="str">
        <f t="shared" si="4"/>
        <v/>
      </c>
      <c r="AM60" s="70" t="e">
        <f t="shared" si="29"/>
        <v>#DIV/0!</v>
      </c>
      <c r="AN60" s="70" t="e">
        <f t="shared" si="5"/>
        <v>#DIV/0!</v>
      </c>
      <c r="AO60" s="67" t="str">
        <f t="shared" si="30"/>
        <v/>
      </c>
      <c r="AP60" s="67" t="str">
        <f t="shared" si="31"/>
        <v/>
      </c>
      <c r="AQ60" s="68" t="str">
        <f t="shared" si="32"/>
        <v/>
      </c>
      <c r="AR60" s="69" t="str">
        <f t="shared" si="33"/>
        <v/>
      </c>
      <c r="AS60" s="67" t="str">
        <f t="shared" si="6"/>
        <v/>
      </c>
      <c r="AT60" s="67" t="str">
        <f t="shared" si="7"/>
        <v/>
      </c>
      <c r="AU60" s="68" t="str">
        <f t="shared" si="34"/>
        <v/>
      </c>
      <c r="AV60" s="68" t="str">
        <f t="shared" si="35"/>
        <v/>
      </c>
      <c r="AW60" s="70">
        <f t="shared" si="36"/>
        <v>0</v>
      </c>
      <c r="AX60" s="70">
        <f t="shared" si="8"/>
        <v>0</v>
      </c>
      <c r="AY60" s="20"/>
      <c r="CN60" s="4">
        <v>50</v>
      </c>
    </row>
    <row r="61" spans="1:92" s="4" customFormat="1" ht="14.5" x14ac:dyDescent="0.25">
      <c r="A61" s="52" t="str">
        <f t="shared" si="9"/>
        <v/>
      </c>
      <c r="B61" s="53"/>
      <c r="C61" s="52"/>
      <c r="D61" s="52"/>
      <c r="E61" s="53"/>
      <c r="F61" s="54"/>
      <c r="G61" s="55"/>
      <c r="H61" s="56"/>
      <c r="I61" s="57">
        <f t="shared" si="10"/>
        <v>0</v>
      </c>
      <c r="J61" s="57">
        <f t="shared" si="11"/>
        <v>0</v>
      </c>
      <c r="K61" s="58" t="str">
        <f t="shared" si="12"/>
        <v/>
      </c>
      <c r="L61" s="58" t="str">
        <f t="shared" si="13"/>
        <v/>
      </c>
      <c r="M61" s="59"/>
      <c r="N61" s="60"/>
      <c r="O61" s="61">
        <f t="shared" si="14"/>
        <v>0</v>
      </c>
      <c r="P61" s="61">
        <f t="shared" si="15"/>
        <v>0</v>
      </c>
      <c r="Q61" s="62" t="str">
        <f t="shared" si="16"/>
        <v/>
      </c>
      <c r="R61" s="62" t="str">
        <f t="shared" si="17"/>
        <v/>
      </c>
      <c r="S61" s="63"/>
      <c r="T61" s="64"/>
      <c r="U61" s="65">
        <f t="shared" si="18"/>
        <v>0</v>
      </c>
      <c r="V61" s="65">
        <f t="shared" si="19"/>
        <v>0</v>
      </c>
      <c r="W61" s="66" t="str">
        <f t="shared" si="20"/>
        <v/>
      </c>
      <c r="X61" s="66" t="str">
        <f t="shared" si="21"/>
        <v/>
      </c>
      <c r="Y61" s="59"/>
      <c r="Z61" s="59"/>
      <c r="AA61" s="60">
        <f t="shared" si="22"/>
        <v>0</v>
      </c>
      <c r="AB61" s="61">
        <f t="shared" si="23"/>
        <v>0</v>
      </c>
      <c r="AC61" s="61" t="str">
        <f t="shared" si="24"/>
        <v/>
      </c>
      <c r="AD61" s="62" t="str">
        <f t="shared" si="25"/>
        <v/>
      </c>
      <c r="AE61" s="67" t="str">
        <f t="shared" si="26"/>
        <v/>
      </c>
      <c r="AF61" s="67" t="str">
        <f t="shared" si="27"/>
        <v/>
      </c>
      <c r="AG61" s="68" t="str">
        <f t="shared" si="28"/>
        <v/>
      </c>
      <c r="AH61" s="69" t="str">
        <f t="shared" si="0"/>
        <v/>
      </c>
      <c r="AI61" s="67" t="str">
        <f t="shared" si="1"/>
        <v/>
      </c>
      <c r="AJ61" s="67" t="str">
        <f t="shared" si="2"/>
        <v/>
      </c>
      <c r="AK61" s="68" t="str">
        <f t="shared" si="3"/>
        <v/>
      </c>
      <c r="AL61" s="68" t="str">
        <f t="shared" si="4"/>
        <v/>
      </c>
      <c r="AM61" s="70" t="e">
        <f t="shared" si="29"/>
        <v>#DIV/0!</v>
      </c>
      <c r="AN61" s="70" t="e">
        <f t="shared" si="5"/>
        <v>#DIV/0!</v>
      </c>
      <c r="AO61" s="67" t="str">
        <f t="shared" si="30"/>
        <v/>
      </c>
      <c r="AP61" s="67" t="str">
        <f t="shared" si="31"/>
        <v/>
      </c>
      <c r="AQ61" s="68" t="str">
        <f t="shared" si="32"/>
        <v/>
      </c>
      <c r="AR61" s="69" t="str">
        <f t="shared" si="33"/>
        <v/>
      </c>
      <c r="AS61" s="67" t="str">
        <f t="shared" si="6"/>
        <v/>
      </c>
      <c r="AT61" s="67" t="str">
        <f t="shared" si="7"/>
        <v/>
      </c>
      <c r="AU61" s="68" t="str">
        <f t="shared" si="34"/>
        <v/>
      </c>
      <c r="AV61" s="68" t="str">
        <f t="shared" si="35"/>
        <v/>
      </c>
      <c r="AW61" s="70">
        <f t="shared" si="36"/>
        <v>0</v>
      </c>
      <c r="AX61" s="70">
        <f t="shared" si="8"/>
        <v>0</v>
      </c>
      <c r="AY61" s="20"/>
      <c r="CN61" s="4">
        <v>51</v>
      </c>
    </row>
    <row r="62" spans="1:92" s="4" customFormat="1" ht="14.5" x14ac:dyDescent="0.25">
      <c r="A62" s="52" t="str">
        <f t="shared" si="9"/>
        <v/>
      </c>
      <c r="B62" s="53"/>
      <c r="C62" s="52"/>
      <c r="D62" s="52"/>
      <c r="E62" s="53"/>
      <c r="F62" s="54"/>
      <c r="G62" s="55"/>
      <c r="H62" s="56"/>
      <c r="I62" s="57">
        <f t="shared" si="10"/>
        <v>0</v>
      </c>
      <c r="J62" s="57">
        <f t="shared" si="11"/>
        <v>0</v>
      </c>
      <c r="K62" s="58" t="str">
        <f t="shared" si="12"/>
        <v/>
      </c>
      <c r="L62" s="58" t="str">
        <f t="shared" si="13"/>
        <v/>
      </c>
      <c r="M62" s="59"/>
      <c r="N62" s="60"/>
      <c r="O62" s="61">
        <f t="shared" si="14"/>
        <v>0</v>
      </c>
      <c r="P62" s="61">
        <f t="shared" si="15"/>
        <v>0</v>
      </c>
      <c r="Q62" s="62" t="str">
        <f t="shared" si="16"/>
        <v/>
      </c>
      <c r="R62" s="62" t="str">
        <f t="shared" si="17"/>
        <v/>
      </c>
      <c r="S62" s="63"/>
      <c r="T62" s="64"/>
      <c r="U62" s="65">
        <f t="shared" si="18"/>
        <v>0</v>
      </c>
      <c r="V62" s="65">
        <f t="shared" si="19"/>
        <v>0</v>
      </c>
      <c r="W62" s="66" t="str">
        <f t="shared" si="20"/>
        <v/>
      </c>
      <c r="X62" s="66" t="str">
        <f t="shared" si="21"/>
        <v/>
      </c>
      <c r="Y62" s="59"/>
      <c r="Z62" s="59"/>
      <c r="AA62" s="60">
        <f t="shared" si="22"/>
        <v>0</v>
      </c>
      <c r="AB62" s="61">
        <f t="shared" si="23"/>
        <v>0</v>
      </c>
      <c r="AC62" s="61" t="str">
        <f t="shared" si="24"/>
        <v/>
      </c>
      <c r="AD62" s="62" t="str">
        <f t="shared" si="25"/>
        <v/>
      </c>
      <c r="AE62" s="67" t="str">
        <f t="shared" si="26"/>
        <v/>
      </c>
      <c r="AF62" s="67" t="str">
        <f t="shared" si="27"/>
        <v/>
      </c>
      <c r="AG62" s="68" t="str">
        <f t="shared" si="28"/>
        <v/>
      </c>
      <c r="AH62" s="69" t="str">
        <f t="shared" si="0"/>
        <v/>
      </c>
      <c r="AI62" s="67" t="str">
        <f t="shared" si="1"/>
        <v/>
      </c>
      <c r="AJ62" s="67" t="str">
        <f t="shared" si="2"/>
        <v/>
      </c>
      <c r="AK62" s="68" t="str">
        <f t="shared" si="3"/>
        <v/>
      </c>
      <c r="AL62" s="68" t="str">
        <f t="shared" si="4"/>
        <v/>
      </c>
      <c r="AM62" s="70" t="e">
        <f t="shared" si="29"/>
        <v>#DIV/0!</v>
      </c>
      <c r="AN62" s="70" t="e">
        <f t="shared" si="5"/>
        <v>#DIV/0!</v>
      </c>
      <c r="AO62" s="67" t="str">
        <f t="shared" si="30"/>
        <v/>
      </c>
      <c r="AP62" s="67" t="str">
        <f t="shared" si="31"/>
        <v/>
      </c>
      <c r="AQ62" s="68" t="str">
        <f t="shared" si="32"/>
        <v/>
      </c>
      <c r="AR62" s="69" t="str">
        <f t="shared" si="33"/>
        <v/>
      </c>
      <c r="AS62" s="67" t="str">
        <f t="shared" si="6"/>
        <v/>
      </c>
      <c r="AT62" s="67" t="str">
        <f t="shared" si="7"/>
        <v/>
      </c>
      <c r="AU62" s="68" t="str">
        <f t="shared" si="34"/>
        <v/>
      </c>
      <c r="AV62" s="68" t="str">
        <f t="shared" si="35"/>
        <v/>
      </c>
      <c r="AW62" s="70">
        <f t="shared" si="36"/>
        <v>0</v>
      </c>
      <c r="AX62" s="70">
        <f t="shared" si="8"/>
        <v>0</v>
      </c>
      <c r="AY62" s="20"/>
      <c r="CN62" s="4">
        <v>52</v>
      </c>
    </row>
    <row r="63" spans="1:92" s="4" customFormat="1" ht="14.5" x14ac:dyDescent="0.25">
      <c r="A63" s="52" t="str">
        <f t="shared" si="9"/>
        <v/>
      </c>
      <c r="B63" s="53"/>
      <c r="C63" s="52"/>
      <c r="D63" s="52"/>
      <c r="E63" s="53"/>
      <c r="F63" s="54"/>
      <c r="G63" s="55"/>
      <c r="H63" s="56"/>
      <c r="I63" s="57">
        <f t="shared" si="10"/>
        <v>0</v>
      </c>
      <c r="J63" s="57">
        <f t="shared" si="11"/>
        <v>0</v>
      </c>
      <c r="K63" s="58" t="str">
        <f t="shared" si="12"/>
        <v/>
      </c>
      <c r="L63" s="58" t="str">
        <f t="shared" si="13"/>
        <v/>
      </c>
      <c r="M63" s="59"/>
      <c r="N63" s="60"/>
      <c r="O63" s="61">
        <f t="shared" si="14"/>
        <v>0</v>
      </c>
      <c r="P63" s="61">
        <f t="shared" si="15"/>
        <v>0</v>
      </c>
      <c r="Q63" s="62" t="str">
        <f t="shared" si="16"/>
        <v/>
      </c>
      <c r="R63" s="62" t="str">
        <f t="shared" si="17"/>
        <v/>
      </c>
      <c r="S63" s="63"/>
      <c r="T63" s="64"/>
      <c r="U63" s="65">
        <f t="shared" si="18"/>
        <v>0</v>
      </c>
      <c r="V63" s="65">
        <f t="shared" si="19"/>
        <v>0</v>
      </c>
      <c r="W63" s="66" t="str">
        <f t="shared" si="20"/>
        <v/>
      </c>
      <c r="X63" s="66" t="str">
        <f t="shared" si="21"/>
        <v/>
      </c>
      <c r="Y63" s="59"/>
      <c r="Z63" s="59"/>
      <c r="AA63" s="60">
        <f t="shared" si="22"/>
        <v>0</v>
      </c>
      <c r="AB63" s="61">
        <f t="shared" si="23"/>
        <v>0</v>
      </c>
      <c r="AC63" s="61" t="str">
        <f t="shared" si="24"/>
        <v/>
      </c>
      <c r="AD63" s="62" t="str">
        <f t="shared" si="25"/>
        <v/>
      </c>
      <c r="AE63" s="67" t="str">
        <f t="shared" si="26"/>
        <v/>
      </c>
      <c r="AF63" s="67" t="str">
        <f t="shared" si="27"/>
        <v/>
      </c>
      <c r="AG63" s="68" t="str">
        <f t="shared" si="28"/>
        <v/>
      </c>
      <c r="AH63" s="69" t="str">
        <f t="shared" si="0"/>
        <v/>
      </c>
      <c r="AI63" s="67" t="str">
        <f t="shared" si="1"/>
        <v/>
      </c>
      <c r="AJ63" s="67" t="str">
        <f t="shared" si="2"/>
        <v/>
      </c>
      <c r="AK63" s="68" t="str">
        <f t="shared" si="3"/>
        <v/>
      </c>
      <c r="AL63" s="68" t="str">
        <f t="shared" si="4"/>
        <v/>
      </c>
      <c r="AM63" s="70" t="e">
        <f t="shared" si="29"/>
        <v>#DIV/0!</v>
      </c>
      <c r="AN63" s="70" t="e">
        <f t="shared" si="5"/>
        <v>#DIV/0!</v>
      </c>
      <c r="AO63" s="67" t="str">
        <f t="shared" si="30"/>
        <v/>
      </c>
      <c r="AP63" s="67" t="str">
        <f t="shared" si="31"/>
        <v/>
      </c>
      <c r="AQ63" s="68" t="str">
        <f t="shared" si="32"/>
        <v/>
      </c>
      <c r="AR63" s="69" t="str">
        <f t="shared" si="33"/>
        <v/>
      </c>
      <c r="AS63" s="67" t="str">
        <f t="shared" si="6"/>
        <v/>
      </c>
      <c r="AT63" s="67" t="str">
        <f t="shared" si="7"/>
        <v/>
      </c>
      <c r="AU63" s="68" t="str">
        <f t="shared" si="34"/>
        <v/>
      </c>
      <c r="AV63" s="68" t="str">
        <f t="shared" si="35"/>
        <v/>
      </c>
      <c r="AW63" s="70">
        <f t="shared" si="36"/>
        <v>0</v>
      </c>
      <c r="AX63" s="70">
        <f t="shared" si="8"/>
        <v>0</v>
      </c>
      <c r="AY63" s="20"/>
      <c r="CN63" s="4">
        <v>53</v>
      </c>
    </row>
    <row r="64" spans="1:92" s="4" customFormat="1" ht="14.5" x14ac:dyDescent="0.25">
      <c r="A64" s="52" t="str">
        <f t="shared" si="9"/>
        <v/>
      </c>
      <c r="B64" s="53"/>
      <c r="C64" s="52"/>
      <c r="D64" s="52"/>
      <c r="E64" s="53"/>
      <c r="F64" s="54"/>
      <c r="G64" s="55"/>
      <c r="H64" s="56"/>
      <c r="I64" s="57">
        <f t="shared" si="10"/>
        <v>0</v>
      </c>
      <c r="J64" s="57">
        <f t="shared" si="11"/>
        <v>0</v>
      </c>
      <c r="K64" s="58" t="str">
        <f t="shared" si="12"/>
        <v/>
      </c>
      <c r="L64" s="58" t="str">
        <f t="shared" si="13"/>
        <v/>
      </c>
      <c r="M64" s="59"/>
      <c r="N64" s="60"/>
      <c r="O64" s="61">
        <f t="shared" si="14"/>
        <v>0</v>
      </c>
      <c r="P64" s="61">
        <f t="shared" si="15"/>
        <v>0</v>
      </c>
      <c r="Q64" s="62" t="str">
        <f t="shared" si="16"/>
        <v/>
      </c>
      <c r="R64" s="62" t="str">
        <f t="shared" si="17"/>
        <v/>
      </c>
      <c r="S64" s="63"/>
      <c r="T64" s="64"/>
      <c r="U64" s="65">
        <f t="shared" si="18"/>
        <v>0</v>
      </c>
      <c r="V64" s="65">
        <f t="shared" si="19"/>
        <v>0</v>
      </c>
      <c r="W64" s="66" t="str">
        <f t="shared" si="20"/>
        <v/>
      </c>
      <c r="X64" s="66" t="str">
        <f t="shared" si="21"/>
        <v/>
      </c>
      <c r="Y64" s="59"/>
      <c r="Z64" s="59"/>
      <c r="AA64" s="60">
        <f t="shared" si="22"/>
        <v>0</v>
      </c>
      <c r="AB64" s="61">
        <f t="shared" si="23"/>
        <v>0</v>
      </c>
      <c r="AC64" s="61" t="str">
        <f t="shared" si="24"/>
        <v/>
      </c>
      <c r="AD64" s="62" t="str">
        <f t="shared" si="25"/>
        <v/>
      </c>
      <c r="AE64" s="67" t="str">
        <f t="shared" si="26"/>
        <v/>
      </c>
      <c r="AF64" s="67" t="str">
        <f t="shared" si="27"/>
        <v/>
      </c>
      <c r="AG64" s="68" t="str">
        <f t="shared" si="28"/>
        <v/>
      </c>
      <c r="AH64" s="69" t="str">
        <f t="shared" si="0"/>
        <v/>
      </c>
      <c r="AI64" s="67" t="str">
        <f t="shared" si="1"/>
        <v/>
      </c>
      <c r="AJ64" s="67" t="str">
        <f t="shared" si="2"/>
        <v/>
      </c>
      <c r="AK64" s="68" t="str">
        <f t="shared" si="3"/>
        <v/>
      </c>
      <c r="AL64" s="68" t="str">
        <f t="shared" si="4"/>
        <v/>
      </c>
      <c r="AM64" s="70" t="e">
        <f t="shared" si="29"/>
        <v>#DIV/0!</v>
      </c>
      <c r="AN64" s="70" t="e">
        <f t="shared" si="5"/>
        <v>#DIV/0!</v>
      </c>
      <c r="AO64" s="67" t="str">
        <f t="shared" si="30"/>
        <v/>
      </c>
      <c r="AP64" s="67" t="str">
        <f t="shared" si="31"/>
        <v/>
      </c>
      <c r="AQ64" s="68" t="str">
        <f t="shared" si="32"/>
        <v/>
      </c>
      <c r="AR64" s="69" t="str">
        <f t="shared" si="33"/>
        <v/>
      </c>
      <c r="AS64" s="67" t="str">
        <f t="shared" si="6"/>
        <v/>
      </c>
      <c r="AT64" s="67" t="str">
        <f t="shared" si="7"/>
        <v/>
      </c>
      <c r="AU64" s="68" t="str">
        <f t="shared" si="34"/>
        <v/>
      </c>
      <c r="AV64" s="68" t="str">
        <f t="shared" si="35"/>
        <v/>
      </c>
      <c r="AW64" s="70">
        <f t="shared" si="36"/>
        <v>0</v>
      </c>
      <c r="AX64" s="70">
        <f t="shared" si="8"/>
        <v>0</v>
      </c>
      <c r="AY64" s="20"/>
      <c r="CN64" s="4">
        <v>54</v>
      </c>
    </row>
    <row r="65" spans="1:92" s="4" customFormat="1" ht="14.5" x14ac:dyDescent="0.25">
      <c r="A65" s="52" t="str">
        <f t="shared" si="9"/>
        <v/>
      </c>
      <c r="B65" s="53"/>
      <c r="C65" s="52"/>
      <c r="D65" s="52"/>
      <c r="E65" s="53"/>
      <c r="F65" s="54"/>
      <c r="G65" s="55"/>
      <c r="H65" s="56"/>
      <c r="I65" s="57">
        <f t="shared" si="10"/>
        <v>0</v>
      </c>
      <c r="J65" s="57">
        <f t="shared" si="11"/>
        <v>0</v>
      </c>
      <c r="K65" s="58" t="str">
        <f t="shared" si="12"/>
        <v/>
      </c>
      <c r="L65" s="58" t="str">
        <f t="shared" si="13"/>
        <v/>
      </c>
      <c r="M65" s="59"/>
      <c r="N65" s="60"/>
      <c r="O65" s="61">
        <f t="shared" si="14"/>
        <v>0</v>
      </c>
      <c r="P65" s="61">
        <f t="shared" si="15"/>
        <v>0</v>
      </c>
      <c r="Q65" s="62" t="str">
        <f t="shared" si="16"/>
        <v/>
      </c>
      <c r="R65" s="62" t="str">
        <f t="shared" si="17"/>
        <v/>
      </c>
      <c r="S65" s="63"/>
      <c r="T65" s="64"/>
      <c r="U65" s="65">
        <f t="shared" si="18"/>
        <v>0</v>
      </c>
      <c r="V65" s="65">
        <f t="shared" si="19"/>
        <v>0</v>
      </c>
      <c r="W65" s="66" t="str">
        <f t="shared" si="20"/>
        <v/>
      </c>
      <c r="X65" s="66" t="str">
        <f t="shared" si="21"/>
        <v/>
      </c>
      <c r="Y65" s="59"/>
      <c r="Z65" s="59"/>
      <c r="AA65" s="60">
        <f t="shared" si="22"/>
        <v>0</v>
      </c>
      <c r="AB65" s="61">
        <f t="shared" si="23"/>
        <v>0</v>
      </c>
      <c r="AC65" s="61" t="str">
        <f t="shared" si="24"/>
        <v/>
      </c>
      <c r="AD65" s="62" t="str">
        <f t="shared" si="25"/>
        <v/>
      </c>
      <c r="AE65" s="67" t="str">
        <f t="shared" si="26"/>
        <v/>
      </c>
      <c r="AF65" s="67" t="str">
        <f t="shared" si="27"/>
        <v/>
      </c>
      <c r="AG65" s="68" t="str">
        <f t="shared" si="28"/>
        <v/>
      </c>
      <c r="AH65" s="69" t="str">
        <f t="shared" si="0"/>
        <v/>
      </c>
      <c r="AI65" s="67" t="str">
        <f t="shared" si="1"/>
        <v/>
      </c>
      <c r="AJ65" s="67" t="str">
        <f t="shared" si="2"/>
        <v/>
      </c>
      <c r="AK65" s="68" t="str">
        <f t="shared" si="3"/>
        <v/>
      </c>
      <c r="AL65" s="68" t="str">
        <f t="shared" si="4"/>
        <v/>
      </c>
      <c r="AM65" s="70" t="e">
        <f t="shared" si="29"/>
        <v>#DIV/0!</v>
      </c>
      <c r="AN65" s="70" t="e">
        <f t="shared" si="5"/>
        <v>#DIV/0!</v>
      </c>
      <c r="AO65" s="67" t="str">
        <f t="shared" si="30"/>
        <v/>
      </c>
      <c r="AP65" s="67" t="str">
        <f t="shared" si="31"/>
        <v/>
      </c>
      <c r="AQ65" s="68" t="str">
        <f t="shared" si="32"/>
        <v/>
      </c>
      <c r="AR65" s="69" t="str">
        <f t="shared" si="33"/>
        <v/>
      </c>
      <c r="AS65" s="67" t="str">
        <f t="shared" si="6"/>
        <v/>
      </c>
      <c r="AT65" s="67" t="str">
        <f t="shared" si="7"/>
        <v/>
      </c>
      <c r="AU65" s="68" t="str">
        <f t="shared" si="34"/>
        <v/>
      </c>
      <c r="AV65" s="68" t="str">
        <f t="shared" si="35"/>
        <v/>
      </c>
      <c r="AW65" s="70">
        <f t="shared" si="36"/>
        <v>0</v>
      </c>
      <c r="AX65" s="70">
        <f t="shared" si="8"/>
        <v>0</v>
      </c>
      <c r="AY65" s="20"/>
      <c r="CN65" s="4">
        <v>55</v>
      </c>
    </row>
    <row r="66" spans="1:92" s="4" customFormat="1" ht="14.5" x14ac:dyDescent="0.25">
      <c r="A66" s="52" t="str">
        <f t="shared" si="9"/>
        <v/>
      </c>
      <c r="B66" s="53"/>
      <c r="C66" s="52"/>
      <c r="D66" s="52"/>
      <c r="E66" s="53"/>
      <c r="F66" s="54"/>
      <c r="G66" s="55"/>
      <c r="H66" s="56"/>
      <c r="I66" s="57">
        <f t="shared" si="10"/>
        <v>0</v>
      </c>
      <c r="J66" s="57">
        <f t="shared" si="11"/>
        <v>0</v>
      </c>
      <c r="K66" s="58" t="str">
        <f t="shared" si="12"/>
        <v/>
      </c>
      <c r="L66" s="58" t="str">
        <f t="shared" si="13"/>
        <v/>
      </c>
      <c r="M66" s="59"/>
      <c r="N66" s="60"/>
      <c r="O66" s="61">
        <f t="shared" si="14"/>
        <v>0</v>
      </c>
      <c r="P66" s="61">
        <f t="shared" si="15"/>
        <v>0</v>
      </c>
      <c r="Q66" s="62" t="str">
        <f t="shared" si="16"/>
        <v/>
      </c>
      <c r="R66" s="62" t="str">
        <f t="shared" si="17"/>
        <v/>
      </c>
      <c r="S66" s="63"/>
      <c r="T66" s="64"/>
      <c r="U66" s="65">
        <f t="shared" si="18"/>
        <v>0</v>
      </c>
      <c r="V66" s="65">
        <f t="shared" si="19"/>
        <v>0</v>
      </c>
      <c r="W66" s="66" t="str">
        <f t="shared" si="20"/>
        <v/>
      </c>
      <c r="X66" s="66" t="str">
        <f t="shared" si="21"/>
        <v/>
      </c>
      <c r="Y66" s="59"/>
      <c r="Z66" s="59"/>
      <c r="AA66" s="60">
        <f t="shared" si="22"/>
        <v>0</v>
      </c>
      <c r="AB66" s="61">
        <f t="shared" si="23"/>
        <v>0</v>
      </c>
      <c r="AC66" s="61" t="str">
        <f t="shared" si="24"/>
        <v/>
      </c>
      <c r="AD66" s="62" t="str">
        <f t="shared" si="25"/>
        <v/>
      </c>
      <c r="AE66" s="67" t="str">
        <f t="shared" si="26"/>
        <v/>
      </c>
      <c r="AF66" s="67" t="str">
        <f t="shared" si="27"/>
        <v/>
      </c>
      <c r="AG66" s="68" t="str">
        <f t="shared" si="28"/>
        <v/>
      </c>
      <c r="AH66" s="69" t="str">
        <f t="shared" si="0"/>
        <v/>
      </c>
      <c r="AI66" s="67" t="str">
        <f t="shared" si="1"/>
        <v/>
      </c>
      <c r="AJ66" s="67" t="str">
        <f t="shared" si="2"/>
        <v/>
      </c>
      <c r="AK66" s="68" t="str">
        <f t="shared" si="3"/>
        <v/>
      </c>
      <c r="AL66" s="68" t="str">
        <f t="shared" si="4"/>
        <v/>
      </c>
      <c r="AM66" s="70" t="e">
        <f t="shared" si="29"/>
        <v>#DIV/0!</v>
      </c>
      <c r="AN66" s="70" t="e">
        <f t="shared" si="5"/>
        <v>#DIV/0!</v>
      </c>
      <c r="AO66" s="67" t="str">
        <f t="shared" si="30"/>
        <v/>
      </c>
      <c r="AP66" s="67" t="str">
        <f t="shared" si="31"/>
        <v/>
      </c>
      <c r="AQ66" s="68" t="str">
        <f t="shared" si="32"/>
        <v/>
      </c>
      <c r="AR66" s="69" t="str">
        <f t="shared" si="33"/>
        <v/>
      </c>
      <c r="AS66" s="67" t="str">
        <f t="shared" si="6"/>
        <v/>
      </c>
      <c r="AT66" s="67" t="str">
        <f t="shared" si="7"/>
        <v/>
      </c>
      <c r="AU66" s="68" t="str">
        <f t="shared" si="34"/>
        <v/>
      </c>
      <c r="AV66" s="68" t="str">
        <f t="shared" si="35"/>
        <v/>
      </c>
      <c r="AW66" s="70">
        <f t="shared" si="36"/>
        <v>0</v>
      </c>
      <c r="AX66" s="70">
        <f t="shared" si="8"/>
        <v>0</v>
      </c>
      <c r="AY66" s="20"/>
      <c r="CN66" s="4">
        <v>56</v>
      </c>
    </row>
    <row r="67" spans="1:92" s="4" customFormat="1" ht="14.5" x14ac:dyDescent="0.25">
      <c r="A67" s="52" t="str">
        <f t="shared" si="9"/>
        <v/>
      </c>
      <c r="B67" s="53"/>
      <c r="C67" s="52"/>
      <c r="D67" s="52"/>
      <c r="E67" s="53"/>
      <c r="F67" s="54"/>
      <c r="G67" s="55"/>
      <c r="H67" s="56"/>
      <c r="I67" s="57">
        <f t="shared" si="10"/>
        <v>0</v>
      </c>
      <c r="J67" s="57">
        <f t="shared" si="11"/>
        <v>0</v>
      </c>
      <c r="K67" s="58" t="str">
        <f t="shared" si="12"/>
        <v/>
      </c>
      <c r="L67" s="58" t="str">
        <f t="shared" si="13"/>
        <v/>
      </c>
      <c r="M67" s="59"/>
      <c r="N67" s="60"/>
      <c r="O67" s="61">
        <f t="shared" si="14"/>
        <v>0</v>
      </c>
      <c r="P67" s="61">
        <f t="shared" si="15"/>
        <v>0</v>
      </c>
      <c r="Q67" s="62" t="str">
        <f t="shared" si="16"/>
        <v/>
      </c>
      <c r="R67" s="62" t="str">
        <f t="shared" si="17"/>
        <v/>
      </c>
      <c r="S67" s="63"/>
      <c r="T67" s="64"/>
      <c r="U67" s="65">
        <f t="shared" si="18"/>
        <v>0</v>
      </c>
      <c r="V67" s="65">
        <f t="shared" si="19"/>
        <v>0</v>
      </c>
      <c r="W67" s="66" t="str">
        <f t="shared" si="20"/>
        <v/>
      </c>
      <c r="X67" s="66" t="str">
        <f t="shared" si="21"/>
        <v/>
      </c>
      <c r="Y67" s="59"/>
      <c r="Z67" s="59"/>
      <c r="AA67" s="60">
        <f t="shared" si="22"/>
        <v>0</v>
      </c>
      <c r="AB67" s="61">
        <f t="shared" si="23"/>
        <v>0</v>
      </c>
      <c r="AC67" s="61" t="str">
        <f t="shared" si="24"/>
        <v/>
      </c>
      <c r="AD67" s="62" t="str">
        <f t="shared" si="25"/>
        <v/>
      </c>
      <c r="AE67" s="67" t="str">
        <f t="shared" si="26"/>
        <v/>
      </c>
      <c r="AF67" s="67" t="str">
        <f t="shared" si="27"/>
        <v/>
      </c>
      <c r="AG67" s="68" t="str">
        <f t="shared" si="28"/>
        <v/>
      </c>
      <c r="AH67" s="69" t="str">
        <f t="shared" si="0"/>
        <v/>
      </c>
      <c r="AI67" s="67" t="str">
        <f t="shared" si="1"/>
        <v/>
      </c>
      <c r="AJ67" s="67" t="str">
        <f t="shared" si="2"/>
        <v/>
      </c>
      <c r="AK67" s="68" t="str">
        <f t="shared" si="3"/>
        <v/>
      </c>
      <c r="AL67" s="68" t="str">
        <f t="shared" si="4"/>
        <v/>
      </c>
      <c r="AM67" s="70" t="e">
        <f t="shared" si="29"/>
        <v>#DIV/0!</v>
      </c>
      <c r="AN67" s="70" t="e">
        <f t="shared" si="5"/>
        <v>#DIV/0!</v>
      </c>
      <c r="AO67" s="67" t="str">
        <f t="shared" si="30"/>
        <v/>
      </c>
      <c r="AP67" s="67" t="str">
        <f t="shared" si="31"/>
        <v/>
      </c>
      <c r="AQ67" s="68" t="str">
        <f t="shared" si="32"/>
        <v/>
      </c>
      <c r="AR67" s="69" t="str">
        <f t="shared" si="33"/>
        <v/>
      </c>
      <c r="AS67" s="67" t="str">
        <f t="shared" si="6"/>
        <v/>
      </c>
      <c r="AT67" s="67" t="str">
        <f t="shared" si="7"/>
        <v/>
      </c>
      <c r="AU67" s="68" t="str">
        <f t="shared" si="34"/>
        <v/>
      </c>
      <c r="AV67" s="68" t="str">
        <f t="shared" si="35"/>
        <v/>
      </c>
      <c r="AW67" s="70">
        <f t="shared" si="36"/>
        <v>0</v>
      </c>
      <c r="AX67" s="70">
        <f t="shared" si="8"/>
        <v>0</v>
      </c>
      <c r="AY67" s="20"/>
      <c r="CN67" s="4">
        <v>57</v>
      </c>
    </row>
    <row r="68" spans="1:92" s="4" customFormat="1" ht="14.5" customHeight="1" x14ac:dyDescent="0.25">
      <c r="A68" s="52" t="str">
        <f t="shared" si="9"/>
        <v/>
      </c>
      <c r="B68" s="53"/>
      <c r="C68" s="52"/>
      <c r="D68" s="52"/>
      <c r="E68" s="53"/>
      <c r="F68" s="54"/>
      <c r="G68" s="55"/>
      <c r="H68" s="56"/>
      <c r="I68" s="57">
        <f t="shared" si="10"/>
        <v>0</v>
      </c>
      <c r="J68" s="57">
        <f t="shared" si="11"/>
        <v>0</v>
      </c>
      <c r="K68" s="58" t="str">
        <f t="shared" si="12"/>
        <v/>
      </c>
      <c r="L68" s="58" t="str">
        <f t="shared" si="13"/>
        <v/>
      </c>
      <c r="M68" s="59"/>
      <c r="N68" s="60"/>
      <c r="O68" s="61">
        <f t="shared" si="14"/>
        <v>0</v>
      </c>
      <c r="P68" s="61">
        <f t="shared" si="15"/>
        <v>0</v>
      </c>
      <c r="Q68" s="62" t="str">
        <f t="shared" si="16"/>
        <v/>
      </c>
      <c r="R68" s="62" t="str">
        <f t="shared" si="17"/>
        <v/>
      </c>
      <c r="S68" s="63"/>
      <c r="T68" s="64"/>
      <c r="U68" s="65">
        <f t="shared" si="18"/>
        <v>0</v>
      </c>
      <c r="V68" s="65">
        <f t="shared" si="19"/>
        <v>0</v>
      </c>
      <c r="W68" s="66" t="str">
        <f t="shared" si="20"/>
        <v/>
      </c>
      <c r="X68" s="66" t="str">
        <f t="shared" si="21"/>
        <v/>
      </c>
      <c r="Y68" s="59"/>
      <c r="Z68" s="59"/>
      <c r="AA68" s="60">
        <f t="shared" si="22"/>
        <v>0</v>
      </c>
      <c r="AB68" s="61">
        <f t="shared" si="23"/>
        <v>0</v>
      </c>
      <c r="AC68" s="61" t="str">
        <f t="shared" si="24"/>
        <v/>
      </c>
      <c r="AD68" s="62" t="str">
        <f t="shared" si="25"/>
        <v/>
      </c>
      <c r="AE68" s="67" t="str">
        <f t="shared" si="26"/>
        <v/>
      </c>
      <c r="AF68" s="67" t="str">
        <f t="shared" si="27"/>
        <v/>
      </c>
      <c r="AG68" s="68" t="str">
        <f t="shared" si="28"/>
        <v/>
      </c>
      <c r="AH68" s="69" t="str">
        <f t="shared" si="0"/>
        <v/>
      </c>
      <c r="AI68" s="67" t="str">
        <f t="shared" si="1"/>
        <v/>
      </c>
      <c r="AJ68" s="67" t="str">
        <f t="shared" si="2"/>
        <v/>
      </c>
      <c r="AK68" s="68" t="str">
        <f t="shared" si="3"/>
        <v/>
      </c>
      <c r="AL68" s="68" t="str">
        <f t="shared" si="4"/>
        <v/>
      </c>
      <c r="AM68" s="70" t="e">
        <f t="shared" si="29"/>
        <v>#DIV/0!</v>
      </c>
      <c r="AN68" s="70" t="e">
        <f t="shared" si="5"/>
        <v>#DIV/0!</v>
      </c>
      <c r="AO68" s="67" t="str">
        <f t="shared" si="30"/>
        <v/>
      </c>
      <c r="AP68" s="67" t="str">
        <f t="shared" si="31"/>
        <v/>
      </c>
      <c r="AQ68" s="68" t="str">
        <f t="shared" si="32"/>
        <v/>
      </c>
      <c r="AR68" s="69" t="str">
        <f t="shared" si="33"/>
        <v/>
      </c>
      <c r="AS68" s="67" t="str">
        <f t="shared" si="6"/>
        <v/>
      </c>
      <c r="AT68" s="67" t="str">
        <f t="shared" si="7"/>
        <v/>
      </c>
      <c r="AU68" s="68" t="str">
        <f t="shared" si="34"/>
        <v/>
      </c>
      <c r="AV68" s="68" t="str">
        <f t="shared" si="35"/>
        <v/>
      </c>
      <c r="AW68" s="70">
        <f t="shared" si="36"/>
        <v>0</v>
      </c>
      <c r="AX68" s="70">
        <f t="shared" si="8"/>
        <v>0</v>
      </c>
      <c r="AY68" s="20"/>
      <c r="CN68" s="4">
        <v>58</v>
      </c>
    </row>
    <row r="69" spans="1:92" s="4" customFormat="1" ht="14.5" customHeight="1" x14ac:dyDescent="0.25">
      <c r="A69" s="52" t="str">
        <f t="shared" si="9"/>
        <v/>
      </c>
      <c r="B69" s="53"/>
      <c r="C69" s="52"/>
      <c r="D69" s="52"/>
      <c r="E69" s="53"/>
      <c r="F69" s="54"/>
      <c r="G69" s="55"/>
      <c r="H69" s="56"/>
      <c r="I69" s="57">
        <f t="shared" si="10"/>
        <v>0</v>
      </c>
      <c r="J69" s="57">
        <f t="shared" si="11"/>
        <v>0</v>
      </c>
      <c r="K69" s="58" t="str">
        <f t="shared" si="12"/>
        <v/>
      </c>
      <c r="L69" s="58" t="str">
        <f t="shared" si="13"/>
        <v/>
      </c>
      <c r="M69" s="59"/>
      <c r="N69" s="60"/>
      <c r="O69" s="61">
        <f t="shared" si="14"/>
        <v>0</v>
      </c>
      <c r="P69" s="61">
        <f t="shared" si="15"/>
        <v>0</v>
      </c>
      <c r="Q69" s="62" t="str">
        <f t="shared" si="16"/>
        <v/>
      </c>
      <c r="R69" s="62" t="str">
        <f t="shared" si="17"/>
        <v/>
      </c>
      <c r="S69" s="63"/>
      <c r="T69" s="64"/>
      <c r="U69" s="65">
        <f t="shared" si="18"/>
        <v>0</v>
      </c>
      <c r="V69" s="65">
        <f t="shared" si="19"/>
        <v>0</v>
      </c>
      <c r="W69" s="66" t="str">
        <f t="shared" si="20"/>
        <v/>
      </c>
      <c r="X69" s="66" t="str">
        <f t="shared" si="21"/>
        <v/>
      </c>
      <c r="Y69" s="59"/>
      <c r="Z69" s="59"/>
      <c r="AA69" s="60">
        <f t="shared" si="22"/>
        <v>0</v>
      </c>
      <c r="AB69" s="61">
        <f t="shared" si="23"/>
        <v>0</v>
      </c>
      <c r="AC69" s="61" t="str">
        <f t="shared" si="24"/>
        <v/>
      </c>
      <c r="AD69" s="62" t="str">
        <f t="shared" si="25"/>
        <v/>
      </c>
      <c r="AE69" s="67" t="str">
        <f t="shared" si="26"/>
        <v/>
      </c>
      <c r="AF69" s="67" t="str">
        <f t="shared" si="27"/>
        <v/>
      </c>
      <c r="AG69" s="68" t="str">
        <f t="shared" si="28"/>
        <v/>
      </c>
      <c r="AH69" s="69" t="str">
        <f t="shared" si="0"/>
        <v/>
      </c>
      <c r="AI69" s="67" t="str">
        <f t="shared" si="1"/>
        <v/>
      </c>
      <c r="AJ69" s="67" t="str">
        <f t="shared" si="2"/>
        <v/>
      </c>
      <c r="AK69" s="68" t="str">
        <f t="shared" si="3"/>
        <v/>
      </c>
      <c r="AL69" s="68" t="str">
        <f t="shared" si="4"/>
        <v/>
      </c>
      <c r="AM69" s="70" t="e">
        <f t="shared" si="29"/>
        <v>#DIV/0!</v>
      </c>
      <c r="AN69" s="70" t="e">
        <f t="shared" si="5"/>
        <v>#DIV/0!</v>
      </c>
      <c r="AO69" s="67" t="str">
        <f t="shared" si="30"/>
        <v/>
      </c>
      <c r="AP69" s="67" t="str">
        <f t="shared" si="31"/>
        <v/>
      </c>
      <c r="AQ69" s="68" t="str">
        <f t="shared" si="32"/>
        <v/>
      </c>
      <c r="AR69" s="69" t="str">
        <f t="shared" si="33"/>
        <v/>
      </c>
      <c r="AS69" s="67" t="str">
        <f t="shared" si="6"/>
        <v/>
      </c>
      <c r="AT69" s="67" t="str">
        <f t="shared" si="7"/>
        <v/>
      </c>
      <c r="AU69" s="68" t="str">
        <f t="shared" si="34"/>
        <v/>
      </c>
      <c r="AV69" s="68" t="str">
        <f t="shared" si="35"/>
        <v/>
      </c>
      <c r="AW69" s="70">
        <f t="shared" si="36"/>
        <v>0</v>
      </c>
      <c r="AX69" s="70">
        <f t="shared" si="8"/>
        <v>0</v>
      </c>
      <c r="AY69" s="20"/>
      <c r="BY69" s="259" t="s">
        <v>56</v>
      </c>
      <c r="BZ69" s="260"/>
      <c r="CA69" s="260"/>
      <c r="CB69" s="260"/>
      <c r="CC69" s="260"/>
      <c r="CD69" s="260"/>
      <c r="CE69" s="260"/>
      <c r="CF69" s="261"/>
      <c r="CG69" s="226" t="s">
        <v>57</v>
      </c>
      <c r="CH69" s="243">
        <f>SUM(AF120,BN59)</f>
        <v>0</v>
      </c>
      <c r="CI69" s="244"/>
      <c r="CN69" s="4">
        <v>59</v>
      </c>
    </row>
    <row r="70" spans="1:92" s="4" customFormat="1" ht="14.5" customHeight="1" x14ac:dyDescent="0.25">
      <c r="A70" s="52" t="str">
        <f t="shared" si="9"/>
        <v/>
      </c>
      <c r="B70" s="53"/>
      <c r="C70" s="52"/>
      <c r="D70" s="52"/>
      <c r="E70" s="53"/>
      <c r="F70" s="54"/>
      <c r="G70" s="55"/>
      <c r="H70" s="56"/>
      <c r="I70" s="57">
        <f t="shared" si="10"/>
        <v>0</v>
      </c>
      <c r="J70" s="57">
        <f t="shared" si="11"/>
        <v>0</v>
      </c>
      <c r="K70" s="58" t="str">
        <f t="shared" si="12"/>
        <v/>
      </c>
      <c r="L70" s="58" t="str">
        <f t="shared" si="13"/>
        <v/>
      </c>
      <c r="M70" s="59"/>
      <c r="N70" s="60"/>
      <c r="O70" s="61">
        <f t="shared" si="14"/>
        <v>0</v>
      </c>
      <c r="P70" s="61">
        <f t="shared" si="15"/>
        <v>0</v>
      </c>
      <c r="Q70" s="62" t="str">
        <f t="shared" si="16"/>
        <v/>
      </c>
      <c r="R70" s="62" t="str">
        <f t="shared" si="17"/>
        <v/>
      </c>
      <c r="S70" s="63"/>
      <c r="T70" s="64"/>
      <c r="U70" s="65">
        <f t="shared" si="18"/>
        <v>0</v>
      </c>
      <c r="V70" s="65">
        <f t="shared" si="19"/>
        <v>0</v>
      </c>
      <c r="W70" s="66" t="str">
        <f t="shared" si="20"/>
        <v/>
      </c>
      <c r="X70" s="66" t="str">
        <f t="shared" si="21"/>
        <v/>
      </c>
      <c r="Y70" s="59"/>
      <c r="Z70" s="59"/>
      <c r="AA70" s="60">
        <f t="shared" si="22"/>
        <v>0</v>
      </c>
      <c r="AB70" s="61">
        <f t="shared" si="23"/>
        <v>0</v>
      </c>
      <c r="AC70" s="61" t="str">
        <f t="shared" si="24"/>
        <v/>
      </c>
      <c r="AD70" s="62" t="str">
        <f t="shared" si="25"/>
        <v/>
      </c>
      <c r="AE70" s="67" t="str">
        <f t="shared" si="26"/>
        <v/>
      </c>
      <c r="AF70" s="67" t="str">
        <f t="shared" si="27"/>
        <v/>
      </c>
      <c r="AG70" s="68" t="str">
        <f t="shared" si="28"/>
        <v/>
      </c>
      <c r="AH70" s="69" t="str">
        <f t="shared" si="0"/>
        <v/>
      </c>
      <c r="AI70" s="67" t="str">
        <f t="shared" si="1"/>
        <v/>
      </c>
      <c r="AJ70" s="67" t="str">
        <f t="shared" si="2"/>
        <v/>
      </c>
      <c r="AK70" s="68" t="str">
        <f t="shared" si="3"/>
        <v/>
      </c>
      <c r="AL70" s="68" t="str">
        <f t="shared" si="4"/>
        <v/>
      </c>
      <c r="AM70" s="70" t="e">
        <f t="shared" si="29"/>
        <v>#DIV/0!</v>
      </c>
      <c r="AN70" s="70" t="e">
        <f t="shared" si="5"/>
        <v>#DIV/0!</v>
      </c>
      <c r="AO70" s="67" t="str">
        <f t="shared" si="30"/>
        <v/>
      </c>
      <c r="AP70" s="67" t="str">
        <f t="shared" si="31"/>
        <v/>
      </c>
      <c r="AQ70" s="68" t="str">
        <f t="shared" si="32"/>
        <v/>
      </c>
      <c r="AR70" s="69" t="str">
        <f t="shared" si="33"/>
        <v/>
      </c>
      <c r="AS70" s="67" t="str">
        <f t="shared" si="6"/>
        <v/>
      </c>
      <c r="AT70" s="67" t="str">
        <f t="shared" si="7"/>
        <v/>
      </c>
      <c r="AU70" s="68" t="str">
        <f t="shared" si="34"/>
        <v/>
      </c>
      <c r="AV70" s="68" t="str">
        <f t="shared" si="35"/>
        <v/>
      </c>
      <c r="AW70" s="70">
        <f t="shared" si="36"/>
        <v>0</v>
      </c>
      <c r="AX70" s="70">
        <f t="shared" si="8"/>
        <v>0</v>
      </c>
      <c r="AY70" s="20"/>
      <c r="BY70" s="249" t="s">
        <v>58</v>
      </c>
      <c r="BZ70" s="249"/>
      <c r="CA70" s="249"/>
      <c r="CB70" s="249"/>
      <c r="CC70" s="249"/>
      <c r="CD70" s="249"/>
      <c r="CE70" s="249"/>
      <c r="CF70" s="249"/>
      <c r="CG70" s="227"/>
      <c r="CH70" s="245"/>
      <c r="CI70" s="246"/>
      <c r="CN70" s="4">
        <v>60</v>
      </c>
    </row>
    <row r="71" spans="1:92" s="4" customFormat="1" ht="14.5" customHeight="1" x14ac:dyDescent="0.25">
      <c r="A71" s="52" t="str">
        <f t="shared" si="9"/>
        <v/>
      </c>
      <c r="B71" s="53"/>
      <c r="C71" s="52"/>
      <c r="D71" s="52"/>
      <c r="E71" s="53"/>
      <c r="F71" s="54"/>
      <c r="G71" s="55"/>
      <c r="H71" s="56"/>
      <c r="I71" s="57">
        <f t="shared" si="10"/>
        <v>0</v>
      </c>
      <c r="J71" s="57">
        <f t="shared" si="11"/>
        <v>0</v>
      </c>
      <c r="K71" s="58" t="str">
        <f t="shared" si="12"/>
        <v/>
      </c>
      <c r="L71" s="58" t="str">
        <f t="shared" si="13"/>
        <v/>
      </c>
      <c r="M71" s="59"/>
      <c r="N71" s="60"/>
      <c r="O71" s="61">
        <f t="shared" si="14"/>
        <v>0</v>
      </c>
      <c r="P71" s="61">
        <f t="shared" si="15"/>
        <v>0</v>
      </c>
      <c r="Q71" s="62" t="str">
        <f t="shared" si="16"/>
        <v/>
      </c>
      <c r="R71" s="62" t="str">
        <f t="shared" si="17"/>
        <v/>
      </c>
      <c r="S71" s="63"/>
      <c r="T71" s="64"/>
      <c r="U71" s="65">
        <f t="shared" si="18"/>
        <v>0</v>
      </c>
      <c r="V71" s="65">
        <f t="shared" si="19"/>
        <v>0</v>
      </c>
      <c r="W71" s="66" t="str">
        <f t="shared" si="20"/>
        <v/>
      </c>
      <c r="X71" s="66" t="str">
        <f t="shared" si="21"/>
        <v/>
      </c>
      <c r="Y71" s="59"/>
      <c r="Z71" s="59"/>
      <c r="AA71" s="60">
        <f t="shared" si="22"/>
        <v>0</v>
      </c>
      <c r="AB71" s="61">
        <f t="shared" si="23"/>
        <v>0</v>
      </c>
      <c r="AC71" s="61" t="str">
        <f t="shared" si="24"/>
        <v/>
      </c>
      <c r="AD71" s="62" t="str">
        <f t="shared" si="25"/>
        <v/>
      </c>
      <c r="AE71" s="67" t="str">
        <f t="shared" si="26"/>
        <v/>
      </c>
      <c r="AF71" s="67" t="str">
        <f t="shared" si="27"/>
        <v/>
      </c>
      <c r="AG71" s="68" t="str">
        <f t="shared" si="28"/>
        <v/>
      </c>
      <c r="AH71" s="69" t="str">
        <f t="shared" si="0"/>
        <v/>
      </c>
      <c r="AI71" s="67" t="str">
        <f t="shared" si="1"/>
        <v/>
      </c>
      <c r="AJ71" s="67" t="str">
        <f t="shared" si="2"/>
        <v/>
      </c>
      <c r="AK71" s="68" t="str">
        <f t="shared" si="3"/>
        <v/>
      </c>
      <c r="AL71" s="68" t="str">
        <f t="shared" si="4"/>
        <v/>
      </c>
      <c r="AM71" s="70" t="e">
        <f t="shared" si="29"/>
        <v>#DIV/0!</v>
      </c>
      <c r="AN71" s="70" t="e">
        <f t="shared" si="5"/>
        <v>#DIV/0!</v>
      </c>
      <c r="AO71" s="67" t="str">
        <f t="shared" si="30"/>
        <v/>
      </c>
      <c r="AP71" s="67" t="str">
        <f t="shared" si="31"/>
        <v/>
      </c>
      <c r="AQ71" s="68" t="str">
        <f t="shared" si="32"/>
        <v/>
      </c>
      <c r="AR71" s="69" t="str">
        <f t="shared" si="33"/>
        <v/>
      </c>
      <c r="AS71" s="67" t="str">
        <f t="shared" si="6"/>
        <v/>
      </c>
      <c r="AT71" s="67" t="str">
        <f t="shared" si="7"/>
        <v/>
      </c>
      <c r="AU71" s="68" t="str">
        <f t="shared" si="34"/>
        <v/>
      </c>
      <c r="AV71" s="68" t="str">
        <f t="shared" si="35"/>
        <v/>
      </c>
      <c r="AW71" s="70">
        <f t="shared" si="36"/>
        <v>0</v>
      </c>
      <c r="AX71" s="70">
        <f t="shared" si="8"/>
        <v>0</v>
      </c>
      <c r="AY71" s="20"/>
      <c r="BY71" s="249"/>
      <c r="BZ71" s="249"/>
      <c r="CA71" s="249"/>
      <c r="CB71" s="249"/>
      <c r="CC71" s="249"/>
      <c r="CD71" s="249"/>
      <c r="CE71" s="249"/>
      <c r="CF71" s="249"/>
      <c r="CG71" s="227"/>
      <c r="CH71" s="245"/>
      <c r="CI71" s="246"/>
      <c r="CN71" s="4">
        <v>61</v>
      </c>
    </row>
    <row r="72" spans="1:92" s="4" customFormat="1" ht="14.5" customHeight="1" x14ac:dyDescent="0.25">
      <c r="A72" s="52" t="str">
        <f t="shared" si="9"/>
        <v/>
      </c>
      <c r="B72" s="53"/>
      <c r="C72" s="52"/>
      <c r="D72" s="52"/>
      <c r="E72" s="53"/>
      <c r="F72" s="54"/>
      <c r="G72" s="55"/>
      <c r="H72" s="56"/>
      <c r="I72" s="57">
        <f t="shared" si="10"/>
        <v>0</v>
      </c>
      <c r="J72" s="57">
        <f t="shared" si="11"/>
        <v>0</v>
      </c>
      <c r="K72" s="58" t="str">
        <f t="shared" si="12"/>
        <v/>
      </c>
      <c r="L72" s="58" t="str">
        <f t="shared" si="13"/>
        <v/>
      </c>
      <c r="M72" s="59"/>
      <c r="N72" s="60"/>
      <c r="O72" s="61">
        <f t="shared" si="14"/>
        <v>0</v>
      </c>
      <c r="P72" s="61">
        <f t="shared" si="15"/>
        <v>0</v>
      </c>
      <c r="Q72" s="62" t="str">
        <f t="shared" si="16"/>
        <v/>
      </c>
      <c r="R72" s="62" t="str">
        <f t="shared" si="17"/>
        <v/>
      </c>
      <c r="S72" s="63"/>
      <c r="T72" s="64"/>
      <c r="U72" s="65">
        <f t="shared" si="18"/>
        <v>0</v>
      </c>
      <c r="V72" s="65">
        <f t="shared" si="19"/>
        <v>0</v>
      </c>
      <c r="W72" s="66" t="str">
        <f t="shared" si="20"/>
        <v/>
      </c>
      <c r="X72" s="66" t="str">
        <f t="shared" si="21"/>
        <v/>
      </c>
      <c r="Y72" s="59"/>
      <c r="Z72" s="59"/>
      <c r="AA72" s="60">
        <f t="shared" si="22"/>
        <v>0</v>
      </c>
      <c r="AB72" s="61">
        <f t="shared" si="23"/>
        <v>0</v>
      </c>
      <c r="AC72" s="61" t="str">
        <f t="shared" si="24"/>
        <v/>
      </c>
      <c r="AD72" s="62" t="str">
        <f t="shared" si="25"/>
        <v/>
      </c>
      <c r="AE72" s="67" t="str">
        <f t="shared" si="26"/>
        <v/>
      </c>
      <c r="AF72" s="67" t="str">
        <f t="shared" si="27"/>
        <v/>
      </c>
      <c r="AG72" s="68" t="str">
        <f t="shared" si="28"/>
        <v/>
      </c>
      <c r="AH72" s="69" t="str">
        <f t="shared" si="0"/>
        <v/>
      </c>
      <c r="AI72" s="67" t="str">
        <f t="shared" si="1"/>
        <v/>
      </c>
      <c r="AJ72" s="67" t="str">
        <f t="shared" si="2"/>
        <v/>
      </c>
      <c r="AK72" s="68" t="str">
        <f t="shared" si="3"/>
        <v/>
      </c>
      <c r="AL72" s="68" t="str">
        <f t="shared" si="4"/>
        <v/>
      </c>
      <c r="AM72" s="70" t="e">
        <f t="shared" si="29"/>
        <v>#DIV/0!</v>
      </c>
      <c r="AN72" s="70" t="e">
        <f t="shared" si="5"/>
        <v>#DIV/0!</v>
      </c>
      <c r="AO72" s="67" t="str">
        <f t="shared" si="30"/>
        <v/>
      </c>
      <c r="AP72" s="67" t="str">
        <f t="shared" si="31"/>
        <v/>
      </c>
      <c r="AQ72" s="68" t="str">
        <f t="shared" si="32"/>
        <v/>
      </c>
      <c r="AR72" s="69" t="str">
        <f t="shared" si="33"/>
        <v/>
      </c>
      <c r="AS72" s="67" t="str">
        <f t="shared" si="6"/>
        <v/>
      </c>
      <c r="AT72" s="67" t="str">
        <f t="shared" si="7"/>
        <v/>
      </c>
      <c r="AU72" s="68" t="str">
        <f t="shared" si="34"/>
        <v/>
      </c>
      <c r="AV72" s="68" t="str">
        <f t="shared" si="35"/>
        <v/>
      </c>
      <c r="AW72" s="70">
        <f t="shared" si="36"/>
        <v>0</v>
      </c>
      <c r="AX72" s="70">
        <f t="shared" si="8"/>
        <v>0</v>
      </c>
      <c r="AY72" s="20"/>
      <c r="BY72" s="249"/>
      <c r="BZ72" s="249"/>
      <c r="CA72" s="249"/>
      <c r="CB72" s="249"/>
      <c r="CC72" s="249"/>
      <c r="CD72" s="249"/>
      <c r="CE72" s="249"/>
      <c r="CF72" s="249"/>
      <c r="CG72" s="227"/>
      <c r="CH72" s="245"/>
      <c r="CI72" s="246"/>
      <c r="CN72" s="4">
        <v>62</v>
      </c>
    </row>
    <row r="73" spans="1:92" s="4" customFormat="1" ht="14.5" customHeight="1" x14ac:dyDescent="0.25">
      <c r="A73" s="52" t="str">
        <f t="shared" si="9"/>
        <v/>
      </c>
      <c r="B73" s="53"/>
      <c r="C73" s="52"/>
      <c r="D73" s="52"/>
      <c r="E73" s="53"/>
      <c r="F73" s="54"/>
      <c r="G73" s="55"/>
      <c r="H73" s="56"/>
      <c r="I73" s="57">
        <f t="shared" si="10"/>
        <v>0</v>
      </c>
      <c r="J73" s="57">
        <f t="shared" si="11"/>
        <v>0</v>
      </c>
      <c r="K73" s="58" t="str">
        <f t="shared" si="12"/>
        <v/>
      </c>
      <c r="L73" s="58" t="str">
        <f t="shared" si="13"/>
        <v/>
      </c>
      <c r="M73" s="59"/>
      <c r="N73" s="60"/>
      <c r="O73" s="61">
        <f t="shared" si="14"/>
        <v>0</v>
      </c>
      <c r="P73" s="61">
        <f t="shared" si="15"/>
        <v>0</v>
      </c>
      <c r="Q73" s="62" t="str">
        <f t="shared" si="16"/>
        <v/>
      </c>
      <c r="R73" s="62" t="str">
        <f t="shared" si="17"/>
        <v/>
      </c>
      <c r="S73" s="63"/>
      <c r="T73" s="64"/>
      <c r="U73" s="65">
        <f t="shared" si="18"/>
        <v>0</v>
      </c>
      <c r="V73" s="65">
        <f t="shared" si="19"/>
        <v>0</v>
      </c>
      <c r="W73" s="66" t="str">
        <f t="shared" si="20"/>
        <v/>
      </c>
      <c r="X73" s="66" t="str">
        <f t="shared" si="21"/>
        <v/>
      </c>
      <c r="Y73" s="59"/>
      <c r="Z73" s="59"/>
      <c r="AA73" s="60">
        <f t="shared" si="22"/>
        <v>0</v>
      </c>
      <c r="AB73" s="61">
        <f t="shared" si="23"/>
        <v>0</v>
      </c>
      <c r="AC73" s="61" t="str">
        <f t="shared" si="24"/>
        <v/>
      </c>
      <c r="AD73" s="62" t="str">
        <f t="shared" si="25"/>
        <v/>
      </c>
      <c r="AE73" s="67" t="str">
        <f t="shared" si="26"/>
        <v/>
      </c>
      <c r="AF73" s="67" t="str">
        <f t="shared" si="27"/>
        <v/>
      </c>
      <c r="AG73" s="68" t="str">
        <f t="shared" si="28"/>
        <v/>
      </c>
      <c r="AH73" s="69" t="str">
        <f t="shared" si="0"/>
        <v/>
      </c>
      <c r="AI73" s="67" t="str">
        <f t="shared" si="1"/>
        <v/>
      </c>
      <c r="AJ73" s="67" t="str">
        <f t="shared" si="2"/>
        <v/>
      </c>
      <c r="AK73" s="68" t="str">
        <f t="shared" si="3"/>
        <v/>
      </c>
      <c r="AL73" s="68" t="str">
        <f t="shared" si="4"/>
        <v/>
      </c>
      <c r="AM73" s="70" t="e">
        <f t="shared" si="29"/>
        <v>#DIV/0!</v>
      </c>
      <c r="AN73" s="70" t="e">
        <f t="shared" si="5"/>
        <v>#DIV/0!</v>
      </c>
      <c r="AO73" s="67" t="str">
        <f t="shared" si="30"/>
        <v/>
      </c>
      <c r="AP73" s="67" t="str">
        <f t="shared" si="31"/>
        <v/>
      </c>
      <c r="AQ73" s="68" t="str">
        <f t="shared" si="32"/>
        <v/>
      </c>
      <c r="AR73" s="69" t="str">
        <f t="shared" si="33"/>
        <v/>
      </c>
      <c r="AS73" s="67" t="str">
        <f t="shared" si="6"/>
        <v/>
      </c>
      <c r="AT73" s="67" t="str">
        <f t="shared" si="7"/>
        <v/>
      </c>
      <c r="AU73" s="68" t="str">
        <f t="shared" si="34"/>
        <v/>
      </c>
      <c r="AV73" s="68" t="str">
        <f t="shared" si="35"/>
        <v/>
      </c>
      <c r="AW73" s="70">
        <f t="shared" si="36"/>
        <v>0</v>
      </c>
      <c r="AX73" s="70">
        <f t="shared" si="8"/>
        <v>0</v>
      </c>
      <c r="AY73" s="20"/>
      <c r="BY73" s="249"/>
      <c r="BZ73" s="249"/>
      <c r="CA73" s="249"/>
      <c r="CB73" s="249"/>
      <c r="CC73" s="249"/>
      <c r="CD73" s="249"/>
      <c r="CE73" s="249"/>
      <c r="CF73" s="249"/>
      <c r="CG73" s="227"/>
      <c r="CH73" s="245"/>
      <c r="CI73" s="246"/>
      <c r="CN73" s="4">
        <v>63</v>
      </c>
    </row>
    <row r="74" spans="1:92" s="4" customFormat="1" ht="14.5" customHeight="1" x14ac:dyDescent="0.25">
      <c r="A74" s="52" t="str">
        <f t="shared" si="9"/>
        <v/>
      </c>
      <c r="B74" s="53"/>
      <c r="C74" s="52"/>
      <c r="D74" s="52"/>
      <c r="E74" s="53"/>
      <c r="F74" s="54"/>
      <c r="G74" s="55"/>
      <c r="H74" s="56"/>
      <c r="I74" s="57">
        <f t="shared" si="10"/>
        <v>0</v>
      </c>
      <c r="J74" s="57">
        <f t="shared" si="11"/>
        <v>0</v>
      </c>
      <c r="K74" s="58" t="str">
        <f t="shared" si="12"/>
        <v/>
      </c>
      <c r="L74" s="58" t="str">
        <f t="shared" si="13"/>
        <v/>
      </c>
      <c r="M74" s="59"/>
      <c r="N74" s="60"/>
      <c r="O74" s="61">
        <f t="shared" si="14"/>
        <v>0</v>
      </c>
      <c r="P74" s="61">
        <f t="shared" si="15"/>
        <v>0</v>
      </c>
      <c r="Q74" s="62" t="str">
        <f t="shared" si="16"/>
        <v/>
      </c>
      <c r="R74" s="62" t="str">
        <f t="shared" si="17"/>
        <v/>
      </c>
      <c r="S74" s="63"/>
      <c r="T74" s="64"/>
      <c r="U74" s="65">
        <f t="shared" si="18"/>
        <v>0</v>
      </c>
      <c r="V74" s="65">
        <f t="shared" si="19"/>
        <v>0</v>
      </c>
      <c r="W74" s="66" t="str">
        <f t="shared" si="20"/>
        <v/>
      </c>
      <c r="X74" s="66" t="str">
        <f t="shared" si="21"/>
        <v/>
      </c>
      <c r="Y74" s="59"/>
      <c r="Z74" s="59"/>
      <c r="AA74" s="60">
        <f t="shared" si="22"/>
        <v>0</v>
      </c>
      <c r="AB74" s="61">
        <f t="shared" si="23"/>
        <v>0</v>
      </c>
      <c r="AC74" s="61" t="str">
        <f t="shared" si="24"/>
        <v/>
      </c>
      <c r="AD74" s="62" t="str">
        <f t="shared" si="25"/>
        <v/>
      </c>
      <c r="AE74" s="67" t="str">
        <f t="shared" si="26"/>
        <v/>
      </c>
      <c r="AF74" s="67" t="str">
        <f t="shared" si="27"/>
        <v/>
      </c>
      <c r="AG74" s="68" t="str">
        <f t="shared" si="28"/>
        <v/>
      </c>
      <c r="AH74" s="69" t="str">
        <f t="shared" si="0"/>
        <v/>
      </c>
      <c r="AI74" s="67" t="str">
        <f t="shared" si="1"/>
        <v/>
      </c>
      <c r="AJ74" s="67" t="str">
        <f t="shared" si="2"/>
        <v/>
      </c>
      <c r="AK74" s="68" t="str">
        <f t="shared" si="3"/>
        <v/>
      </c>
      <c r="AL74" s="68" t="str">
        <f t="shared" si="4"/>
        <v/>
      </c>
      <c r="AM74" s="70" t="e">
        <f t="shared" si="29"/>
        <v>#DIV/0!</v>
      </c>
      <c r="AN74" s="70" t="e">
        <f t="shared" si="5"/>
        <v>#DIV/0!</v>
      </c>
      <c r="AO74" s="67" t="str">
        <f t="shared" si="30"/>
        <v/>
      </c>
      <c r="AP74" s="67" t="str">
        <f t="shared" si="31"/>
        <v/>
      </c>
      <c r="AQ74" s="68" t="str">
        <f t="shared" si="32"/>
        <v/>
      </c>
      <c r="AR74" s="69" t="str">
        <f t="shared" si="33"/>
        <v/>
      </c>
      <c r="AS74" s="67" t="str">
        <f t="shared" si="6"/>
        <v/>
      </c>
      <c r="AT74" s="67" t="str">
        <f t="shared" si="7"/>
        <v/>
      </c>
      <c r="AU74" s="68" t="str">
        <f t="shared" si="34"/>
        <v/>
      </c>
      <c r="AV74" s="68" t="str">
        <f t="shared" si="35"/>
        <v/>
      </c>
      <c r="AW74" s="70">
        <f t="shared" si="36"/>
        <v>0</v>
      </c>
      <c r="AX74" s="70">
        <f t="shared" si="8"/>
        <v>0</v>
      </c>
      <c r="AY74" s="20"/>
      <c r="BY74" s="249"/>
      <c r="BZ74" s="249"/>
      <c r="CA74" s="249"/>
      <c r="CB74" s="249"/>
      <c r="CC74" s="249"/>
      <c r="CD74" s="249"/>
      <c r="CE74" s="249"/>
      <c r="CF74" s="249"/>
      <c r="CG74" s="227"/>
      <c r="CH74" s="245"/>
      <c r="CI74" s="246"/>
      <c r="CN74" s="4">
        <v>64</v>
      </c>
    </row>
    <row r="75" spans="1:92" s="4" customFormat="1" ht="14.5" customHeight="1" x14ac:dyDescent="0.25">
      <c r="A75" s="52" t="str">
        <f t="shared" si="9"/>
        <v/>
      </c>
      <c r="B75" s="53"/>
      <c r="C75" s="52"/>
      <c r="D75" s="52"/>
      <c r="E75" s="53"/>
      <c r="F75" s="54"/>
      <c r="G75" s="55"/>
      <c r="H75" s="56"/>
      <c r="I75" s="57">
        <f t="shared" si="10"/>
        <v>0</v>
      </c>
      <c r="J75" s="57">
        <f t="shared" si="11"/>
        <v>0</v>
      </c>
      <c r="K75" s="58" t="str">
        <f t="shared" si="12"/>
        <v/>
      </c>
      <c r="L75" s="58" t="str">
        <f t="shared" si="13"/>
        <v/>
      </c>
      <c r="M75" s="59"/>
      <c r="N75" s="60"/>
      <c r="O75" s="61">
        <f t="shared" si="14"/>
        <v>0</v>
      </c>
      <c r="P75" s="61">
        <f t="shared" si="15"/>
        <v>0</v>
      </c>
      <c r="Q75" s="62" t="str">
        <f t="shared" si="16"/>
        <v/>
      </c>
      <c r="R75" s="62" t="str">
        <f t="shared" si="17"/>
        <v/>
      </c>
      <c r="S75" s="63"/>
      <c r="T75" s="64"/>
      <c r="U75" s="65">
        <f t="shared" si="18"/>
        <v>0</v>
      </c>
      <c r="V75" s="65">
        <f t="shared" si="19"/>
        <v>0</v>
      </c>
      <c r="W75" s="66" t="str">
        <f t="shared" si="20"/>
        <v/>
      </c>
      <c r="X75" s="66" t="str">
        <f t="shared" si="21"/>
        <v/>
      </c>
      <c r="Y75" s="59"/>
      <c r="Z75" s="59"/>
      <c r="AA75" s="60">
        <f t="shared" si="22"/>
        <v>0</v>
      </c>
      <c r="AB75" s="61">
        <f t="shared" si="23"/>
        <v>0</v>
      </c>
      <c r="AC75" s="61" t="str">
        <f t="shared" si="24"/>
        <v/>
      </c>
      <c r="AD75" s="62" t="str">
        <f t="shared" si="25"/>
        <v/>
      </c>
      <c r="AE75" s="67" t="str">
        <f t="shared" si="26"/>
        <v/>
      </c>
      <c r="AF75" s="67" t="str">
        <f t="shared" si="27"/>
        <v/>
      </c>
      <c r="AG75" s="68" t="str">
        <f t="shared" si="28"/>
        <v/>
      </c>
      <c r="AH75" s="69" t="str">
        <f t="shared" ref="AH75:AH97" si="39">IF(B75="","",(AG75/AF75))</f>
        <v/>
      </c>
      <c r="AI75" s="67" t="str">
        <f t="shared" ref="AI75:AI97" si="40">IF(B75="","",ROUND(GEOMEAN((J75,P75,V75)),0))</f>
        <v/>
      </c>
      <c r="AJ75" s="67" t="str">
        <f t="shared" ref="AJ75:AJ97" si="41">IF(B75="","",ROUND(GEOMEAN((L75,R75,X75)),0))</f>
        <v/>
      </c>
      <c r="AK75" s="68" t="str">
        <f t="shared" ref="AK75:AK97" si="42">IF(B75="","",(AF75-AG75))</f>
        <v/>
      </c>
      <c r="AL75" s="68" t="str">
        <f t="shared" ref="AL75:AL97" si="43">IF(B75="","",(AF75+AG75))</f>
        <v/>
      </c>
      <c r="AM75" s="70" t="e">
        <f t="shared" si="29"/>
        <v>#DIV/0!</v>
      </c>
      <c r="AN75" s="70" t="e">
        <f t="shared" ref="AN75:AN97" si="44">AM75*F75</f>
        <v>#DIV/0!</v>
      </c>
      <c r="AO75" s="67" t="str">
        <f t="shared" si="30"/>
        <v/>
      </c>
      <c r="AP75" s="67" t="str">
        <f t="shared" si="31"/>
        <v/>
      </c>
      <c r="AQ75" s="68" t="str">
        <f t="shared" si="32"/>
        <v/>
      </c>
      <c r="AR75" s="69" t="str">
        <f t="shared" si="33"/>
        <v/>
      </c>
      <c r="AS75" s="67" t="str">
        <f t="shared" ref="AS75:AS97" si="45">IF(L75="","",ROUND(GEOMEAN((J75,P75,V75,AB75)),0))</f>
        <v/>
      </c>
      <c r="AT75" s="67" t="str">
        <f t="shared" ref="AT75:AT97" si="46">IF(L75="","",ROUND(GEOMEAN((L75,R75,X75,AD75)),0))</f>
        <v/>
      </c>
      <c r="AU75" s="68" t="str">
        <f t="shared" si="34"/>
        <v/>
      </c>
      <c r="AV75" s="68" t="str">
        <f t="shared" si="35"/>
        <v/>
      </c>
      <c r="AW75" s="70">
        <f t="shared" si="36"/>
        <v>0</v>
      </c>
      <c r="AX75" s="70">
        <f t="shared" ref="AX75:AX97" si="47">AW75*F75</f>
        <v>0</v>
      </c>
      <c r="AY75" s="20"/>
      <c r="BY75" s="249"/>
      <c r="BZ75" s="249"/>
      <c r="CA75" s="249"/>
      <c r="CB75" s="249"/>
      <c r="CC75" s="249"/>
      <c r="CD75" s="249"/>
      <c r="CE75" s="249"/>
      <c r="CF75" s="249"/>
      <c r="CG75" s="227"/>
      <c r="CH75" s="245"/>
      <c r="CI75" s="246"/>
      <c r="CN75" s="4">
        <v>65</v>
      </c>
    </row>
    <row r="76" spans="1:92" s="4" customFormat="1" ht="14.5" customHeight="1" x14ac:dyDescent="0.25">
      <c r="A76" s="52" t="str">
        <f t="shared" ref="A76:A97" si="48">IF(B76&lt;&gt;"",CN76,"")</f>
        <v/>
      </c>
      <c r="B76" s="53"/>
      <c r="C76" s="52"/>
      <c r="D76" s="52"/>
      <c r="E76" s="53"/>
      <c r="F76" s="54"/>
      <c r="G76" s="55"/>
      <c r="H76" s="56"/>
      <c r="I76" s="57">
        <f t="shared" ref="I76:I97" si="49">H76*19%</f>
        <v>0</v>
      </c>
      <c r="J76" s="57">
        <f t="shared" ref="J76:J97" si="50">H76+I76</f>
        <v>0</v>
      </c>
      <c r="K76" s="58" t="str">
        <f t="shared" ref="K76:K97" si="51">IF(B76="","",(H76*F76))</f>
        <v/>
      </c>
      <c r="L76" s="58" t="str">
        <f t="shared" ref="L76:L97" si="52">IF(B76="","",(J76*F76))</f>
        <v/>
      </c>
      <c r="M76" s="59"/>
      <c r="N76" s="60"/>
      <c r="O76" s="61">
        <f t="shared" ref="O76:O97" si="53">N76*19%</f>
        <v>0</v>
      </c>
      <c r="P76" s="61">
        <f t="shared" ref="P76:P97" si="54">N76+O76</f>
        <v>0</v>
      </c>
      <c r="Q76" s="62" t="str">
        <f t="shared" ref="Q76:Q97" si="55">IF(B76="","",(N76*F76))</f>
        <v/>
      </c>
      <c r="R76" s="62" t="str">
        <f t="shared" ref="R76:R97" si="56">IF(B76="","",(P76*F76))</f>
        <v/>
      </c>
      <c r="S76" s="63"/>
      <c r="T76" s="64"/>
      <c r="U76" s="65">
        <f t="shared" ref="U76:U97" si="57">T76*19%</f>
        <v>0</v>
      </c>
      <c r="V76" s="65">
        <f t="shared" ref="V76:V97" si="58">T76+U76</f>
        <v>0</v>
      </c>
      <c r="W76" s="66" t="str">
        <f t="shared" ref="W76:W97" si="59">IF(B76="","",(T76*F76))</f>
        <v/>
      </c>
      <c r="X76" s="66" t="str">
        <f t="shared" ref="X76:X97" si="60">IF(B76="","",(V76*F76))</f>
        <v/>
      </c>
      <c r="Y76" s="59"/>
      <c r="Z76" s="59"/>
      <c r="AA76" s="60">
        <f t="shared" ref="AA76:AA97" si="61">Z76*19%</f>
        <v>0</v>
      </c>
      <c r="AB76" s="61">
        <f t="shared" ref="AB76:AB97" si="62">Z76+AA76</f>
        <v>0</v>
      </c>
      <c r="AC76" s="61" t="str">
        <f t="shared" ref="AC76:AC97" si="63">IF(E76="","",(Z76*F76))</f>
        <v/>
      </c>
      <c r="AD76" s="62" t="str">
        <f t="shared" ref="AD76:AD97" si="64">IF(E76="","",(AB76*F76))</f>
        <v/>
      </c>
      <c r="AE76" s="67" t="str">
        <f t="shared" ref="AE76:AE97" si="65">IF(A76="","",ROUND(AVERAGE(J76,P76,V76),0))</f>
        <v/>
      </c>
      <c r="AF76" s="67" t="str">
        <f t="shared" ref="AF76:AF97" si="66">IF(B76="","",ROUND(AVERAGE(L76,R76,X76),0))</f>
        <v/>
      </c>
      <c r="AG76" s="68" t="str">
        <f t="shared" ref="AG76:AG97" si="67">IF(B76="","",ROUND(STDEV(L76,R76,X76),0))</f>
        <v/>
      </c>
      <c r="AH76" s="69" t="str">
        <f t="shared" si="39"/>
        <v/>
      </c>
      <c r="AI76" s="67" t="str">
        <f t="shared" si="40"/>
        <v/>
      </c>
      <c r="AJ76" s="67" t="str">
        <f t="shared" si="41"/>
        <v/>
      </c>
      <c r="AK76" s="68" t="str">
        <f t="shared" si="42"/>
        <v/>
      </c>
      <c r="AL76" s="68" t="str">
        <f t="shared" si="43"/>
        <v/>
      </c>
      <c r="AM76" s="70" t="e">
        <f t="shared" ref="AM76:AM97" si="68">ROUND(AVERAGE(L76,R76,X76),0)</f>
        <v>#DIV/0!</v>
      </c>
      <c r="AN76" s="70" t="e">
        <f t="shared" si="44"/>
        <v>#DIV/0!</v>
      </c>
      <c r="AO76" s="67" t="str">
        <f t="shared" ref="AO76:AO97" si="69">IF(A76="","",ROUND(AVERAGE(J76,P76,V76,AB76),0))</f>
        <v/>
      </c>
      <c r="AP76" s="67" t="str">
        <f t="shared" ref="AP76:AP97" si="70">IF(B76="","",ROUND(AVERAGE(L76,R76,X76,AD76),0))</f>
        <v/>
      </c>
      <c r="AQ76" s="68" t="str">
        <f t="shared" ref="AQ76:AQ97" si="71">IF(B76="","",ROUND(STDEV(L76,R76,X76,AD76),0))</f>
        <v/>
      </c>
      <c r="AR76" s="69" t="str">
        <f t="shared" ref="AR76:AR97" si="72">IF(B76="","",(AQ76/AP76))</f>
        <v/>
      </c>
      <c r="AS76" s="67" t="str">
        <f t="shared" si="45"/>
        <v/>
      </c>
      <c r="AT76" s="67" t="str">
        <f t="shared" si="46"/>
        <v/>
      </c>
      <c r="AU76" s="68" t="str">
        <f t="shared" ref="AU76:AU97" si="73">IF(B76="","",(AP76-AQ76))</f>
        <v/>
      </c>
      <c r="AV76" s="68" t="str">
        <f t="shared" ref="AV76:AV97" si="74">IF(B76="","",(AP76+AQ76))</f>
        <v/>
      </c>
      <c r="AW76" s="70">
        <f t="shared" ref="AW76:AW97" si="75">ROUND(AVERAGE(L76,R76,X76,AB76),0)</f>
        <v>0</v>
      </c>
      <c r="AX76" s="70">
        <f t="shared" si="47"/>
        <v>0</v>
      </c>
      <c r="AY76" s="20"/>
      <c r="BY76" s="249"/>
      <c r="BZ76" s="249"/>
      <c r="CA76" s="249"/>
      <c r="CB76" s="249"/>
      <c r="CC76" s="249"/>
      <c r="CD76" s="249"/>
      <c r="CE76" s="249"/>
      <c r="CF76" s="249"/>
      <c r="CG76" s="227"/>
      <c r="CH76" s="245"/>
      <c r="CI76" s="246"/>
      <c r="CN76" s="4">
        <v>66</v>
      </c>
    </row>
    <row r="77" spans="1:92" s="4" customFormat="1" ht="14.5" customHeight="1" x14ac:dyDescent="0.25">
      <c r="A77" s="52" t="str">
        <f t="shared" si="48"/>
        <v/>
      </c>
      <c r="B77" s="53"/>
      <c r="C77" s="52"/>
      <c r="D77" s="52"/>
      <c r="E77" s="53"/>
      <c r="F77" s="54"/>
      <c r="G77" s="55"/>
      <c r="H77" s="56"/>
      <c r="I77" s="57">
        <f t="shared" si="49"/>
        <v>0</v>
      </c>
      <c r="J77" s="57">
        <f t="shared" si="50"/>
        <v>0</v>
      </c>
      <c r="K77" s="58" t="str">
        <f t="shared" si="51"/>
        <v/>
      </c>
      <c r="L77" s="58" t="str">
        <f t="shared" si="52"/>
        <v/>
      </c>
      <c r="M77" s="59"/>
      <c r="N77" s="60"/>
      <c r="O77" s="61">
        <f t="shared" si="53"/>
        <v>0</v>
      </c>
      <c r="P77" s="61">
        <f t="shared" si="54"/>
        <v>0</v>
      </c>
      <c r="Q77" s="62" t="str">
        <f t="shared" si="55"/>
        <v/>
      </c>
      <c r="R77" s="62" t="str">
        <f t="shared" si="56"/>
        <v/>
      </c>
      <c r="S77" s="63"/>
      <c r="T77" s="64"/>
      <c r="U77" s="65">
        <f t="shared" si="57"/>
        <v>0</v>
      </c>
      <c r="V77" s="65">
        <f t="shared" si="58"/>
        <v>0</v>
      </c>
      <c r="W77" s="66" t="str">
        <f t="shared" si="59"/>
        <v/>
      </c>
      <c r="X77" s="66" t="str">
        <f t="shared" si="60"/>
        <v/>
      </c>
      <c r="Y77" s="59"/>
      <c r="Z77" s="59"/>
      <c r="AA77" s="60">
        <f t="shared" si="61"/>
        <v>0</v>
      </c>
      <c r="AB77" s="61">
        <f t="shared" si="62"/>
        <v>0</v>
      </c>
      <c r="AC77" s="61" t="str">
        <f t="shared" si="63"/>
        <v/>
      </c>
      <c r="AD77" s="62" t="str">
        <f t="shared" si="64"/>
        <v/>
      </c>
      <c r="AE77" s="67" t="str">
        <f t="shared" si="65"/>
        <v/>
      </c>
      <c r="AF77" s="67" t="str">
        <f t="shared" si="66"/>
        <v/>
      </c>
      <c r="AG77" s="68" t="str">
        <f t="shared" si="67"/>
        <v/>
      </c>
      <c r="AH77" s="69" t="str">
        <f t="shared" si="39"/>
        <v/>
      </c>
      <c r="AI77" s="67" t="str">
        <f t="shared" si="40"/>
        <v/>
      </c>
      <c r="AJ77" s="67" t="str">
        <f t="shared" si="41"/>
        <v/>
      </c>
      <c r="AK77" s="68" t="str">
        <f t="shared" si="42"/>
        <v/>
      </c>
      <c r="AL77" s="68" t="str">
        <f t="shared" si="43"/>
        <v/>
      </c>
      <c r="AM77" s="70" t="e">
        <f t="shared" si="68"/>
        <v>#DIV/0!</v>
      </c>
      <c r="AN77" s="70" t="e">
        <f t="shared" si="44"/>
        <v>#DIV/0!</v>
      </c>
      <c r="AO77" s="67" t="str">
        <f t="shared" si="69"/>
        <v/>
      </c>
      <c r="AP77" s="67" t="str">
        <f t="shared" si="70"/>
        <v/>
      </c>
      <c r="AQ77" s="68" t="str">
        <f t="shared" si="71"/>
        <v/>
      </c>
      <c r="AR77" s="69" t="str">
        <f t="shared" si="72"/>
        <v/>
      </c>
      <c r="AS77" s="67" t="str">
        <f t="shared" si="45"/>
        <v/>
      </c>
      <c r="AT77" s="67" t="str">
        <f t="shared" si="46"/>
        <v/>
      </c>
      <c r="AU77" s="68" t="str">
        <f t="shared" si="73"/>
        <v/>
      </c>
      <c r="AV77" s="68" t="str">
        <f t="shared" si="74"/>
        <v/>
      </c>
      <c r="AW77" s="70">
        <f t="shared" si="75"/>
        <v>0</v>
      </c>
      <c r="AX77" s="70">
        <f t="shared" si="47"/>
        <v>0</v>
      </c>
      <c r="AY77" s="20"/>
      <c r="BY77" s="249"/>
      <c r="BZ77" s="249"/>
      <c r="CA77" s="249"/>
      <c r="CB77" s="249"/>
      <c r="CC77" s="249"/>
      <c r="CD77" s="249"/>
      <c r="CE77" s="249"/>
      <c r="CF77" s="249"/>
      <c r="CG77" s="227"/>
      <c r="CH77" s="245"/>
      <c r="CI77" s="246"/>
      <c r="CN77" s="4">
        <v>67</v>
      </c>
    </row>
    <row r="78" spans="1:92" s="4" customFormat="1" ht="14.5" customHeight="1" x14ac:dyDescent="0.25">
      <c r="A78" s="52" t="str">
        <f t="shared" si="48"/>
        <v/>
      </c>
      <c r="B78" s="53"/>
      <c r="C78" s="52"/>
      <c r="D78" s="52"/>
      <c r="E78" s="53"/>
      <c r="F78" s="54"/>
      <c r="G78" s="55"/>
      <c r="H78" s="56"/>
      <c r="I78" s="57">
        <f t="shared" si="49"/>
        <v>0</v>
      </c>
      <c r="J78" s="57">
        <f t="shared" si="50"/>
        <v>0</v>
      </c>
      <c r="K78" s="58" t="str">
        <f t="shared" si="51"/>
        <v/>
      </c>
      <c r="L78" s="58" t="str">
        <f t="shared" si="52"/>
        <v/>
      </c>
      <c r="M78" s="59"/>
      <c r="N78" s="60"/>
      <c r="O78" s="61">
        <f t="shared" si="53"/>
        <v>0</v>
      </c>
      <c r="P78" s="61">
        <f t="shared" si="54"/>
        <v>0</v>
      </c>
      <c r="Q78" s="62" t="str">
        <f t="shared" si="55"/>
        <v/>
      </c>
      <c r="R78" s="62" t="str">
        <f t="shared" si="56"/>
        <v/>
      </c>
      <c r="S78" s="63"/>
      <c r="T78" s="64"/>
      <c r="U78" s="65">
        <f t="shared" si="57"/>
        <v>0</v>
      </c>
      <c r="V78" s="65">
        <f t="shared" si="58"/>
        <v>0</v>
      </c>
      <c r="W78" s="66" t="str">
        <f t="shared" si="59"/>
        <v/>
      </c>
      <c r="X78" s="66" t="str">
        <f t="shared" si="60"/>
        <v/>
      </c>
      <c r="Y78" s="59"/>
      <c r="Z78" s="59"/>
      <c r="AA78" s="60">
        <f t="shared" si="61"/>
        <v>0</v>
      </c>
      <c r="AB78" s="61">
        <f t="shared" si="62"/>
        <v>0</v>
      </c>
      <c r="AC78" s="61" t="str">
        <f t="shared" si="63"/>
        <v/>
      </c>
      <c r="AD78" s="62" t="str">
        <f t="shared" si="64"/>
        <v/>
      </c>
      <c r="AE78" s="67" t="str">
        <f t="shared" si="65"/>
        <v/>
      </c>
      <c r="AF78" s="67" t="str">
        <f t="shared" si="66"/>
        <v/>
      </c>
      <c r="AG78" s="68" t="str">
        <f t="shared" si="67"/>
        <v/>
      </c>
      <c r="AH78" s="69" t="str">
        <f t="shared" si="39"/>
        <v/>
      </c>
      <c r="AI78" s="67" t="str">
        <f t="shared" si="40"/>
        <v/>
      </c>
      <c r="AJ78" s="67" t="str">
        <f t="shared" si="41"/>
        <v/>
      </c>
      <c r="AK78" s="68" t="str">
        <f t="shared" si="42"/>
        <v/>
      </c>
      <c r="AL78" s="68" t="str">
        <f t="shared" si="43"/>
        <v/>
      </c>
      <c r="AM78" s="70" t="e">
        <f t="shared" si="68"/>
        <v>#DIV/0!</v>
      </c>
      <c r="AN78" s="70" t="e">
        <f t="shared" si="44"/>
        <v>#DIV/0!</v>
      </c>
      <c r="AO78" s="67" t="str">
        <f t="shared" si="69"/>
        <v/>
      </c>
      <c r="AP78" s="67" t="str">
        <f t="shared" si="70"/>
        <v/>
      </c>
      <c r="AQ78" s="68" t="str">
        <f t="shared" si="71"/>
        <v/>
      </c>
      <c r="AR78" s="69" t="str">
        <f t="shared" si="72"/>
        <v/>
      </c>
      <c r="AS78" s="67" t="str">
        <f t="shared" si="45"/>
        <v/>
      </c>
      <c r="AT78" s="67" t="str">
        <f t="shared" si="46"/>
        <v/>
      </c>
      <c r="AU78" s="68" t="str">
        <f t="shared" si="73"/>
        <v/>
      </c>
      <c r="AV78" s="68" t="str">
        <f t="shared" si="74"/>
        <v/>
      </c>
      <c r="AW78" s="70">
        <f t="shared" si="75"/>
        <v>0</v>
      </c>
      <c r="AX78" s="70">
        <f t="shared" si="47"/>
        <v>0</v>
      </c>
      <c r="AY78" s="20"/>
      <c r="BY78" s="249"/>
      <c r="BZ78" s="249"/>
      <c r="CA78" s="249"/>
      <c r="CB78" s="249"/>
      <c r="CC78" s="249"/>
      <c r="CD78" s="249"/>
      <c r="CE78" s="249"/>
      <c r="CF78" s="249"/>
      <c r="CG78" s="227"/>
      <c r="CH78" s="245"/>
      <c r="CI78" s="246"/>
      <c r="CN78" s="4">
        <v>68</v>
      </c>
    </row>
    <row r="79" spans="1:92" s="4" customFormat="1" ht="14.5" customHeight="1" x14ac:dyDescent="0.25">
      <c r="A79" s="52" t="str">
        <f t="shared" si="48"/>
        <v/>
      </c>
      <c r="B79" s="53"/>
      <c r="C79" s="52"/>
      <c r="D79" s="52"/>
      <c r="E79" s="53"/>
      <c r="F79" s="54"/>
      <c r="G79" s="55"/>
      <c r="H79" s="56"/>
      <c r="I79" s="57">
        <f t="shared" si="49"/>
        <v>0</v>
      </c>
      <c r="J79" s="57">
        <f t="shared" si="50"/>
        <v>0</v>
      </c>
      <c r="K79" s="58" t="str">
        <f t="shared" si="51"/>
        <v/>
      </c>
      <c r="L79" s="58" t="str">
        <f t="shared" si="52"/>
        <v/>
      </c>
      <c r="M79" s="59"/>
      <c r="N79" s="60"/>
      <c r="O79" s="61">
        <f t="shared" si="53"/>
        <v>0</v>
      </c>
      <c r="P79" s="61">
        <f t="shared" si="54"/>
        <v>0</v>
      </c>
      <c r="Q79" s="62" t="str">
        <f t="shared" si="55"/>
        <v/>
      </c>
      <c r="R79" s="62" t="str">
        <f t="shared" si="56"/>
        <v/>
      </c>
      <c r="S79" s="63"/>
      <c r="T79" s="64"/>
      <c r="U79" s="65">
        <f t="shared" si="57"/>
        <v>0</v>
      </c>
      <c r="V79" s="65">
        <f t="shared" si="58"/>
        <v>0</v>
      </c>
      <c r="W79" s="66" t="str">
        <f t="shared" si="59"/>
        <v/>
      </c>
      <c r="X79" s="66" t="str">
        <f t="shared" si="60"/>
        <v/>
      </c>
      <c r="Y79" s="59"/>
      <c r="Z79" s="59"/>
      <c r="AA79" s="60">
        <f t="shared" si="61"/>
        <v>0</v>
      </c>
      <c r="AB79" s="61">
        <f t="shared" si="62"/>
        <v>0</v>
      </c>
      <c r="AC79" s="61" t="str">
        <f t="shared" si="63"/>
        <v/>
      </c>
      <c r="AD79" s="62" t="str">
        <f t="shared" si="64"/>
        <v/>
      </c>
      <c r="AE79" s="67" t="str">
        <f t="shared" si="65"/>
        <v/>
      </c>
      <c r="AF79" s="67" t="str">
        <f t="shared" si="66"/>
        <v/>
      </c>
      <c r="AG79" s="68" t="str">
        <f t="shared" si="67"/>
        <v/>
      </c>
      <c r="AH79" s="69" t="str">
        <f t="shared" si="39"/>
        <v/>
      </c>
      <c r="AI79" s="67" t="str">
        <f t="shared" si="40"/>
        <v/>
      </c>
      <c r="AJ79" s="67" t="str">
        <f t="shared" si="41"/>
        <v/>
      </c>
      <c r="AK79" s="68" t="str">
        <f t="shared" si="42"/>
        <v/>
      </c>
      <c r="AL79" s="68" t="str">
        <f t="shared" si="43"/>
        <v/>
      </c>
      <c r="AM79" s="70" t="e">
        <f t="shared" si="68"/>
        <v>#DIV/0!</v>
      </c>
      <c r="AN79" s="70" t="e">
        <f t="shared" si="44"/>
        <v>#DIV/0!</v>
      </c>
      <c r="AO79" s="67" t="str">
        <f t="shared" si="69"/>
        <v/>
      </c>
      <c r="AP79" s="67" t="str">
        <f t="shared" si="70"/>
        <v/>
      </c>
      <c r="AQ79" s="68" t="str">
        <f t="shared" si="71"/>
        <v/>
      </c>
      <c r="AR79" s="69" t="str">
        <f t="shared" si="72"/>
        <v/>
      </c>
      <c r="AS79" s="67" t="str">
        <f t="shared" si="45"/>
        <v/>
      </c>
      <c r="AT79" s="67" t="str">
        <f t="shared" si="46"/>
        <v/>
      </c>
      <c r="AU79" s="68" t="str">
        <f t="shared" si="73"/>
        <v/>
      </c>
      <c r="AV79" s="68" t="str">
        <f t="shared" si="74"/>
        <v/>
      </c>
      <c r="AW79" s="70">
        <f t="shared" si="75"/>
        <v>0</v>
      </c>
      <c r="AX79" s="70">
        <f t="shared" si="47"/>
        <v>0</v>
      </c>
      <c r="AY79" s="20"/>
      <c r="BY79" s="249"/>
      <c r="BZ79" s="249"/>
      <c r="CA79" s="249"/>
      <c r="CB79" s="249"/>
      <c r="CC79" s="249"/>
      <c r="CD79" s="249"/>
      <c r="CE79" s="249"/>
      <c r="CF79" s="249"/>
      <c r="CG79" s="227"/>
      <c r="CH79" s="245"/>
      <c r="CI79" s="246"/>
      <c r="CN79" s="4">
        <v>69</v>
      </c>
    </row>
    <row r="80" spans="1:92" s="4" customFormat="1" ht="14.5" customHeight="1" x14ac:dyDescent="0.25">
      <c r="A80" s="52" t="str">
        <f t="shared" si="48"/>
        <v/>
      </c>
      <c r="B80" s="53"/>
      <c r="C80" s="52"/>
      <c r="D80" s="52"/>
      <c r="E80" s="53"/>
      <c r="F80" s="54"/>
      <c r="G80" s="55"/>
      <c r="H80" s="56"/>
      <c r="I80" s="57">
        <f t="shared" si="49"/>
        <v>0</v>
      </c>
      <c r="J80" s="57">
        <f t="shared" si="50"/>
        <v>0</v>
      </c>
      <c r="K80" s="58" t="str">
        <f t="shared" si="51"/>
        <v/>
      </c>
      <c r="L80" s="58" t="str">
        <f t="shared" si="52"/>
        <v/>
      </c>
      <c r="M80" s="59"/>
      <c r="N80" s="60"/>
      <c r="O80" s="61">
        <f t="shared" si="53"/>
        <v>0</v>
      </c>
      <c r="P80" s="61">
        <f t="shared" si="54"/>
        <v>0</v>
      </c>
      <c r="Q80" s="62" t="str">
        <f t="shared" si="55"/>
        <v/>
      </c>
      <c r="R80" s="62" t="str">
        <f t="shared" si="56"/>
        <v/>
      </c>
      <c r="S80" s="63"/>
      <c r="T80" s="64"/>
      <c r="U80" s="65">
        <f t="shared" si="57"/>
        <v>0</v>
      </c>
      <c r="V80" s="65">
        <f t="shared" si="58"/>
        <v>0</v>
      </c>
      <c r="W80" s="66" t="str">
        <f t="shared" si="59"/>
        <v/>
      </c>
      <c r="X80" s="66" t="str">
        <f t="shared" si="60"/>
        <v/>
      </c>
      <c r="Y80" s="59"/>
      <c r="Z80" s="59"/>
      <c r="AA80" s="60">
        <f t="shared" si="61"/>
        <v>0</v>
      </c>
      <c r="AB80" s="61">
        <f t="shared" si="62"/>
        <v>0</v>
      </c>
      <c r="AC80" s="61" t="str">
        <f t="shared" si="63"/>
        <v/>
      </c>
      <c r="AD80" s="62" t="str">
        <f t="shared" si="64"/>
        <v/>
      </c>
      <c r="AE80" s="67" t="str">
        <f t="shared" si="65"/>
        <v/>
      </c>
      <c r="AF80" s="67" t="str">
        <f t="shared" si="66"/>
        <v/>
      </c>
      <c r="AG80" s="68" t="str">
        <f t="shared" si="67"/>
        <v/>
      </c>
      <c r="AH80" s="69" t="str">
        <f t="shared" si="39"/>
        <v/>
      </c>
      <c r="AI80" s="67" t="str">
        <f t="shared" si="40"/>
        <v/>
      </c>
      <c r="AJ80" s="67" t="str">
        <f t="shared" si="41"/>
        <v/>
      </c>
      <c r="AK80" s="68" t="str">
        <f t="shared" si="42"/>
        <v/>
      </c>
      <c r="AL80" s="68" t="str">
        <f t="shared" si="43"/>
        <v/>
      </c>
      <c r="AM80" s="70" t="e">
        <f t="shared" si="68"/>
        <v>#DIV/0!</v>
      </c>
      <c r="AN80" s="70" t="e">
        <f t="shared" si="44"/>
        <v>#DIV/0!</v>
      </c>
      <c r="AO80" s="67" t="str">
        <f t="shared" si="69"/>
        <v/>
      </c>
      <c r="AP80" s="67" t="str">
        <f t="shared" si="70"/>
        <v/>
      </c>
      <c r="AQ80" s="68" t="str">
        <f t="shared" si="71"/>
        <v/>
      </c>
      <c r="AR80" s="69" t="str">
        <f t="shared" si="72"/>
        <v/>
      </c>
      <c r="AS80" s="67" t="str">
        <f t="shared" si="45"/>
        <v/>
      </c>
      <c r="AT80" s="67" t="str">
        <f t="shared" si="46"/>
        <v/>
      </c>
      <c r="AU80" s="68" t="str">
        <f t="shared" si="73"/>
        <v/>
      </c>
      <c r="AV80" s="68" t="str">
        <f t="shared" si="74"/>
        <v/>
      </c>
      <c r="AW80" s="70">
        <f t="shared" si="75"/>
        <v>0</v>
      </c>
      <c r="AX80" s="70">
        <f t="shared" si="47"/>
        <v>0</v>
      </c>
      <c r="AY80" s="20"/>
      <c r="BY80" s="249"/>
      <c r="BZ80" s="249"/>
      <c r="CA80" s="249"/>
      <c r="CB80" s="249"/>
      <c r="CC80" s="249"/>
      <c r="CD80" s="249"/>
      <c r="CE80" s="249"/>
      <c r="CF80" s="249"/>
      <c r="CG80" s="227"/>
      <c r="CH80" s="245"/>
      <c r="CI80" s="246"/>
      <c r="CN80" s="4">
        <v>70</v>
      </c>
    </row>
    <row r="81" spans="1:92" s="4" customFormat="1" ht="14.5" x14ac:dyDescent="0.25">
      <c r="A81" s="52" t="str">
        <f t="shared" si="48"/>
        <v/>
      </c>
      <c r="B81" s="53"/>
      <c r="C81" s="52"/>
      <c r="D81" s="52"/>
      <c r="E81" s="53"/>
      <c r="F81" s="54"/>
      <c r="G81" s="55"/>
      <c r="H81" s="56"/>
      <c r="I81" s="57">
        <f t="shared" si="49"/>
        <v>0</v>
      </c>
      <c r="J81" s="57">
        <f t="shared" si="50"/>
        <v>0</v>
      </c>
      <c r="K81" s="58" t="str">
        <f t="shared" si="51"/>
        <v/>
      </c>
      <c r="L81" s="58" t="str">
        <f t="shared" si="52"/>
        <v/>
      </c>
      <c r="M81" s="59"/>
      <c r="N81" s="60"/>
      <c r="O81" s="61">
        <f t="shared" si="53"/>
        <v>0</v>
      </c>
      <c r="P81" s="61">
        <f t="shared" si="54"/>
        <v>0</v>
      </c>
      <c r="Q81" s="62" t="str">
        <f t="shared" si="55"/>
        <v/>
      </c>
      <c r="R81" s="62" t="str">
        <f t="shared" si="56"/>
        <v/>
      </c>
      <c r="S81" s="63"/>
      <c r="T81" s="64"/>
      <c r="U81" s="65">
        <f t="shared" si="57"/>
        <v>0</v>
      </c>
      <c r="V81" s="65">
        <f t="shared" si="58"/>
        <v>0</v>
      </c>
      <c r="W81" s="66" t="str">
        <f t="shared" si="59"/>
        <v/>
      </c>
      <c r="X81" s="66" t="str">
        <f t="shared" si="60"/>
        <v/>
      </c>
      <c r="Y81" s="59"/>
      <c r="Z81" s="59"/>
      <c r="AA81" s="60">
        <f t="shared" si="61"/>
        <v>0</v>
      </c>
      <c r="AB81" s="61">
        <f t="shared" si="62"/>
        <v>0</v>
      </c>
      <c r="AC81" s="61" t="str">
        <f t="shared" si="63"/>
        <v/>
      </c>
      <c r="AD81" s="62" t="str">
        <f t="shared" si="64"/>
        <v/>
      </c>
      <c r="AE81" s="67" t="str">
        <f t="shared" si="65"/>
        <v/>
      </c>
      <c r="AF81" s="67" t="str">
        <f t="shared" si="66"/>
        <v/>
      </c>
      <c r="AG81" s="68" t="str">
        <f t="shared" si="67"/>
        <v/>
      </c>
      <c r="AH81" s="69" t="str">
        <f t="shared" si="39"/>
        <v/>
      </c>
      <c r="AI81" s="67" t="str">
        <f t="shared" si="40"/>
        <v/>
      </c>
      <c r="AJ81" s="67" t="str">
        <f t="shared" si="41"/>
        <v/>
      </c>
      <c r="AK81" s="68" t="str">
        <f t="shared" si="42"/>
        <v/>
      </c>
      <c r="AL81" s="68" t="str">
        <f t="shared" si="43"/>
        <v/>
      </c>
      <c r="AM81" s="70" t="e">
        <f t="shared" si="68"/>
        <v>#DIV/0!</v>
      </c>
      <c r="AN81" s="70" t="e">
        <f t="shared" si="44"/>
        <v>#DIV/0!</v>
      </c>
      <c r="AO81" s="67" t="str">
        <f t="shared" si="69"/>
        <v/>
      </c>
      <c r="AP81" s="67" t="str">
        <f t="shared" si="70"/>
        <v/>
      </c>
      <c r="AQ81" s="68" t="str">
        <f t="shared" si="71"/>
        <v/>
      </c>
      <c r="AR81" s="69" t="str">
        <f t="shared" si="72"/>
        <v/>
      </c>
      <c r="AS81" s="67" t="str">
        <f t="shared" si="45"/>
        <v/>
      </c>
      <c r="AT81" s="67" t="str">
        <f t="shared" si="46"/>
        <v/>
      </c>
      <c r="AU81" s="68" t="str">
        <f t="shared" si="73"/>
        <v/>
      </c>
      <c r="AV81" s="68" t="str">
        <f t="shared" si="74"/>
        <v/>
      </c>
      <c r="AW81" s="70">
        <f t="shared" si="75"/>
        <v>0</v>
      </c>
      <c r="AX81" s="70">
        <f t="shared" si="47"/>
        <v>0</v>
      </c>
      <c r="AY81" s="20"/>
      <c r="BY81" s="249"/>
      <c r="BZ81" s="249"/>
      <c r="CA81" s="249"/>
      <c r="CB81" s="249"/>
      <c r="CC81" s="249"/>
      <c r="CD81" s="249"/>
      <c r="CE81" s="249"/>
      <c r="CF81" s="249"/>
      <c r="CG81" s="227"/>
      <c r="CH81" s="245"/>
      <c r="CI81" s="246"/>
      <c r="CN81" s="4">
        <v>71</v>
      </c>
    </row>
    <row r="82" spans="1:92" s="4" customFormat="1" ht="14.5" x14ac:dyDescent="0.25">
      <c r="A82" s="52" t="str">
        <f t="shared" si="48"/>
        <v/>
      </c>
      <c r="B82" s="53"/>
      <c r="C82" s="52"/>
      <c r="D82" s="52"/>
      <c r="E82" s="53"/>
      <c r="F82" s="54"/>
      <c r="G82" s="55"/>
      <c r="H82" s="56"/>
      <c r="I82" s="57">
        <f t="shared" si="49"/>
        <v>0</v>
      </c>
      <c r="J82" s="57">
        <f t="shared" si="50"/>
        <v>0</v>
      </c>
      <c r="K82" s="58" t="str">
        <f t="shared" si="51"/>
        <v/>
      </c>
      <c r="L82" s="58" t="str">
        <f t="shared" si="52"/>
        <v/>
      </c>
      <c r="M82" s="59"/>
      <c r="N82" s="60"/>
      <c r="O82" s="61">
        <f t="shared" si="53"/>
        <v>0</v>
      </c>
      <c r="P82" s="61">
        <f t="shared" si="54"/>
        <v>0</v>
      </c>
      <c r="Q82" s="62" t="str">
        <f t="shared" si="55"/>
        <v/>
      </c>
      <c r="R82" s="62" t="str">
        <f t="shared" si="56"/>
        <v/>
      </c>
      <c r="S82" s="63"/>
      <c r="T82" s="64"/>
      <c r="U82" s="65">
        <f t="shared" si="57"/>
        <v>0</v>
      </c>
      <c r="V82" s="65">
        <f t="shared" si="58"/>
        <v>0</v>
      </c>
      <c r="W82" s="66" t="str">
        <f t="shared" si="59"/>
        <v/>
      </c>
      <c r="X82" s="66" t="str">
        <f t="shared" si="60"/>
        <v/>
      </c>
      <c r="Y82" s="59"/>
      <c r="Z82" s="59"/>
      <c r="AA82" s="60">
        <f t="shared" si="61"/>
        <v>0</v>
      </c>
      <c r="AB82" s="61">
        <f t="shared" si="62"/>
        <v>0</v>
      </c>
      <c r="AC82" s="61" t="str">
        <f t="shared" si="63"/>
        <v/>
      </c>
      <c r="AD82" s="62" t="str">
        <f t="shared" si="64"/>
        <v/>
      </c>
      <c r="AE82" s="67" t="str">
        <f t="shared" si="65"/>
        <v/>
      </c>
      <c r="AF82" s="67" t="str">
        <f t="shared" si="66"/>
        <v/>
      </c>
      <c r="AG82" s="68" t="str">
        <f t="shared" si="67"/>
        <v/>
      </c>
      <c r="AH82" s="69" t="str">
        <f t="shared" si="39"/>
        <v/>
      </c>
      <c r="AI82" s="67" t="str">
        <f t="shared" si="40"/>
        <v/>
      </c>
      <c r="AJ82" s="67" t="str">
        <f t="shared" si="41"/>
        <v/>
      </c>
      <c r="AK82" s="68" t="str">
        <f t="shared" si="42"/>
        <v/>
      </c>
      <c r="AL82" s="68" t="str">
        <f t="shared" si="43"/>
        <v/>
      </c>
      <c r="AM82" s="70" t="e">
        <f t="shared" si="68"/>
        <v>#DIV/0!</v>
      </c>
      <c r="AN82" s="70" t="e">
        <f t="shared" si="44"/>
        <v>#DIV/0!</v>
      </c>
      <c r="AO82" s="67" t="str">
        <f t="shared" si="69"/>
        <v/>
      </c>
      <c r="AP82" s="67" t="str">
        <f t="shared" si="70"/>
        <v/>
      </c>
      <c r="AQ82" s="68" t="str">
        <f t="shared" si="71"/>
        <v/>
      </c>
      <c r="AR82" s="69" t="str">
        <f t="shared" si="72"/>
        <v/>
      </c>
      <c r="AS82" s="67" t="str">
        <f t="shared" si="45"/>
        <v/>
      </c>
      <c r="AT82" s="67" t="str">
        <f t="shared" si="46"/>
        <v/>
      </c>
      <c r="AU82" s="68" t="str">
        <f t="shared" si="73"/>
        <v/>
      </c>
      <c r="AV82" s="68" t="str">
        <f t="shared" si="74"/>
        <v/>
      </c>
      <c r="AW82" s="70">
        <f t="shared" si="75"/>
        <v>0</v>
      </c>
      <c r="AX82" s="70">
        <f t="shared" si="47"/>
        <v>0</v>
      </c>
      <c r="AY82" s="20"/>
      <c r="BY82" s="249"/>
      <c r="BZ82" s="249"/>
      <c r="CA82" s="249"/>
      <c r="CB82" s="249"/>
      <c r="CC82" s="249"/>
      <c r="CD82" s="249"/>
      <c r="CE82" s="249"/>
      <c r="CF82" s="249"/>
      <c r="CG82" s="228"/>
      <c r="CH82" s="247"/>
      <c r="CI82" s="248"/>
      <c r="CN82" s="4">
        <v>72</v>
      </c>
    </row>
    <row r="83" spans="1:92" s="4" customFormat="1" ht="14.5" x14ac:dyDescent="0.25">
      <c r="A83" s="52" t="str">
        <f t="shared" si="48"/>
        <v/>
      </c>
      <c r="B83" s="53"/>
      <c r="C83" s="52"/>
      <c r="D83" s="52"/>
      <c r="E83" s="53"/>
      <c r="F83" s="54"/>
      <c r="G83" s="55"/>
      <c r="H83" s="56"/>
      <c r="I83" s="57">
        <f t="shared" si="49"/>
        <v>0</v>
      </c>
      <c r="J83" s="57">
        <f t="shared" si="50"/>
        <v>0</v>
      </c>
      <c r="K83" s="58" t="str">
        <f t="shared" si="51"/>
        <v/>
      </c>
      <c r="L83" s="58" t="str">
        <f t="shared" si="52"/>
        <v/>
      </c>
      <c r="M83" s="59"/>
      <c r="N83" s="60"/>
      <c r="O83" s="61">
        <f t="shared" si="53"/>
        <v>0</v>
      </c>
      <c r="P83" s="61">
        <f t="shared" si="54"/>
        <v>0</v>
      </c>
      <c r="Q83" s="62" t="str">
        <f t="shared" si="55"/>
        <v/>
      </c>
      <c r="R83" s="62" t="str">
        <f t="shared" si="56"/>
        <v/>
      </c>
      <c r="S83" s="63"/>
      <c r="T83" s="64"/>
      <c r="U83" s="65">
        <f t="shared" si="57"/>
        <v>0</v>
      </c>
      <c r="V83" s="65">
        <f t="shared" si="58"/>
        <v>0</v>
      </c>
      <c r="W83" s="66" t="str">
        <f t="shared" si="59"/>
        <v/>
      </c>
      <c r="X83" s="66" t="str">
        <f t="shared" si="60"/>
        <v/>
      </c>
      <c r="Y83" s="59"/>
      <c r="Z83" s="59"/>
      <c r="AA83" s="60">
        <f t="shared" si="61"/>
        <v>0</v>
      </c>
      <c r="AB83" s="61">
        <f t="shared" si="62"/>
        <v>0</v>
      </c>
      <c r="AC83" s="61" t="str">
        <f t="shared" si="63"/>
        <v/>
      </c>
      <c r="AD83" s="62" t="str">
        <f t="shared" si="64"/>
        <v/>
      </c>
      <c r="AE83" s="67" t="str">
        <f t="shared" si="65"/>
        <v/>
      </c>
      <c r="AF83" s="67" t="str">
        <f t="shared" si="66"/>
        <v/>
      </c>
      <c r="AG83" s="68" t="str">
        <f t="shared" si="67"/>
        <v/>
      </c>
      <c r="AH83" s="69" t="str">
        <f t="shared" si="39"/>
        <v/>
      </c>
      <c r="AI83" s="67" t="str">
        <f t="shared" si="40"/>
        <v/>
      </c>
      <c r="AJ83" s="67" t="str">
        <f t="shared" si="41"/>
        <v/>
      </c>
      <c r="AK83" s="68" t="str">
        <f t="shared" si="42"/>
        <v/>
      </c>
      <c r="AL83" s="68" t="str">
        <f t="shared" si="43"/>
        <v/>
      </c>
      <c r="AM83" s="70" t="e">
        <f t="shared" si="68"/>
        <v>#DIV/0!</v>
      </c>
      <c r="AN83" s="70" t="e">
        <f t="shared" si="44"/>
        <v>#DIV/0!</v>
      </c>
      <c r="AO83" s="67" t="str">
        <f t="shared" si="69"/>
        <v/>
      </c>
      <c r="AP83" s="67" t="str">
        <f t="shared" si="70"/>
        <v/>
      </c>
      <c r="AQ83" s="68" t="str">
        <f t="shared" si="71"/>
        <v/>
      </c>
      <c r="AR83" s="69" t="str">
        <f t="shared" si="72"/>
        <v/>
      </c>
      <c r="AS83" s="67" t="str">
        <f t="shared" si="45"/>
        <v/>
      </c>
      <c r="AT83" s="67" t="str">
        <f t="shared" si="46"/>
        <v/>
      </c>
      <c r="AU83" s="68" t="str">
        <f t="shared" si="73"/>
        <v/>
      </c>
      <c r="AV83" s="68" t="str">
        <f t="shared" si="74"/>
        <v/>
      </c>
      <c r="AW83" s="70">
        <f t="shared" si="75"/>
        <v>0</v>
      </c>
      <c r="AX83" s="70">
        <f t="shared" si="47"/>
        <v>0</v>
      </c>
      <c r="AY83" s="20"/>
      <c r="CN83" s="4">
        <v>73</v>
      </c>
    </row>
    <row r="84" spans="1:92" s="4" customFormat="1" ht="14.5" x14ac:dyDescent="0.25">
      <c r="A84" s="52" t="str">
        <f t="shared" si="48"/>
        <v/>
      </c>
      <c r="B84" s="53"/>
      <c r="C84" s="52"/>
      <c r="D84" s="52"/>
      <c r="E84" s="53"/>
      <c r="F84" s="54"/>
      <c r="G84" s="55"/>
      <c r="H84" s="56"/>
      <c r="I84" s="57">
        <f t="shared" si="49"/>
        <v>0</v>
      </c>
      <c r="J84" s="57">
        <f t="shared" si="50"/>
        <v>0</v>
      </c>
      <c r="K84" s="58" t="str">
        <f t="shared" si="51"/>
        <v/>
      </c>
      <c r="L84" s="58" t="str">
        <f t="shared" si="52"/>
        <v/>
      </c>
      <c r="M84" s="59"/>
      <c r="N84" s="60"/>
      <c r="O84" s="61">
        <f t="shared" si="53"/>
        <v>0</v>
      </c>
      <c r="P84" s="61">
        <f t="shared" si="54"/>
        <v>0</v>
      </c>
      <c r="Q84" s="62" t="str">
        <f t="shared" si="55"/>
        <v/>
      </c>
      <c r="R84" s="62" t="str">
        <f t="shared" si="56"/>
        <v/>
      </c>
      <c r="S84" s="63"/>
      <c r="T84" s="64"/>
      <c r="U84" s="65">
        <f t="shared" si="57"/>
        <v>0</v>
      </c>
      <c r="V84" s="65">
        <f t="shared" si="58"/>
        <v>0</v>
      </c>
      <c r="W84" s="66" t="str">
        <f t="shared" si="59"/>
        <v/>
      </c>
      <c r="X84" s="66" t="str">
        <f t="shared" si="60"/>
        <v/>
      </c>
      <c r="Y84" s="59"/>
      <c r="Z84" s="59"/>
      <c r="AA84" s="60">
        <f t="shared" si="61"/>
        <v>0</v>
      </c>
      <c r="AB84" s="61">
        <f t="shared" si="62"/>
        <v>0</v>
      </c>
      <c r="AC84" s="61" t="str">
        <f t="shared" si="63"/>
        <v/>
      </c>
      <c r="AD84" s="62" t="str">
        <f t="shared" si="64"/>
        <v/>
      </c>
      <c r="AE84" s="67" t="str">
        <f t="shared" si="65"/>
        <v/>
      </c>
      <c r="AF84" s="67" t="str">
        <f t="shared" si="66"/>
        <v/>
      </c>
      <c r="AG84" s="68" t="str">
        <f t="shared" si="67"/>
        <v/>
      </c>
      <c r="AH84" s="69" t="str">
        <f t="shared" si="39"/>
        <v/>
      </c>
      <c r="AI84" s="67" t="str">
        <f t="shared" si="40"/>
        <v/>
      </c>
      <c r="AJ84" s="67" t="str">
        <f t="shared" si="41"/>
        <v/>
      </c>
      <c r="AK84" s="68" t="str">
        <f t="shared" si="42"/>
        <v/>
      </c>
      <c r="AL84" s="68" t="str">
        <f t="shared" si="43"/>
        <v/>
      </c>
      <c r="AM84" s="70" t="e">
        <f t="shared" si="68"/>
        <v>#DIV/0!</v>
      </c>
      <c r="AN84" s="70" t="e">
        <f t="shared" si="44"/>
        <v>#DIV/0!</v>
      </c>
      <c r="AO84" s="67" t="str">
        <f t="shared" si="69"/>
        <v/>
      </c>
      <c r="AP84" s="67" t="str">
        <f t="shared" si="70"/>
        <v/>
      </c>
      <c r="AQ84" s="68" t="str">
        <f t="shared" si="71"/>
        <v/>
      </c>
      <c r="AR84" s="69" t="str">
        <f t="shared" si="72"/>
        <v/>
      </c>
      <c r="AS84" s="67" t="str">
        <f t="shared" si="45"/>
        <v/>
      </c>
      <c r="AT84" s="67" t="str">
        <f t="shared" si="46"/>
        <v/>
      </c>
      <c r="AU84" s="68" t="str">
        <f t="shared" si="73"/>
        <v/>
      </c>
      <c r="AV84" s="68" t="str">
        <f t="shared" si="74"/>
        <v/>
      </c>
      <c r="AW84" s="70">
        <f t="shared" si="75"/>
        <v>0</v>
      </c>
      <c r="AX84" s="70">
        <f t="shared" si="47"/>
        <v>0</v>
      </c>
      <c r="AY84" s="20"/>
      <c r="CN84" s="4">
        <v>74</v>
      </c>
    </row>
    <row r="85" spans="1:92" s="4" customFormat="1" ht="14.5" x14ac:dyDescent="0.25">
      <c r="A85" s="52" t="str">
        <f t="shared" si="48"/>
        <v/>
      </c>
      <c r="B85" s="53"/>
      <c r="C85" s="52"/>
      <c r="D85" s="52"/>
      <c r="E85" s="53"/>
      <c r="F85" s="54"/>
      <c r="G85" s="55"/>
      <c r="H85" s="56"/>
      <c r="I85" s="57">
        <f t="shared" si="49"/>
        <v>0</v>
      </c>
      <c r="J85" s="57">
        <f t="shared" si="50"/>
        <v>0</v>
      </c>
      <c r="K85" s="58" t="str">
        <f t="shared" si="51"/>
        <v/>
      </c>
      <c r="L85" s="58" t="str">
        <f t="shared" si="52"/>
        <v/>
      </c>
      <c r="M85" s="59"/>
      <c r="N85" s="60"/>
      <c r="O85" s="61">
        <f t="shared" si="53"/>
        <v>0</v>
      </c>
      <c r="P85" s="61">
        <f t="shared" si="54"/>
        <v>0</v>
      </c>
      <c r="Q85" s="62" t="str">
        <f t="shared" si="55"/>
        <v/>
      </c>
      <c r="R85" s="62" t="str">
        <f t="shared" si="56"/>
        <v/>
      </c>
      <c r="S85" s="63"/>
      <c r="T85" s="64"/>
      <c r="U85" s="65">
        <f t="shared" si="57"/>
        <v>0</v>
      </c>
      <c r="V85" s="65">
        <f t="shared" si="58"/>
        <v>0</v>
      </c>
      <c r="W85" s="66" t="str">
        <f t="shared" si="59"/>
        <v/>
      </c>
      <c r="X85" s="66" t="str">
        <f t="shared" si="60"/>
        <v/>
      </c>
      <c r="Y85" s="59"/>
      <c r="Z85" s="59"/>
      <c r="AA85" s="60">
        <f t="shared" si="61"/>
        <v>0</v>
      </c>
      <c r="AB85" s="61">
        <f t="shared" si="62"/>
        <v>0</v>
      </c>
      <c r="AC85" s="61" t="str">
        <f t="shared" si="63"/>
        <v/>
      </c>
      <c r="AD85" s="62" t="str">
        <f t="shared" si="64"/>
        <v/>
      </c>
      <c r="AE85" s="67" t="str">
        <f t="shared" si="65"/>
        <v/>
      </c>
      <c r="AF85" s="67" t="str">
        <f t="shared" si="66"/>
        <v/>
      </c>
      <c r="AG85" s="68" t="str">
        <f t="shared" si="67"/>
        <v/>
      </c>
      <c r="AH85" s="69" t="str">
        <f t="shared" si="39"/>
        <v/>
      </c>
      <c r="AI85" s="67" t="str">
        <f t="shared" si="40"/>
        <v/>
      </c>
      <c r="AJ85" s="67" t="str">
        <f t="shared" si="41"/>
        <v/>
      </c>
      <c r="AK85" s="68" t="str">
        <f t="shared" si="42"/>
        <v/>
      </c>
      <c r="AL85" s="68" t="str">
        <f t="shared" si="43"/>
        <v/>
      </c>
      <c r="AM85" s="70" t="e">
        <f t="shared" si="68"/>
        <v>#DIV/0!</v>
      </c>
      <c r="AN85" s="70" t="e">
        <f t="shared" si="44"/>
        <v>#DIV/0!</v>
      </c>
      <c r="AO85" s="67" t="str">
        <f t="shared" si="69"/>
        <v/>
      </c>
      <c r="AP85" s="67" t="str">
        <f t="shared" si="70"/>
        <v/>
      </c>
      <c r="AQ85" s="68" t="str">
        <f t="shared" si="71"/>
        <v/>
      </c>
      <c r="AR85" s="69" t="str">
        <f t="shared" si="72"/>
        <v/>
      </c>
      <c r="AS85" s="67" t="str">
        <f t="shared" si="45"/>
        <v/>
      </c>
      <c r="AT85" s="67" t="str">
        <f t="shared" si="46"/>
        <v/>
      </c>
      <c r="AU85" s="68" t="str">
        <f t="shared" si="73"/>
        <v/>
      </c>
      <c r="AV85" s="68" t="str">
        <f t="shared" si="74"/>
        <v/>
      </c>
      <c r="AW85" s="70">
        <f t="shared" si="75"/>
        <v>0</v>
      </c>
      <c r="AX85" s="70">
        <f t="shared" si="47"/>
        <v>0</v>
      </c>
      <c r="AY85" s="20"/>
      <c r="CN85" s="4">
        <v>75</v>
      </c>
    </row>
    <row r="86" spans="1:92" s="4" customFormat="1" ht="14.5" x14ac:dyDescent="0.25">
      <c r="A86" s="52" t="str">
        <f t="shared" si="48"/>
        <v/>
      </c>
      <c r="B86" s="53"/>
      <c r="C86" s="52"/>
      <c r="D86" s="52"/>
      <c r="E86" s="53"/>
      <c r="F86" s="54"/>
      <c r="G86" s="55"/>
      <c r="H86" s="56"/>
      <c r="I86" s="57">
        <f t="shared" si="49"/>
        <v>0</v>
      </c>
      <c r="J86" s="57">
        <f t="shared" si="50"/>
        <v>0</v>
      </c>
      <c r="K86" s="58" t="str">
        <f t="shared" si="51"/>
        <v/>
      </c>
      <c r="L86" s="58" t="str">
        <f t="shared" si="52"/>
        <v/>
      </c>
      <c r="M86" s="59"/>
      <c r="N86" s="60"/>
      <c r="O86" s="61">
        <f t="shared" si="53"/>
        <v>0</v>
      </c>
      <c r="P86" s="61">
        <f t="shared" si="54"/>
        <v>0</v>
      </c>
      <c r="Q86" s="62" t="str">
        <f t="shared" si="55"/>
        <v/>
      </c>
      <c r="R86" s="62" t="str">
        <f t="shared" si="56"/>
        <v/>
      </c>
      <c r="S86" s="63"/>
      <c r="T86" s="64"/>
      <c r="U86" s="65">
        <f t="shared" si="57"/>
        <v>0</v>
      </c>
      <c r="V86" s="65">
        <f t="shared" si="58"/>
        <v>0</v>
      </c>
      <c r="W86" s="66" t="str">
        <f t="shared" si="59"/>
        <v/>
      </c>
      <c r="X86" s="66" t="str">
        <f t="shared" si="60"/>
        <v/>
      </c>
      <c r="Y86" s="59"/>
      <c r="Z86" s="59"/>
      <c r="AA86" s="60">
        <f t="shared" si="61"/>
        <v>0</v>
      </c>
      <c r="AB86" s="61">
        <f t="shared" si="62"/>
        <v>0</v>
      </c>
      <c r="AC86" s="61" t="str">
        <f t="shared" si="63"/>
        <v/>
      </c>
      <c r="AD86" s="62" t="str">
        <f t="shared" si="64"/>
        <v/>
      </c>
      <c r="AE86" s="67" t="str">
        <f t="shared" si="65"/>
        <v/>
      </c>
      <c r="AF86" s="67" t="str">
        <f t="shared" si="66"/>
        <v/>
      </c>
      <c r="AG86" s="68" t="str">
        <f t="shared" si="67"/>
        <v/>
      </c>
      <c r="AH86" s="69" t="str">
        <f t="shared" si="39"/>
        <v/>
      </c>
      <c r="AI86" s="67" t="str">
        <f t="shared" si="40"/>
        <v/>
      </c>
      <c r="AJ86" s="67" t="str">
        <f t="shared" si="41"/>
        <v/>
      </c>
      <c r="AK86" s="68" t="str">
        <f t="shared" si="42"/>
        <v/>
      </c>
      <c r="AL86" s="68" t="str">
        <f t="shared" si="43"/>
        <v/>
      </c>
      <c r="AM86" s="70" t="e">
        <f t="shared" si="68"/>
        <v>#DIV/0!</v>
      </c>
      <c r="AN86" s="70" t="e">
        <f t="shared" si="44"/>
        <v>#DIV/0!</v>
      </c>
      <c r="AO86" s="67" t="str">
        <f t="shared" si="69"/>
        <v/>
      </c>
      <c r="AP86" s="67" t="str">
        <f t="shared" si="70"/>
        <v/>
      </c>
      <c r="AQ86" s="68" t="str">
        <f t="shared" si="71"/>
        <v/>
      </c>
      <c r="AR86" s="69" t="str">
        <f t="shared" si="72"/>
        <v/>
      </c>
      <c r="AS86" s="67" t="str">
        <f t="shared" si="45"/>
        <v/>
      </c>
      <c r="AT86" s="67" t="str">
        <f t="shared" si="46"/>
        <v/>
      </c>
      <c r="AU86" s="68" t="str">
        <f t="shared" si="73"/>
        <v/>
      </c>
      <c r="AV86" s="68" t="str">
        <f t="shared" si="74"/>
        <v/>
      </c>
      <c r="AW86" s="70">
        <f t="shared" si="75"/>
        <v>0</v>
      </c>
      <c r="AX86" s="70">
        <f t="shared" si="47"/>
        <v>0</v>
      </c>
      <c r="AY86" s="20"/>
      <c r="CN86" s="4">
        <v>76</v>
      </c>
    </row>
    <row r="87" spans="1:92" s="4" customFormat="1" ht="14.5" x14ac:dyDescent="0.25">
      <c r="A87" s="52" t="str">
        <f t="shared" si="48"/>
        <v/>
      </c>
      <c r="B87" s="53"/>
      <c r="C87" s="52"/>
      <c r="D87" s="52"/>
      <c r="E87" s="53"/>
      <c r="F87" s="54"/>
      <c r="G87" s="55"/>
      <c r="H87" s="56"/>
      <c r="I87" s="57">
        <f t="shared" si="49"/>
        <v>0</v>
      </c>
      <c r="J87" s="57">
        <f t="shared" si="50"/>
        <v>0</v>
      </c>
      <c r="K87" s="58" t="str">
        <f t="shared" si="51"/>
        <v/>
      </c>
      <c r="L87" s="58" t="str">
        <f t="shared" si="52"/>
        <v/>
      </c>
      <c r="M87" s="59"/>
      <c r="N87" s="60"/>
      <c r="O87" s="61">
        <f t="shared" si="53"/>
        <v>0</v>
      </c>
      <c r="P87" s="61">
        <f t="shared" si="54"/>
        <v>0</v>
      </c>
      <c r="Q87" s="62" t="str">
        <f t="shared" si="55"/>
        <v/>
      </c>
      <c r="R87" s="62" t="str">
        <f t="shared" si="56"/>
        <v/>
      </c>
      <c r="S87" s="63"/>
      <c r="T87" s="64"/>
      <c r="U87" s="65">
        <f t="shared" si="57"/>
        <v>0</v>
      </c>
      <c r="V87" s="65">
        <f t="shared" si="58"/>
        <v>0</v>
      </c>
      <c r="W87" s="66" t="str">
        <f t="shared" si="59"/>
        <v/>
      </c>
      <c r="X87" s="66" t="str">
        <f t="shared" si="60"/>
        <v/>
      </c>
      <c r="Y87" s="59"/>
      <c r="Z87" s="59"/>
      <c r="AA87" s="60">
        <f t="shared" si="61"/>
        <v>0</v>
      </c>
      <c r="AB87" s="61">
        <f t="shared" si="62"/>
        <v>0</v>
      </c>
      <c r="AC87" s="61" t="str">
        <f t="shared" si="63"/>
        <v/>
      </c>
      <c r="AD87" s="62" t="str">
        <f t="shared" si="64"/>
        <v/>
      </c>
      <c r="AE87" s="67" t="str">
        <f t="shared" si="65"/>
        <v/>
      </c>
      <c r="AF87" s="67" t="str">
        <f t="shared" si="66"/>
        <v/>
      </c>
      <c r="AG87" s="68" t="str">
        <f t="shared" si="67"/>
        <v/>
      </c>
      <c r="AH87" s="69" t="str">
        <f t="shared" si="39"/>
        <v/>
      </c>
      <c r="AI87" s="67" t="str">
        <f t="shared" si="40"/>
        <v/>
      </c>
      <c r="AJ87" s="67" t="str">
        <f t="shared" si="41"/>
        <v/>
      </c>
      <c r="AK87" s="68" t="str">
        <f t="shared" si="42"/>
        <v/>
      </c>
      <c r="AL87" s="68" t="str">
        <f t="shared" si="43"/>
        <v/>
      </c>
      <c r="AM87" s="70" t="e">
        <f t="shared" si="68"/>
        <v>#DIV/0!</v>
      </c>
      <c r="AN87" s="70" t="e">
        <f t="shared" si="44"/>
        <v>#DIV/0!</v>
      </c>
      <c r="AO87" s="67" t="str">
        <f t="shared" si="69"/>
        <v/>
      </c>
      <c r="AP87" s="67" t="str">
        <f t="shared" si="70"/>
        <v/>
      </c>
      <c r="AQ87" s="68" t="str">
        <f t="shared" si="71"/>
        <v/>
      </c>
      <c r="AR87" s="69" t="str">
        <f t="shared" si="72"/>
        <v/>
      </c>
      <c r="AS87" s="67" t="str">
        <f t="shared" si="45"/>
        <v/>
      </c>
      <c r="AT87" s="67" t="str">
        <f t="shared" si="46"/>
        <v/>
      </c>
      <c r="AU87" s="68" t="str">
        <f t="shared" si="73"/>
        <v/>
      </c>
      <c r="AV87" s="68" t="str">
        <f t="shared" si="74"/>
        <v/>
      </c>
      <c r="AW87" s="70">
        <f t="shared" si="75"/>
        <v>0</v>
      </c>
      <c r="AX87" s="70">
        <f t="shared" si="47"/>
        <v>0</v>
      </c>
      <c r="AY87" s="20"/>
      <c r="CN87" s="4">
        <v>77</v>
      </c>
    </row>
    <row r="88" spans="1:92" s="4" customFormat="1" ht="14.5" x14ac:dyDescent="0.25">
      <c r="A88" s="52" t="str">
        <f t="shared" si="48"/>
        <v/>
      </c>
      <c r="B88" s="53"/>
      <c r="C88" s="52"/>
      <c r="D88" s="52"/>
      <c r="E88" s="53"/>
      <c r="F88" s="54"/>
      <c r="G88" s="55"/>
      <c r="H88" s="56"/>
      <c r="I88" s="57">
        <f t="shared" si="49"/>
        <v>0</v>
      </c>
      <c r="J88" s="57">
        <f t="shared" si="50"/>
        <v>0</v>
      </c>
      <c r="K88" s="58" t="str">
        <f t="shared" si="51"/>
        <v/>
      </c>
      <c r="L88" s="58" t="str">
        <f t="shared" si="52"/>
        <v/>
      </c>
      <c r="M88" s="59"/>
      <c r="N88" s="60"/>
      <c r="O88" s="61">
        <f t="shared" si="53"/>
        <v>0</v>
      </c>
      <c r="P88" s="61">
        <f t="shared" si="54"/>
        <v>0</v>
      </c>
      <c r="Q88" s="62" t="str">
        <f t="shared" si="55"/>
        <v/>
      </c>
      <c r="R88" s="62" t="str">
        <f t="shared" si="56"/>
        <v/>
      </c>
      <c r="S88" s="63"/>
      <c r="T88" s="64"/>
      <c r="U88" s="65">
        <f t="shared" si="57"/>
        <v>0</v>
      </c>
      <c r="V88" s="65">
        <f t="shared" si="58"/>
        <v>0</v>
      </c>
      <c r="W88" s="66" t="str">
        <f t="shared" si="59"/>
        <v/>
      </c>
      <c r="X88" s="66" t="str">
        <f t="shared" si="60"/>
        <v/>
      </c>
      <c r="Y88" s="59"/>
      <c r="Z88" s="59"/>
      <c r="AA88" s="60">
        <f t="shared" si="61"/>
        <v>0</v>
      </c>
      <c r="AB88" s="61">
        <f t="shared" si="62"/>
        <v>0</v>
      </c>
      <c r="AC88" s="61" t="str">
        <f t="shared" si="63"/>
        <v/>
      </c>
      <c r="AD88" s="62" t="str">
        <f t="shared" si="64"/>
        <v/>
      </c>
      <c r="AE88" s="67" t="str">
        <f t="shared" si="65"/>
        <v/>
      </c>
      <c r="AF88" s="67" t="str">
        <f t="shared" si="66"/>
        <v/>
      </c>
      <c r="AG88" s="68" t="str">
        <f t="shared" si="67"/>
        <v/>
      </c>
      <c r="AH88" s="69" t="str">
        <f t="shared" si="39"/>
        <v/>
      </c>
      <c r="AI88" s="67" t="str">
        <f t="shared" si="40"/>
        <v/>
      </c>
      <c r="AJ88" s="67" t="str">
        <f t="shared" si="41"/>
        <v/>
      </c>
      <c r="AK88" s="68" t="str">
        <f t="shared" si="42"/>
        <v/>
      </c>
      <c r="AL88" s="68" t="str">
        <f t="shared" si="43"/>
        <v/>
      </c>
      <c r="AM88" s="70" t="e">
        <f t="shared" si="68"/>
        <v>#DIV/0!</v>
      </c>
      <c r="AN88" s="70" t="e">
        <f t="shared" si="44"/>
        <v>#DIV/0!</v>
      </c>
      <c r="AO88" s="67" t="str">
        <f t="shared" si="69"/>
        <v/>
      </c>
      <c r="AP88" s="67" t="str">
        <f t="shared" si="70"/>
        <v/>
      </c>
      <c r="AQ88" s="68" t="str">
        <f t="shared" si="71"/>
        <v/>
      </c>
      <c r="AR88" s="69" t="str">
        <f t="shared" si="72"/>
        <v/>
      </c>
      <c r="AS88" s="67" t="str">
        <f t="shared" si="45"/>
        <v/>
      </c>
      <c r="AT88" s="67" t="str">
        <f t="shared" si="46"/>
        <v/>
      </c>
      <c r="AU88" s="68" t="str">
        <f t="shared" si="73"/>
        <v/>
      </c>
      <c r="AV88" s="68" t="str">
        <f t="shared" si="74"/>
        <v/>
      </c>
      <c r="AW88" s="70">
        <f t="shared" si="75"/>
        <v>0</v>
      </c>
      <c r="AX88" s="70">
        <f t="shared" si="47"/>
        <v>0</v>
      </c>
      <c r="AY88" s="20"/>
      <c r="CN88" s="4">
        <v>78</v>
      </c>
    </row>
    <row r="89" spans="1:92" s="4" customFormat="1" ht="14.5" x14ac:dyDescent="0.25">
      <c r="A89" s="52" t="str">
        <f t="shared" si="48"/>
        <v/>
      </c>
      <c r="B89" s="53"/>
      <c r="C89" s="52"/>
      <c r="D89" s="52"/>
      <c r="E89" s="53"/>
      <c r="F89" s="54"/>
      <c r="G89" s="55"/>
      <c r="H89" s="56"/>
      <c r="I89" s="57">
        <f t="shared" si="49"/>
        <v>0</v>
      </c>
      <c r="J89" s="57">
        <f t="shared" si="50"/>
        <v>0</v>
      </c>
      <c r="K89" s="58" t="str">
        <f t="shared" si="51"/>
        <v/>
      </c>
      <c r="L89" s="58" t="str">
        <f t="shared" si="52"/>
        <v/>
      </c>
      <c r="M89" s="59"/>
      <c r="N89" s="60"/>
      <c r="O89" s="61">
        <f t="shared" si="53"/>
        <v>0</v>
      </c>
      <c r="P89" s="61">
        <f t="shared" si="54"/>
        <v>0</v>
      </c>
      <c r="Q89" s="62" t="str">
        <f t="shared" si="55"/>
        <v/>
      </c>
      <c r="R89" s="62" t="str">
        <f t="shared" si="56"/>
        <v/>
      </c>
      <c r="S89" s="63"/>
      <c r="T89" s="64"/>
      <c r="U89" s="65">
        <f t="shared" si="57"/>
        <v>0</v>
      </c>
      <c r="V89" s="65">
        <f t="shared" si="58"/>
        <v>0</v>
      </c>
      <c r="W89" s="66" t="str">
        <f t="shared" si="59"/>
        <v/>
      </c>
      <c r="X89" s="66" t="str">
        <f t="shared" si="60"/>
        <v/>
      </c>
      <c r="Y89" s="59"/>
      <c r="Z89" s="59"/>
      <c r="AA89" s="60">
        <f t="shared" si="61"/>
        <v>0</v>
      </c>
      <c r="AB89" s="61">
        <f t="shared" si="62"/>
        <v>0</v>
      </c>
      <c r="AC89" s="61" t="str">
        <f t="shared" si="63"/>
        <v/>
      </c>
      <c r="AD89" s="62" t="str">
        <f t="shared" si="64"/>
        <v/>
      </c>
      <c r="AE89" s="67" t="str">
        <f t="shared" si="65"/>
        <v/>
      </c>
      <c r="AF89" s="67" t="str">
        <f t="shared" si="66"/>
        <v/>
      </c>
      <c r="AG89" s="68" t="str">
        <f t="shared" si="67"/>
        <v/>
      </c>
      <c r="AH89" s="69" t="str">
        <f t="shared" si="39"/>
        <v/>
      </c>
      <c r="AI89" s="67" t="str">
        <f t="shared" si="40"/>
        <v/>
      </c>
      <c r="AJ89" s="67" t="str">
        <f t="shared" si="41"/>
        <v/>
      </c>
      <c r="AK89" s="68" t="str">
        <f t="shared" si="42"/>
        <v/>
      </c>
      <c r="AL89" s="68" t="str">
        <f t="shared" si="43"/>
        <v/>
      </c>
      <c r="AM89" s="70" t="e">
        <f t="shared" si="68"/>
        <v>#DIV/0!</v>
      </c>
      <c r="AN89" s="70" t="e">
        <f t="shared" si="44"/>
        <v>#DIV/0!</v>
      </c>
      <c r="AO89" s="67" t="str">
        <f t="shared" si="69"/>
        <v/>
      </c>
      <c r="AP89" s="67" t="str">
        <f t="shared" si="70"/>
        <v/>
      </c>
      <c r="AQ89" s="68" t="str">
        <f t="shared" si="71"/>
        <v/>
      </c>
      <c r="AR89" s="69" t="str">
        <f t="shared" si="72"/>
        <v/>
      </c>
      <c r="AS89" s="67" t="str">
        <f t="shared" si="45"/>
        <v/>
      </c>
      <c r="AT89" s="67" t="str">
        <f t="shared" si="46"/>
        <v/>
      </c>
      <c r="AU89" s="68" t="str">
        <f t="shared" si="73"/>
        <v/>
      </c>
      <c r="AV89" s="68" t="str">
        <f t="shared" si="74"/>
        <v/>
      </c>
      <c r="AW89" s="70">
        <f t="shared" si="75"/>
        <v>0</v>
      </c>
      <c r="AX89" s="70">
        <f t="shared" si="47"/>
        <v>0</v>
      </c>
      <c r="AY89" s="20"/>
      <c r="CN89" s="4">
        <v>79</v>
      </c>
    </row>
    <row r="90" spans="1:92" s="4" customFormat="1" ht="14.5" x14ac:dyDescent="0.25">
      <c r="A90" s="52" t="str">
        <f t="shared" si="48"/>
        <v/>
      </c>
      <c r="B90" s="53"/>
      <c r="C90" s="52"/>
      <c r="D90" s="52"/>
      <c r="E90" s="53"/>
      <c r="F90" s="54"/>
      <c r="G90" s="55"/>
      <c r="H90" s="56"/>
      <c r="I90" s="57">
        <f t="shared" si="49"/>
        <v>0</v>
      </c>
      <c r="J90" s="57">
        <f t="shared" si="50"/>
        <v>0</v>
      </c>
      <c r="K90" s="58" t="str">
        <f t="shared" si="51"/>
        <v/>
      </c>
      <c r="L90" s="58" t="str">
        <f t="shared" si="52"/>
        <v/>
      </c>
      <c r="M90" s="59"/>
      <c r="N90" s="60"/>
      <c r="O90" s="61">
        <f t="shared" si="53"/>
        <v>0</v>
      </c>
      <c r="P90" s="61">
        <f t="shared" si="54"/>
        <v>0</v>
      </c>
      <c r="Q90" s="62" t="str">
        <f t="shared" si="55"/>
        <v/>
      </c>
      <c r="R90" s="62" t="str">
        <f t="shared" si="56"/>
        <v/>
      </c>
      <c r="S90" s="63"/>
      <c r="T90" s="64"/>
      <c r="U90" s="65">
        <f t="shared" si="57"/>
        <v>0</v>
      </c>
      <c r="V90" s="65">
        <f t="shared" si="58"/>
        <v>0</v>
      </c>
      <c r="W90" s="66" t="str">
        <f t="shared" si="59"/>
        <v/>
      </c>
      <c r="X90" s="66" t="str">
        <f t="shared" si="60"/>
        <v/>
      </c>
      <c r="Y90" s="59"/>
      <c r="Z90" s="59"/>
      <c r="AA90" s="60">
        <f t="shared" si="61"/>
        <v>0</v>
      </c>
      <c r="AB90" s="61">
        <f t="shared" si="62"/>
        <v>0</v>
      </c>
      <c r="AC90" s="61" t="str">
        <f t="shared" si="63"/>
        <v/>
      </c>
      <c r="AD90" s="62" t="str">
        <f t="shared" si="64"/>
        <v/>
      </c>
      <c r="AE90" s="67" t="str">
        <f t="shared" si="65"/>
        <v/>
      </c>
      <c r="AF90" s="67" t="str">
        <f t="shared" si="66"/>
        <v/>
      </c>
      <c r="AG90" s="68" t="str">
        <f t="shared" si="67"/>
        <v/>
      </c>
      <c r="AH90" s="69" t="str">
        <f t="shared" si="39"/>
        <v/>
      </c>
      <c r="AI90" s="67" t="str">
        <f t="shared" si="40"/>
        <v/>
      </c>
      <c r="AJ90" s="67" t="str">
        <f t="shared" si="41"/>
        <v/>
      </c>
      <c r="AK90" s="68" t="str">
        <f t="shared" si="42"/>
        <v/>
      </c>
      <c r="AL90" s="68" t="str">
        <f t="shared" si="43"/>
        <v/>
      </c>
      <c r="AM90" s="70" t="e">
        <f t="shared" si="68"/>
        <v>#DIV/0!</v>
      </c>
      <c r="AN90" s="70" t="e">
        <f t="shared" si="44"/>
        <v>#DIV/0!</v>
      </c>
      <c r="AO90" s="67" t="str">
        <f t="shared" si="69"/>
        <v/>
      </c>
      <c r="AP90" s="67" t="str">
        <f t="shared" si="70"/>
        <v/>
      </c>
      <c r="AQ90" s="68" t="str">
        <f t="shared" si="71"/>
        <v/>
      </c>
      <c r="AR90" s="69" t="str">
        <f t="shared" si="72"/>
        <v/>
      </c>
      <c r="AS90" s="67" t="str">
        <f t="shared" si="45"/>
        <v/>
      </c>
      <c r="AT90" s="67" t="str">
        <f t="shared" si="46"/>
        <v/>
      </c>
      <c r="AU90" s="68" t="str">
        <f t="shared" si="73"/>
        <v/>
      </c>
      <c r="AV90" s="68" t="str">
        <f t="shared" si="74"/>
        <v/>
      </c>
      <c r="AW90" s="70">
        <f t="shared" si="75"/>
        <v>0</v>
      </c>
      <c r="AX90" s="70">
        <f t="shared" si="47"/>
        <v>0</v>
      </c>
      <c r="AY90" s="20"/>
      <c r="CN90" s="4">
        <v>80</v>
      </c>
    </row>
    <row r="91" spans="1:92" s="4" customFormat="1" ht="14.5" x14ac:dyDescent="0.25">
      <c r="A91" s="52" t="str">
        <f t="shared" si="48"/>
        <v/>
      </c>
      <c r="B91" s="53"/>
      <c r="C91" s="52"/>
      <c r="D91" s="52"/>
      <c r="E91" s="53"/>
      <c r="F91" s="54"/>
      <c r="G91" s="55"/>
      <c r="H91" s="56"/>
      <c r="I91" s="57">
        <f t="shared" si="49"/>
        <v>0</v>
      </c>
      <c r="J91" s="57">
        <f t="shared" si="50"/>
        <v>0</v>
      </c>
      <c r="K91" s="58" t="str">
        <f t="shared" si="51"/>
        <v/>
      </c>
      <c r="L91" s="58" t="str">
        <f t="shared" si="52"/>
        <v/>
      </c>
      <c r="M91" s="59"/>
      <c r="N91" s="60"/>
      <c r="O91" s="61">
        <f t="shared" si="53"/>
        <v>0</v>
      </c>
      <c r="P91" s="61">
        <f t="shared" si="54"/>
        <v>0</v>
      </c>
      <c r="Q91" s="62" t="str">
        <f t="shared" si="55"/>
        <v/>
      </c>
      <c r="R91" s="62" t="str">
        <f t="shared" si="56"/>
        <v/>
      </c>
      <c r="S91" s="63"/>
      <c r="T91" s="64"/>
      <c r="U91" s="65">
        <f t="shared" si="57"/>
        <v>0</v>
      </c>
      <c r="V91" s="65">
        <f t="shared" si="58"/>
        <v>0</v>
      </c>
      <c r="W91" s="66" t="str">
        <f t="shared" si="59"/>
        <v/>
      </c>
      <c r="X91" s="66" t="str">
        <f t="shared" si="60"/>
        <v/>
      </c>
      <c r="Y91" s="59"/>
      <c r="Z91" s="59"/>
      <c r="AA91" s="60">
        <f t="shared" si="61"/>
        <v>0</v>
      </c>
      <c r="AB91" s="61">
        <f t="shared" si="62"/>
        <v>0</v>
      </c>
      <c r="AC91" s="61" t="str">
        <f t="shared" si="63"/>
        <v/>
      </c>
      <c r="AD91" s="62" t="str">
        <f t="shared" si="64"/>
        <v/>
      </c>
      <c r="AE91" s="67" t="str">
        <f t="shared" si="65"/>
        <v/>
      </c>
      <c r="AF91" s="67" t="str">
        <f t="shared" si="66"/>
        <v/>
      </c>
      <c r="AG91" s="68" t="str">
        <f t="shared" si="67"/>
        <v/>
      </c>
      <c r="AH91" s="69" t="str">
        <f t="shared" si="39"/>
        <v/>
      </c>
      <c r="AI91" s="67" t="str">
        <f t="shared" si="40"/>
        <v/>
      </c>
      <c r="AJ91" s="67" t="str">
        <f t="shared" si="41"/>
        <v/>
      </c>
      <c r="AK91" s="68" t="str">
        <f t="shared" si="42"/>
        <v/>
      </c>
      <c r="AL91" s="68" t="str">
        <f t="shared" si="43"/>
        <v/>
      </c>
      <c r="AM91" s="70" t="e">
        <f t="shared" si="68"/>
        <v>#DIV/0!</v>
      </c>
      <c r="AN91" s="70" t="e">
        <f t="shared" si="44"/>
        <v>#DIV/0!</v>
      </c>
      <c r="AO91" s="67" t="str">
        <f t="shared" si="69"/>
        <v/>
      </c>
      <c r="AP91" s="67" t="str">
        <f t="shared" si="70"/>
        <v/>
      </c>
      <c r="AQ91" s="68" t="str">
        <f t="shared" si="71"/>
        <v/>
      </c>
      <c r="AR91" s="69" t="str">
        <f t="shared" si="72"/>
        <v/>
      </c>
      <c r="AS91" s="67" t="str">
        <f t="shared" si="45"/>
        <v/>
      </c>
      <c r="AT91" s="67" t="str">
        <f t="shared" si="46"/>
        <v/>
      </c>
      <c r="AU91" s="68" t="str">
        <f t="shared" si="73"/>
        <v/>
      </c>
      <c r="AV91" s="68" t="str">
        <f t="shared" si="74"/>
        <v/>
      </c>
      <c r="AW91" s="70">
        <f t="shared" si="75"/>
        <v>0</v>
      </c>
      <c r="AX91" s="70">
        <f t="shared" si="47"/>
        <v>0</v>
      </c>
      <c r="AY91" s="20"/>
      <c r="CN91" s="4">
        <v>81</v>
      </c>
    </row>
    <row r="92" spans="1:92" s="4" customFormat="1" ht="14.5" x14ac:dyDescent="0.25">
      <c r="A92" s="52" t="str">
        <f t="shared" si="48"/>
        <v/>
      </c>
      <c r="B92" s="53"/>
      <c r="C92" s="52"/>
      <c r="D92" s="52"/>
      <c r="E92" s="53"/>
      <c r="F92" s="54"/>
      <c r="G92" s="55"/>
      <c r="H92" s="56"/>
      <c r="I92" s="57">
        <f t="shared" si="49"/>
        <v>0</v>
      </c>
      <c r="J92" s="57">
        <f t="shared" si="50"/>
        <v>0</v>
      </c>
      <c r="K92" s="58" t="str">
        <f t="shared" si="51"/>
        <v/>
      </c>
      <c r="L92" s="58" t="str">
        <f t="shared" si="52"/>
        <v/>
      </c>
      <c r="M92" s="59"/>
      <c r="N92" s="60"/>
      <c r="O92" s="61">
        <f t="shared" si="53"/>
        <v>0</v>
      </c>
      <c r="P92" s="61">
        <f t="shared" si="54"/>
        <v>0</v>
      </c>
      <c r="Q92" s="62" t="str">
        <f t="shared" si="55"/>
        <v/>
      </c>
      <c r="R92" s="62" t="str">
        <f t="shared" si="56"/>
        <v/>
      </c>
      <c r="S92" s="63"/>
      <c r="T92" s="64"/>
      <c r="U92" s="65">
        <f t="shared" si="57"/>
        <v>0</v>
      </c>
      <c r="V92" s="65">
        <f t="shared" si="58"/>
        <v>0</v>
      </c>
      <c r="W92" s="66" t="str">
        <f t="shared" si="59"/>
        <v/>
      </c>
      <c r="X92" s="66" t="str">
        <f t="shared" si="60"/>
        <v/>
      </c>
      <c r="Y92" s="59"/>
      <c r="Z92" s="59"/>
      <c r="AA92" s="60">
        <f t="shared" si="61"/>
        <v>0</v>
      </c>
      <c r="AB92" s="61">
        <f t="shared" si="62"/>
        <v>0</v>
      </c>
      <c r="AC92" s="61" t="str">
        <f t="shared" si="63"/>
        <v/>
      </c>
      <c r="AD92" s="62" t="str">
        <f t="shared" si="64"/>
        <v/>
      </c>
      <c r="AE92" s="67" t="str">
        <f t="shared" si="65"/>
        <v/>
      </c>
      <c r="AF92" s="67" t="str">
        <f t="shared" si="66"/>
        <v/>
      </c>
      <c r="AG92" s="68" t="str">
        <f t="shared" si="67"/>
        <v/>
      </c>
      <c r="AH92" s="69" t="str">
        <f t="shared" si="39"/>
        <v/>
      </c>
      <c r="AI92" s="67" t="str">
        <f t="shared" si="40"/>
        <v/>
      </c>
      <c r="AJ92" s="67" t="str">
        <f t="shared" si="41"/>
        <v/>
      </c>
      <c r="AK92" s="68" t="str">
        <f t="shared" si="42"/>
        <v/>
      </c>
      <c r="AL92" s="68" t="str">
        <f t="shared" si="43"/>
        <v/>
      </c>
      <c r="AM92" s="70" t="e">
        <f t="shared" si="68"/>
        <v>#DIV/0!</v>
      </c>
      <c r="AN92" s="70" t="e">
        <f t="shared" si="44"/>
        <v>#DIV/0!</v>
      </c>
      <c r="AO92" s="67" t="str">
        <f t="shared" si="69"/>
        <v/>
      </c>
      <c r="AP92" s="67" t="str">
        <f t="shared" si="70"/>
        <v/>
      </c>
      <c r="AQ92" s="68" t="str">
        <f t="shared" si="71"/>
        <v/>
      </c>
      <c r="AR92" s="69" t="str">
        <f t="shared" si="72"/>
        <v/>
      </c>
      <c r="AS92" s="67" t="str">
        <f t="shared" si="45"/>
        <v/>
      </c>
      <c r="AT92" s="67" t="str">
        <f t="shared" si="46"/>
        <v/>
      </c>
      <c r="AU92" s="68" t="str">
        <f t="shared" si="73"/>
        <v/>
      </c>
      <c r="AV92" s="68" t="str">
        <f t="shared" si="74"/>
        <v/>
      </c>
      <c r="AW92" s="70">
        <f t="shared" si="75"/>
        <v>0</v>
      </c>
      <c r="AX92" s="70">
        <f t="shared" si="47"/>
        <v>0</v>
      </c>
      <c r="AY92" s="20"/>
      <c r="CN92" s="4">
        <v>82</v>
      </c>
    </row>
    <row r="93" spans="1:92" s="4" customFormat="1" ht="14.5" x14ac:dyDescent="0.25">
      <c r="A93" s="52" t="str">
        <f t="shared" si="48"/>
        <v/>
      </c>
      <c r="B93" s="53"/>
      <c r="C93" s="52"/>
      <c r="D93" s="52"/>
      <c r="E93" s="53"/>
      <c r="F93" s="54"/>
      <c r="G93" s="55"/>
      <c r="H93" s="56"/>
      <c r="I93" s="57">
        <f t="shared" si="49"/>
        <v>0</v>
      </c>
      <c r="J93" s="57">
        <f t="shared" si="50"/>
        <v>0</v>
      </c>
      <c r="K93" s="58" t="str">
        <f t="shared" si="51"/>
        <v/>
      </c>
      <c r="L93" s="58" t="str">
        <f t="shared" si="52"/>
        <v/>
      </c>
      <c r="M93" s="59"/>
      <c r="N93" s="60"/>
      <c r="O93" s="61">
        <f t="shared" si="53"/>
        <v>0</v>
      </c>
      <c r="P93" s="61">
        <f t="shared" si="54"/>
        <v>0</v>
      </c>
      <c r="Q93" s="62" t="str">
        <f t="shared" si="55"/>
        <v/>
      </c>
      <c r="R93" s="62" t="str">
        <f t="shared" si="56"/>
        <v/>
      </c>
      <c r="S93" s="63"/>
      <c r="T93" s="64"/>
      <c r="U93" s="65">
        <f t="shared" si="57"/>
        <v>0</v>
      </c>
      <c r="V93" s="65">
        <f t="shared" si="58"/>
        <v>0</v>
      </c>
      <c r="W93" s="66" t="str">
        <f t="shared" si="59"/>
        <v/>
      </c>
      <c r="X93" s="66" t="str">
        <f t="shared" si="60"/>
        <v/>
      </c>
      <c r="Y93" s="59"/>
      <c r="Z93" s="59"/>
      <c r="AA93" s="60">
        <f t="shared" si="61"/>
        <v>0</v>
      </c>
      <c r="AB93" s="61">
        <f t="shared" si="62"/>
        <v>0</v>
      </c>
      <c r="AC93" s="61" t="str">
        <f t="shared" si="63"/>
        <v/>
      </c>
      <c r="AD93" s="62" t="str">
        <f t="shared" si="64"/>
        <v/>
      </c>
      <c r="AE93" s="67" t="str">
        <f t="shared" si="65"/>
        <v/>
      </c>
      <c r="AF93" s="67" t="str">
        <f t="shared" si="66"/>
        <v/>
      </c>
      <c r="AG93" s="68" t="str">
        <f t="shared" si="67"/>
        <v/>
      </c>
      <c r="AH93" s="69" t="str">
        <f t="shared" si="39"/>
        <v/>
      </c>
      <c r="AI93" s="67" t="str">
        <f t="shared" si="40"/>
        <v/>
      </c>
      <c r="AJ93" s="67" t="str">
        <f t="shared" si="41"/>
        <v/>
      </c>
      <c r="AK93" s="68" t="str">
        <f t="shared" si="42"/>
        <v/>
      </c>
      <c r="AL93" s="68" t="str">
        <f t="shared" si="43"/>
        <v/>
      </c>
      <c r="AM93" s="70" t="e">
        <f t="shared" si="68"/>
        <v>#DIV/0!</v>
      </c>
      <c r="AN93" s="70" t="e">
        <f t="shared" si="44"/>
        <v>#DIV/0!</v>
      </c>
      <c r="AO93" s="67" t="str">
        <f t="shared" si="69"/>
        <v/>
      </c>
      <c r="AP93" s="67" t="str">
        <f t="shared" si="70"/>
        <v/>
      </c>
      <c r="AQ93" s="68" t="str">
        <f t="shared" si="71"/>
        <v/>
      </c>
      <c r="AR93" s="69" t="str">
        <f t="shared" si="72"/>
        <v/>
      </c>
      <c r="AS93" s="67" t="str">
        <f t="shared" si="45"/>
        <v/>
      </c>
      <c r="AT93" s="67" t="str">
        <f t="shared" si="46"/>
        <v/>
      </c>
      <c r="AU93" s="68" t="str">
        <f t="shared" si="73"/>
        <v/>
      </c>
      <c r="AV93" s="68" t="str">
        <f t="shared" si="74"/>
        <v/>
      </c>
      <c r="AW93" s="70">
        <f t="shared" si="75"/>
        <v>0</v>
      </c>
      <c r="AX93" s="70">
        <f t="shared" si="47"/>
        <v>0</v>
      </c>
      <c r="AY93" s="20"/>
      <c r="CN93" s="4">
        <v>83</v>
      </c>
    </row>
    <row r="94" spans="1:92" s="4" customFormat="1" ht="14.5" x14ac:dyDescent="0.25">
      <c r="A94" s="52" t="str">
        <f t="shared" si="48"/>
        <v/>
      </c>
      <c r="B94" s="53"/>
      <c r="C94" s="52"/>
      <c r="D94" s="52"/>
      <c r="E94" s="53"/>
      <c r="F94" s="54"/>
      <c r="G94" s="55"/>
      <c r="H94" s="56"/>
      <c r="I94" s="57">
        <f t="shared" si="49"/>
        <v>0</v>
      </c>
      <c r="J94" s="57">
        <f t="shared" si="50"/>
        <v>0</v>
      </c>
      <c r="K94" s="58" t="str">
        <f t="shared" si="51"/>
        <v/>
      </c>
      <c r="L94" s="58" t="str">
        <f t="shared" si="52"/>
        <v/>
      </c>
      <c r="M94" s="59"/>
      <c r="N94" s="60"/>
      <c r="O94" s="61">
        <f t="shared" si="53"/>
        <v>0</v>
      </c>
      <c r="P94" s="61">
        <f t="shared" si="54"/>
        <v>0</v>
      </c>
      <c r="Q94" s="62" t="str">
        <f t="shared" si="55"/>
        <v/>
      </c>
      <c r="R94" s="62" t="str">
        <f t="shared" si="56"/>
        <v/>
      </c>
      <c r="S94" s="63"/>
      <c r="T94" s="64"/>
      <c r="U94" s="65">
        <f t="shared" si="57"/>
        <v>0</v>
      </c>
      <c r="V94" s="65">
        <f t="shared" si="58"/>
        <v>0</v>
      </c>
      <c r="W94" s="66" t="str">
        <f t="shared" si="59"/>
        <v/>
      </c>
      <c r="X94" s="66" t="str">
        <f t="shared" si="60"/>
        <v/>
      </c>
      <c r="Y94" s="59"/>
      <c r="Z94" s="59"/>
      <c r="AA94" s="60">
        <f t="shared" si="61"/>
        <v>0</v>
      </c>
      <c r="AB94" s="61">
        <f t="shared" si="62"/>
        <v>0</v>
      </c>
      <c r="AC94" s="61" t="str">
        <f t="shared" si="63"/>
        <v/>
      </c>
      <c r="AD94" s="62" t="str">
        <f t="shared" si="64"/>
        <v/>
      </c>
      <c r="AE94" s="67" t="str">
        <f t="shared" si="65"/>
        <v/>
      </c>
      <c r="AF94" s="67" t="str">
        <f t="shared" si="66"/>
        <v/>
      </c>
      <c r="AG94" s="68" t="str">
        <f t="shared" si="67"/>
        <v/>
      </c>
      <c r="AH94" s="69" t="str">
        <f t="shared" si="39"/>
        <v/>
      </c>
      <c r="AI94" s="67" t="str">
        <f t="shared" si="40"/>
        <v/>
      </c>
      <c r="AJ94" s="67" t="str">
        <f t="shared" si="41"/>
        <v/>
      </c>
      <c r="AK94" s="68" t="str">
        <f t="shared" si="42"/>
        <v/>
      </c>
      <c r="AL94" s="68" t="str">
        <f t="shared" si="43"/>
        <v/>
      </c>
      <c r="AM94" s="70" t="e">
        <f t="shared" si="68"/>
        <v>#DIV/0!</v>
      </c>
      <c r="AN94" s="70" t="e">
        <f t="shared" si="44"/>
        <v>#DIV/0!</v>
      </c>
      <c r="AO94" s="67" t="str">
        <f t="shared" si="69"/>
        <v/>
      </c>
      <c r="AP94" s="67" t="str">
        <f t="shared" si="70"/>
        <v/>
      </c>
      <c r="AQ94" s="68" t="str">
        <f t="shared" si="71"/>
        <v/>
      </c>
      <c r="AR94" s="69" t="str">
        <f t="shared" si="72"/>
        <v/>
      </c>
      <c r="AS94" s="67" t="str">
        <f t="shared" si="45"/>
        <v/>
      </c>
      <c r="AT94" s="67" t="str">
        <f t="shared" si="46"/>
        <v/>
      </c>
      <c r="AU94" s="68" t="str">
        <f t="shared" si="73"/>
        <v/>
      </c>
      <c r="AV94" s="68" t="str">
        <f t="shared" si="74"/>
        <v/>
      </c>
      <c r="AW94" s="70">
        <f t="shared" si="75"/>
        <v>0</v>
      </c>
      <c r="AX94" s="70">
        <f t="shared" si="47"/>
        <v>0</v>
      </c>
      <c r="AY94" s="20"/>
      <c r="CN94" s="4">
        <v>84</v>
      </c>
    </row>
    <row r="95" spans="1:92" s="4" customFormat="1" ht="14.5" x14ac:dyDescent="0.25">
      <c r="A95" s="52" t="str">
        <f t="shared" si="48"/>
        <v/>
      </c>
      <c r="B95" s="53"/>
      <c r="C95" s="52"/>
      <c r="D95" s="52"/>
      <c r="E95" s="53"/>
      <c r="F95" s="54"/>
      <c r="G95" s="55"/>
      <c r="H95" s="56"/>
      <c r="I95" s="57">
        <f t="shared" si="49"/>
        <v>0</v>
      </c>
      <c r="J95" s="57">
        <f t="shared" si="50"/>
        <v>0</v>
      </c>
      <c r="K95" s="58" t="str">
        <f t="shared" si="51"/>
        <v/>
      </c>
      <c r="L95" s="58" t="str">
        <f t="shared" si="52"/>
        <v/>
      </c>
      <c r="M95" s="59"/>
      <c r="N95" s="60"/>
      <c r="O95" s="61">
        <f t="shared" si="53"/>
        <v>0</v>
      </c>
      <c r="P95" s="61">
        <f t="shared" si="54"/>
        <v>0</v>
      </c>
      <c r="Q95" s="62" t="str">
        <f t="shared" si="55"/>
        <v/>
      </c>
      <c r="R95" s="62" t="str">
        <f t="shared" si="56"/>
        <v/>
      </c>
      <c r="S95" s="63"/>
      <c r="T95" s="64"/>
      <c r="U95" s="65">
        <f t="shared" si="57"/>
        <v>0</v>
      </c>
      <c r="V95" s="65">
        <f t="shared" si="58"/>
        <v>0</v>
      </c>
      <c r="W95" s="66" t="str">
        <f t="shared" si="59"/>
        <v/>
      </c>
      <c r="X95" s="66" t="str">
        <f t="shared" si="60"/>
        <v/>
      </c>
      <c r="Y95" s="59"/>
      <c r="Z95" s="59"/>
      <c r="AA95" s="60">
        <f t="shared" si="61"/>
        <v>0</v>
      </c>
      <c r="AB95" s="61">
        <f t="shared" si="62"/>
        <v>0</v>
      </c>
      <c r="AC95" s="61" t="str">
        <f t="shared" si="63"/>
        <v/>
      </c>
      <c r="AD95" s="62" t="str">
        <f t="shared" si="64"/>
        <v/>
      </c>
      <c r="AE95" s="67" t="str">
        <f t="shared" si="65"/>
        <v/>
      </c>
      <c r="AF95" s="67" t="str">
        <f t="shared" si="66"/>
        <v/>
      </c>
      <c r="AG95" s="68" t="str">
        <f t="shared" si="67"/>
        <v/>
      </c>
      <c r="AH95" s="69" t="str">
        <f t="shared" si="39"/>
        <v/>
      </c>
      <c r="AI95" s="67" t="str">
        <f t="shared" si="40"/>
        <v/>
      </c>
      <c r="AJ95" s="67" t="str">
        <f t="shared" si="41"/>
        <v/>
      </c>
      <c r="AK95" s="68" t="str">
        <f t="shared" si="42"/>
        <v/>
      </c>
      <c r="AL95" s="68" t="str">
        <f t="shared" si="43"/>
        <v/>
      </c>
      <c r="AM95" s="70" t="e">
        <f t="shared" si="68"/>
        <v>#DIV/0!</v>
      </c>
      <c r="AN95" s="70" t="e">
        <f t="shared" si="44"/>
        <v>#DIV/0!</v>
      </c>
      <c r="AO95" s="67" t="str">
        <f t="shared" si="69"/>
        <v/>
      </c>
      <c r="AP95" s="67" t="str">
        <f t="shared" si="70"/>
        <v/>
      </c>
      <c r="AQ95" s="68" t="str">
        <f t="shared" si="71"/>
        <v/>
      </c>
      <c r="AR95" s="69" t="str">
        <f t="shared" si="72"/>
        <v/>
      </c>
      <c r="AS95" s="67" t="str">
        <f t="shared" si="45"/>
        <v/>
      </c>
      <c r="AT95" s="67" t="str">
        <f t="shared" si="46"/>
        <v/>
      </c>
      <c r="AU95" s="68" t="str">
        <f t="shared" si="73"/>
        <v/>
      </c>
      <c r="AV95" s="68" t="str">
        <f t="shared" si="74"/>
        <v/>
      </c>
      <c r="AW95" s="70">
        <f t="shared" si="75"/>
        <v>0</v>
      </c>
      <c r="AX95" s="70">
        <f t="shared" si="47"/>
        <v>0</v>
      </c>
      <c r="AY95" s="20"/>
      <c r="CN95" s="4">
        <v>85</v>
      </c>
    </row>
    <row r="96" spans="1:92" s="4" customFormat="1" ht="14.5" x14ac:dyDescent="0.25">
      <c r="A96" s="52" t="str">
        <f t="shared" si="48"/>
        <v/>
      </c>
      <c r="B96" s="53"/>
      <c r="C96" s="52"/>
      <c r="D96" s="52"/>
      <c r="E96" s="53"/>
      <c r="F96" s="54"/>
      <c r="G96" s="55"/>
      <c r="H96" s="56"/>
      <c r="I96" s="57">
        <f t="shared" si="49"/>
        <v>0</v>
      </c>
      <c r="J96" s="57">
        <f t="shared" si="50"/>
        <v>0</v>
      </c>
      <c r="K96" s="58" t="str">
        <f t="shared" si="51"/>
        <v/>
      </c>
      <c r="L96" s="58" t="str">
        <f t="shared" si="52"/>
        <v/>
      </c>
      <c r="M96" s="59"/>
      <c r="N96" s="60"/>
      <c r="O96" s="61">
        <f t="shared" si="53"/>
        <v>0</v>
      </c>
      <c r="P96" s="61">
        <f t="shared" si="54"/>
        <v>0</v>
      </c>
      <c r="Q96" s="62" t="str">
        <f t="shared" si="55"/>
        <v/>
      </c>
      <c r="R96" s="62" t="str">
        <f t="shared" si="56"/>
        <v/>
      </c>
      <c r="S96" s="63"/>
      <c r="T96" s="64"/>
      <c r="U96" s="65">
        <f t="shared" si="57"/>
        <v>0</v>
      </c>
      <c r="V96" s="65">
        <f t="shared" si="58"/>
        <v>0</v>
      </c>
      <c r="W96" s="66" t="str">
        <f t="shared" si="59"/>
        <v/>
      </c>
      <c r="X96" s="66" t="str">
        <f t="shared" si="60"/>
        <v/>
      </c>
      <c r="Y96" s="59"/>
      <c r="Z96" s="59"/>
      <c r="AA96" s="60">
        <f t="shared" si="61"/>
        <v>0</v>
      </c>
      <c r="AB96" s="61">
        <f t="shared" si="62"/>
        <v>0</v>
      </c>
      <c r="AC96" s="61" t="str">
        <f t="shared" si="63"/>
        <v/>
      </c>
      <c r="AD96" s="62" t="str">
        <f t="shared" si="64"/>
        <v/>
      </c>
      <c r="AE96" s="67" t="str">
        <f t="shared" si="65"/>
        <v/>
      </c>
      <c r="AF96" s="67" t="str">
        <f t="shared" si="66"/>
        <v/>
      </c>
      <c r="AG96" s="68" t="str">
        <f t="shared" si="67"/>
        <v/>
      </c>
      <c r="AH96" s="69" t="str">
        <f t="shared" si="39"/>
        <v/>
      </c>
      <c r="AI96" s="67" t="str">
        <f t="shared" si="40"/>
        <v/>
      </c>
      <c r="AJ96" s="67" t="str">
        <f t="shared" si="41"/>
        <v/>
      </c>
      <c r="AK96" s="68" t="str">
        <f t="shared" si="42"/>
        <v/>
      </c>
      <c r="AL96" s="68" t="str">
        <f t="shared" si="43"/>
        <v/>
      </c>
      <c r="AM96" s="70" t="e">
        <f t="shared" si="68"/>
        <v>#DIV/0!</v>
      </c>
      <c r="AN96" s="70" t="e">
        <f t="shared" si="44"/>
        <v>#DIV/0!</v>
      </c>
      <c r="AO96" s="67" t="str">
        <f t="shared" si="69"/>
        <v/>
      </c>
      <c r="AP96" s="67" t="str">
        <f t="shared" si="70"/>
        <v/>
      </c>
      <c r="AQ96" s="68" t="str">
        <f t="shared" si="71"/>
        <v/>
      </c>
      <c r="AR96" s="69" t="str">
        <f t="shared" si="72"/>
        <v/>
      </c>
      <c r="AS96" s="67" t="str">
        <f t="shared" si="45"/>
        <v/>
      </c>
      <c r="AT96" s="67" t="str">
        <f t="shared" si="46"/>
        <v/>
      </c>
      <c r="AU96" s="68" t="str">
        <f t="shared" si="73"/>
        <v/>
      </c>
      <c r="AV96" s="68" t="str">
        <f t="shared" si="74"/>
        <v/>
      </c>
      <c r="AW96" s="70">
        <f t="shared" si="75"/>
        <v>0</v>
      </c>
      <c r="AX96" s="70">
        <f t="shared" si="47"/>
        <v>0</v>
      </c>
      <c r="AY96" s="20"/>
      <c r="CN96" s="4">
        <v>86</v>
      </c>
    </row>
    <row r="97" spans="1:92" s="4" customFormat="1" ht="14.5" x14ac:dyDescent="0.25">
      <c r="A97" s="52" t="str">
        <f t="shared" si="48"/>
        <v/>
      </c>
      <c r="B97" s="53"/>
      <c r="C97" s="52"/>
      <c r="D97" s="52"/>
      <c r="E97" s="53"/>
      <c r="F97" s="54"/>
      <c r="G97" s="55"/>
      <c r="H97" s="56"/>
      <c r="I97" s="57">
        <f t="shared" si="49"/>
        <v>0</v>
      </c>
      <c r="J97" s="57">
        <f t="shared" si="50"/>
        <v>0</v>
      </c>
      <c r="K97" s="58" t="str">
        <f t="shared" si="51"/>
        <v/>
      </c>
      <c r="L97" s="58" t="str">
        <f t="shared" si="52"/>
        <v/>
      </c>
      <c r="M97" s="59"/>
      <c r="N97" s="60"/>
      <c r="O97" s="61">
        <f t="shared" si="53"/>
        <v>0</v>
      </c>
      <c r="P97" s="61">
        <f t="shared" si="54"/>
        <v>0</v>
      </c>
      <c r="Q97" s="62" t="str">
        <f t="shared" si="55"/>
        <v/>
      </c>
      <c r="R97" s="62" t="str">
        <f t="shared" si="56"/>
        <v/>
      </c>
      <c r="S97" s="63"/>
      <c r="T97" s="64"/>
      <c r="U97" s="65">
        <f t="shared" si="57"/>
        <v>0</v>
      </c>
      <c r="V97" s="65">
        <f t="shared" si="58"/>
        <v>0</v>
      </c>
      <c r="W97" s="66" t="str">
        <f t="shared" si="59"/>
        <v/>
      </c>
      <c r="X97" s="66" t="str">
        <f t="shared" si="60"/>
        <v/>
      </c>
      <c r="Y97" s="59"/>
      <c r="Z97" s="59"/>
      <c r="AA97" s="60">
        <f t="shared" si="61"/>
        <v>0</v>
      </c>
      <c r="AB97" s="61">
        <f t="shared" si="62"/>
        <v>0</v>
      </c>
      <c r="AC97" s="61" t="str">
        <f t="shared" si="63"/>
        <v/>
      </c>
      <c r="AD97" s="62" t="str">
        <f t="shared" si="64"/>
        <v/>
      </c>
      <c r="AE97" s="67" t="str">
        <f t="shared" si="65"/>
        <v/>
      </c>
      <c r="AF97" s="67" t="str">
        <f t="shared" si="66"/>
        <v/>
      </c>
      <c r="AG97" s="68" t="str">
        <f t="shared" si="67"/>
        <v/>
      </c>
      <c r="AH97" s="69" t="str">
        <f t="shared" si="39"/>
        <v/>
      </c>
      <c r="AI97" s="67" t="str">
        <f t="shared" si="40"/>
        <v/>
      </c>
      <c r="AJ97" s="67" t="str">
        <f t="shared" si="41"/>
        <v/>
      </c>
      <c r="AK97" s="68" t="str">
        <f t="shared" si="42"/>
        <v/>
      </c>
      <c r="AL97" s="68" t="str">
        <f t="shared" si="43"/>
        <v/>
      </c>
      <c r="AM97" s="70" t="e">
        <f t="shared" si="68"/>
        <v>#DIV/0!</v>
      </c>
      <c r="AN97" s="70" t="e">
        <f t="shared" si="44"/>
        <v>#DIV/0!</v>
      </c>
      <c r="AO97" s="67" t="str">
        <f t="shared" si="69"/>
        <v/>
      </c>
      <c r="AP97" s="67" t="str">
        <f t="shared" si="70"/>
        <v/>
      </c>
      <c r="AQ97" s="68" t="str">
        <f t="shared" si="71"/>
        <v/>
      </c>
      <c r="AR97" s="69" t="str">
        <f t="shared" si="72"/>
        <v/>
      </c>
      <c r="AS97" s="67" t="str">
        <f t="shared" si="45"/>
        <v/>
      </c>
      <c r="AT97" s="67" t="str">
        <f t="shared" si="46"/>
        <v/>
      </c>
      <c r="AU97" s="68" t="str">
        <f t="shared" si="73"/>
        <v/>
      </c>
      <c r="AV97" s="68" t="str">
        <f t="shared" si="74"/>
        <v/>
      </c>
      <c r="AW97" s="70">
        <f t="shared" si="75"/>
        <v>0</v>
      </c>
      <c r="AX97" s="70">
        <f t="shared" si="47"/>
        <v>0</v>
      </c>
      <c r="AY97" s="20"/>
      <c r="CN97" s="4">
        <v>87</v>
      </c>
    </row>
    <row r="98" spans="1:92" s="4" customFormat="1" ht="14.5" customHeight="1" x14ac:dyDescent="0.25">
      <c r="A98" s="224" t="s">
        <v>59</v>
      </c>
      <c r="B98" s="224"/>
      <c r="C98" s="224"/>
      <c r="D98" s="224"/>
      <c r="E98" s="224"/>
      <c r="F98" s="224"/>
      <c r="G98" s="224"/>
      <c r="H98" s="224"/>
      <c r="I98" s="224"/>
      <c r="J98" s="224"/>
      <c r="K98" s="224"/>
      <c r="L98" s="224"/>
      <c r="M98" s="224"/>
      <c r="N98" s="224"/>
      <c r="O98" s="224"/>
      <c r="P98" s="224"/>
      <c r="Q98" s="224"/>
      <c r="R98" s="224"/>
      <c r="S98" s="224"/>
      <c r="T98" s="224"/>
      <c r="U98" s="224"/>
      <c r="V98" s="224"/>
      <c r="W98" s="224"/>
      <c r="X98" s="224"/>
      <c r="Y98" s="224"/>
      <c r="Z98" s="224"/>
      <c r="AA98" s="224"/>
      <c r="AB98" s="224"/>
      <c r="AC98" s="224"/>
      <c r="AD98" s="224"/>
      <c r="AE98" s="224"/>
      <c r="AF98" s="77">
        <f>SUM(AF11:AF97)</f>
        <v>0</v>
      </c>
      <c r="AI98" s="77">
        <f>SUM(AI11:AI97)</f>
        <v>0</v>
      </c>
      <c r="AP98" s="77">
        <f>SUM(AP11:AP97)</f>
        <v>0</v>
      </c>
      <c r="AS98" s="77">
        <f>SUM(AS11:AS97)</f>
        <v>0</v>
      </c>
      <c r="CN98" s="4">
        <v>88</v>
      </c>
    </row>
    <row r="99" spans="1:92" s="4" customFormat="1" x14ac:dyDescent="0.25">
      <c r="B99" s="78"/>
      <c r="C99" s="78"/>
      <c r="D99" s="78"/>
      <c r="E99" s="78"/>
      <c r="F99" s="78"/>
      <c r="G99" s="78"/>
      <c r="H99" s="78"/>
      <c r="I99" s="78"/>
      <c r="J99" s="78"/>
      <c r="K99" s="78"/>
      <c r="L99" s="78"/>
      <c r="M99" s="78"/>
      <c r="N99" s="78"/>
      <c r="O99" s="78"/>
      <c r="P99" s="78"/>
      <c r="Q99" s="78"/>
      <c r="R99" s="78"/>
      <c r="S99" s="78"/>
      <c r="T99" s="78"/>
      <c r="U99" s="78"/>
      <c r="V99" s="78"/>
      <c r="W99" s="78"/>
      <c r="X99" s="78"/>
      <c r="Y99" s="78"/>
      <c r="Z99" s="78"/>
      <c r="AA99" s="78"/>
      <c r="AB99" s="78"/>
      <c r="AC99" s="78"/>
      <c r="AD99" s="78"/>
      <c r="AE99" s="78"/>
      <c r="AF99" s="79"/>
      <c r="AG99" s="79"/>
      <c r="AO99" s="79"/>
      <c r="AP99" s="79"/>
      <c r="AQ99" s="79"/>
      <c r="CN99" s="4">
        <v>89</v>
      </c>
    </row>
    <row r="100" spans="1:92" s="41" customFormat="1" ht="18.5" x14ac:dyDescent="0.25">
      <c r="A100" s="225"/>
      <c r="B100" s="225"/>
      <c r="C100" s="225"/>
      <c r="D100" s="225"/>
      <c r="E100" s="225"/>
      <c r="F100" s="225"/>
      <c r="G100" s="225"/>
      <c r="H100" s="225"/>
      <c r="I100" s="225"/>
      <c r="J100" s="225"/>
      <c r="K100" s="225"/>
      <c r="L100" s="225"/>
      <c r="M100" s="225"/>
      <c r="N100" s="225"/>
      <c r="O100" s="225"/>
      <c r="P100" s="225"/>
      <c r="Q100" s="225"/>
      <c r="R100" s="225"/>
      <c r="S100" s="225"/>
      <c r="T100" s="225"/>
      <c r="U100" s="225"/>
      <c r="V100" s="225"/>
      <c r="W100" s="225"/>
      <c r="X100" s="225"/>
      <c r="Y100" s="225"/>
      <c r="Z100" s="225"/>
      <c r="AA100" s="225"/>
      <c r="AB100" s="225"/>
      <c r="AC100" s="225"/>
      <c r="AD100" s="225"/>
      <c r="AE100" s="225"/>
      <c r="AF100" s="225"/>
      <c r="AG100" s="225"/>
      <c r="AH100" s="80"/>
      <c r="AI100" s="80"/>
      <c r="AJ100" s="80"/>
      <c r="AK100" s="80"/>
      <c r="AL100" s="80"/>
      <c r="AM100" s="23"/>
      <c r="AN100" s="23"/>
      <c r="AO100" s="23"/>
      <c r="AP100" s="23"/>
      <c r="AQ100" s="23"/>
      <c r="AR100" s="23"/>
      <c r="AS100" s="23"/>
      <c r="AT100" s="23"/>
      <c r="AU100" s="23"/>
      <c r="AV100" s="23"/>
      <c r="AW100" s="23"/>
      <c r="AX100" s="23"/>
      <c r="AY100" s="23"/>
      <c r="AZ100" s="23"/>
      <c r="BA100" s="23"/>
      <c r="BB100" s="23"/>
      <c r="BC100" s="23"/>
      <c r="BD100" s="23"/>
      <c r="BE100" s="23"/>
      <c r="BF100" s="23"/>
      <c r="CN100" s="4">
        <v>90</v>
      </c>
    </row>
    <row r="101" spans="1:92" s="4" customFormat="1" x14ac:dyDescent="0.25">
      <c r="AN101" s="23"/>
      <c r="AO101" s="23"/>
      <c r="AP101" s="23"/>
      <c r="AQ101" s="23"/>
      <c r="AR101" s="23"/>
      <c r="AS101" s="23"/>
      <c r="AT101" s="23"/>
      <c r="AU101" s="23"/>
      <c r="AV101" s="23"/>
      <c r="AW101" s="23"/>
      <c r="AX101" s="23"/>
      <c r="AY101" s="23"/>
      <c r="AZ101" s="23"/>
      <c r="BA101" s="23"/>
      <c r="BB101" s="23"/>
      <c r="BC101" s="23"/>
      <c r="BD101" s="23"/>
      <c r="BE101" s="23"/>
      <c r="BF101" s="23"/>
      <c r="CN101" s="4">
        <v>91</v>
      </c>
    </row>
    <row r="102" spans="1:92" s="4" customFormat="1" ht="259.25" customHeight="1" x14ac:dyDescent="0.25">
      <c r="AN102" s="23"/>
      <c r="AO102" s="23"/>
      <c r="AP102" s="23"/>
      <c r="AQ102" s="23"/>
      <c r="AR102" s="23"/>
      <c r="AS102" s="23"/>
      <c r="AT102" s="23"/>
      <c r="AU102" s="23"/>
      <c r="AV102" s="23"/>
      <c r="AW102" s="23"/>
      <c r="AX102" s="23"/>
      <c r="AY102" s="23"/>
      <c r="AZ102" s="23"/>
      <c r="BA102" s="23"/>
      <c r="BB102" s="23"/>
      <c r="BC102" s="23"/>
      <c r="BD102" s="23"/>
      <c r="BE102" s="23"/>
      <c r="BF102" s="23"/>
      <c r="CN102" s="4">
        <v>92</v>
      </c>
    </row>
    <row r="103" spans="1:92" s="4" customFormat="1" ht="30.5" customHeight="1" x14ac:dyDescent="0.25">
      <c r="AL103" s="81"/>
      <c r="AM103" s="81"/>
      <c r="AN103" s="81"/>
      <c r="AO103" s="81"/>
      <c r="AP103" s="81"/>
      <c r="AQ103" s="81"/>
      <c r="AR103" s="81"/>
      <c r="CN103" s="4">
        <v>92</v>
      </c>
    </row>
    <row r="104" spans="1:92" s="4" customFormat="1" ht="30.5" customHeight="1" x14ac:dyDescent="0.25">
      <c r="AL104" s="81"/>
      <c r="AM104" s="81"/>
      <c r="AN104" s="81"/>
      <c r="AO104" s="81"/>
      <c r="AP104" s="81"/>
      <c r="AQ104" s="81"/>
      <c r="AR104" s="81"/>
      <c r="CN104" s="4">
        <v>92</v>
      </c>
    </row>
    <row r="105" spans="1:92" s="4" customFormat="1" ht="30.5" customHeight="1" x14ac:dyDescent="0.25">
      <c r="AL105" s="81"/>
      <c r="AM105" s="81"/>
      <c r="AN105" s="81"/>
      <c r="AO105" s="81"/>
      <c r="AP105" s="81"/>
      <c r="AQ105" s="81"/>
      <c r="AR105" s="81"/>
    </row>
    <row r="106" spans="1:92" s="4" customFormat="1" ht="30.5" customHeight="1" x14ac:dyDescent="0.25">
      <c r="A106" s="81"/>
      <c r="B106" s="81"/>
      <c r="C106" s="81"/>
      <c r="D106" s="81"/>
      <c r="E106" s="81"/>
      <c r="F106" s="81"/>
      <c r="G106" s="81"/>
    </row>
    <row r="107" spans="1:92" s="4" customFormat="1" ht="30.5" customHeight="1" x14ac:dyDescent="0.25">
      <c r="A107" s="81"/>
      <c r="B107" s="81"/>
      <c r="C107" s="81"/>
      <c r="D107" s="81"/>
      <c r="E107" s="81"/>
      <c r="F107" s="81"/>
      <c r="G107" s="81"/>
    </row>
    <row r="108" spans="1:92" s="4" customFormat="1" ht="30.5" customHeight="1" x14ac:dyDescent="0.25">
      <c r="A108" s="81"/>
      <c r="B108" s="81"/>
      <c r="C108" s="81"/>
      <c r="D108" s="81"/>
      <c r="E108" s="81"/>
      <c r="F108" s="81"/>
      <c r="G108" s="81"/>
      <c r="AO108" s="82"/>
    </row>
    <row r="109" spans="1:92" s="4" customFormat="1" ht="30.5" customHeight="1" x14ac:dyDescent="0.25">
      <c r="A109" s="81"/>
      <c r="B109" s="81"/>
      <c r="C109" s="81"/>
      <c r="D109" s="81"/>
      <c r="E109" s="81"/>
      <c r="F109" s="81"/>
      <c r="G109" s="81"/>
    </row>
    <row r="110" spans="1:92" s="4" customFormat="1" ht="30.5" customHeight="1" x14ac:dyDescent="0.25">
      <c r="A110" s="81"/>
      <c r="B110" s="81"/>
      <c r="C110" s="81"/>
      <c r="D110" s="81"/>
      <c r="E110" s="81"/>
      <c r="F110" s="81"/>
      <c r="G110" s="81"/>
    </row>
    <row r="111" spans="1:92" s="4" customFormat="1" ht="30.5" customHeight="1" x14ac:dyDescent="0.25">
      <c r="A111" s="81"/>
      <c r="B111" s="81"/>
      <c r="C111" s="81"/>
      <c r="D111" s="81"/>
      <c r="E111" s="81"/>
      <c r="F111" s="81"/>
      <c r="G111" s="81"/>
    </row>
    <row r="112" spans="1:92" s="4" customFormat="1" ht="30.5" customHeight="1" x14ac:dyDescent="0.25">
      <c r="A112" s="81"/>
      <c r="B112" s="81"/>
      <c r="C112" s="81"/>
      <c r="D112" s="81"/>
      <c r="E112" s="81"/>
      <c r="F112" s="81"/>
      <c r="G112" s="81"/>
    </row>
    <row r="113" spans="1:92" s="4" customFormat="1" ht="30.5" customHeight="1" x14ac:dyDescent="0.25">
      <c r="A113" s="81"/>
      <c r="B113" s="81"/>
      <c r="C113" s="81"/>
      <c r="D113" s="81"/>
      <c r="E113" s="81"/>
      <c r="F113" s="81"/>
      <c r="G113" s="81"/>
    </row>
    <row r="114" spans="1:92" s="4" customFormat="1" ht="30.5" customHeight="1" x14ac:dyDescent="0.25">
      <c r="A114" s="81"/>
      <c r="B114" s="81"/>
      <c r="C114" s="81"/>
      <c r="D114" s="81"/>
      <c r="E114" s="81"/>
      <c r="F114" s="81"/>
      <c r="G114" s="81"/>
    </row>
    <row r="115" spans="1:92" s="4" customFormat="1" ht="30.5" customHeight="1" x14ac:dyDescent="0.25">
      <c r="A115" s="81"/>
      <c r="B115" s="81"/>
      <c r="C115" s="81"/>
      <c r="D115" s="81"/>
      <c r="E115" s="81"/>
      <c r="F115" s="81"/>
      <c r="G115" s="81"/>
    </row>
    <row r="116" spans="1:92" s="4" customFormat="1" ht="30.5" customHeight="1" x14ac:dyDescent="0.25">
      <c r="A116" s="81"/>
      <c r="B116" s="81"/>
      <c r="C116" s="81"/>
      <c r="D116" s="81"/>
      <c r="E116" s="81"/>
      <c r="F116" s="81"/>
      <c r="G116" s="81"/>
    </row>
    <row r="117" spans="1:92" s="4" customFormat="1" ht="30.5" customHeight="1" x14ac:dyDescent="0.25">
      <c r="A117" s="81"/>
      <c r="B117" s="81"/>
      <c r="C117" s="81"/>
      <c r="D117" s="81"/>
      <c r="E117" s="81"/>
      <c r="F117" s="81"/>
      <c r="G117" s="81"/>
    </row>
    <row r="118" spans="1:92" s="4" customFormat="1" ht="30.5" customHeight="1" x14ac:dyDescent="0.25">
      <c r="A118" s="81"/>
      <c r="B118" s="81"/>
      <c r="C118" s="81"/>
      <c r="D118" s="81"/>
      <c r="E118" s="81"/>
      <c r="F118" s="81"/>
      <c r="G118" s="81"/>
    </row>
    <row r="119" spans="1:92" s="4" customFormat="1" ht="30.5" customHeight="1" x14ac:dyDescent="0.25">
      <c r="A119" s="81"/>
      <c r="B119" s="81"/>
      <c r="C119" s="81"/>
      <c r="D119" s="81"/>
      <c r="E119" s="81"/>
      <c r="F119" s="81"/>
      <c r="G119" s="81"/>
    </row>
    <row r="120" spans="1:92" s="4" customFormat="1" ht="30.5" customHeight="1" x14ac:dyDescent="0.25">
      <c r="A120" s="81"/>
      <c r="B120" s="81"/>
      <c r="C120" s="81"/>
      <c r="D120" s="81"/>
      <c r="E120" s="81"/>
      <c r="F120" s="81"/>
      <c r="G120" s="81"/>
    </row>
    <row r="121" spans="1:92" s="4" customFormat="1" ht="30.5" customHeight="1" x14ac:dyDescent="0.25">
      <c r="A121" s="81"/>
      <c r="B121" s="81"/>
      <c r="C121" s="81"/>
      <c r="D121" s="81"/>
      <c r="E121" s="81"/>
      <c r="F121" s="81"/>
      <c r="G121" s="81"/>
    </row>
    <row r="122" spans="1:92" s="4" customFormat="1" ht="30.5" customHeight="1" x14ac:dyDescent="0.25">
      <c r="A122" s="81"/>
      <c r="B122" s="81"/>
      <c r="C122" s="81"/>
      <c r="D122" s="81"/>
      <c r="E122" s="81"/>
      <c r="F122" s="81"/>
      <c r="G122" s="81"/>
    </row>
    <row r="123" spans="1:92" s="4" customFormat="1" ht="30.5" customHeight="1" x14ac:dyDescent="0.25">
      <c r="A123" s="81"/>
      <c r="B123" s="81"/>
      <c r="C123" s="81"/>
      <c r="D123" s="81"/>
      <c r="E123" s="81"/>
      <c r="F123" s="81"/>
      <c r="G123" s="81"/>
      <c r="CN123" s="4">
        <v>92</v>
      </c>
    </row>
    <row r="124" spans="1:92" s="4" customFormat="1" ht="30.5" customHeight="1" x14ac:dyDescent="0.25">
      <c r="A124" s="81"/>
      <c r="B124" s="81"/>
      <c r="C124" s="81"/>
      <c r="D124" s="81"/>
      <c r="E124" s="81"/>
      <c r="F124" s="81"/>
      <c r="G124" s="81"/>
      <c r="CN124" s="4">
        <v>93</v>
      </c>
    </row>
    <row r="125" spans="1:92" s="4" customFormat="1" ht="30.5" customHeight="1" x14ac:dyDescent="0.25">
      <c r="A125" s="81"/>
      <c r="B125" s="81"/>
      <c r="C125" s="81"/>
      <c r="D125" s="81"/>
      <c r="E125" s="81"/>
      <c r="F125" s="81"/>
      <c r="G125" s="81"/>
      <c r="CN125" s="4">
        <v>94</v>
      </c>
    </row>
    <row r="126" spans="1:92" s="4" customFormat="1" ht="30.5" customHeight="1" x14ac:dyDescent="0.25">
      <c r="A126" s="81"/>
      <c r="B126" s="81"/>
      <c r="C126" s="81"/>
      <c r="D126" s="81"/>
      <c r="E126" s="81"/>
      <c r="F126" s="81"/>
      <c r="G126" s="81"/>
      <c r="CN126" s="4">
        <v>95</v>
      </c>
    </row>
    <row r="127" spans="1:92" s="4" customFormat="1" ht="30.5" customHeight="1" x14ac:dyDescent="0.25">
      <c r="A127" s="81"/>
      <c r="B127" s="81"/>
      <c r="C127" s="81"/>
      <c r="D127" s="81"/>
      <c r="E127" s="81"/>
      <c r="F127" s="81"/>
      <c r="G127" s="81"/>
      <c r="CN127" s="4">
        <v>96</v>
      </c>
    </row>
    <row r="128" spans="1:92" s="4" customFormat="1" ht="30.5" customHeight="1" x14ac:dyDescent="0.25">
      <c r="A128" s="81"/>
      <c r="B128" s="81"/>
      <c r="C128" s="81"/>
      <c r="D128" s="81"/>
      <c r="E128" s="81"/>
      <c r="F128" s="81"/>
      <c r="G128" s="81"/>
      <c r="CN128" s="4">
        <v>97</v>
      </c>
    </row>
    <row r="129" spans="1:92" s="4" customFormat="1" ht="30.5" customHeight="1" x14ac:dyDescent="0.25">
      <c r="A129" s="81"/>
      <c r="B129" s="81"/>
      <c r="C129" s="81"/>
      <c r="D129" s="81"/>
      <c r="E129" s="81"/>
      <c r="F129" s="81"/>
      <c r="G129" s="81"/>
      <c r="CN129" s="4">
        <v>98</v>
      </c>
    </row>
    <row r="130" spans="1:92" x14ac:dyDescent="0.25">
      <c r="CN130" s="6">
        <v>101</v>
      </c>
    </row>
    <row r="131" spans="1:92" x14ac:dyDescent="0.25">
      <c r="CN131" s="6">
        <v>102</v>
      </c>
    </row>
    <row r="132" spans="1:92" ht="59.25" customHeight="1" x14ac:dyDescent="0.25">
      <c r="CN132" s="6">
        <v>103</v>
      </c>
    </row>
  </sheetData>
  <sheetProtection formatColumns="0" formatRows="0" insertColumns="0" insertRows="0"/>
  <mergeCells count="29">
    <mergeCell ref="CH69:CI82"/>
    <mergeCell ref="BY70:CF82"/>
    <mergeCell ref="CG69:CG82"/>
    <mergeCell ref="M3:V6"/>
    <mergeCell ref="A4:B6"/>
    <mergeCell ref="BL46:BM59"/>
    <mergeCell ref="BC47:BJ59"/>
    <mergeCell ref="BF37:BM37"/>
    <mergeCell ref="BC46:BJ46"/>
    <mergeCell ref="BY69:CF69"/>
    <mergeCell ref="A3:L3"/>
    <mergeCell ref="E4:F4"/>
    <mergeCell ref="G4:L4"/>
    <mergeCell ref="D5:F5"/>
    <mergeCell ref="H5:I5"/>
    <mergeCell ref="K5:L5"/>
    <mergeCell ref="A98:AE98"/>
    <mergeCell ref="A100:AG100"/>
    <mergeCell ref="BK46:BK59"/>
    <mergeCell ref="D6:L6"/>
    <mergeCell ref="BC6:BN6"/>
    <mergeCell ref="G9:L9"/>
    <mergeCell ref="M9:R9"/>
    <mergeCell ref="S9:X9"/>
    <mergeCell ref="Y9:AD9"/>
    <mergeCell ref="AE9:AH9"/>
    <mergeCell ref="AI9:AJ9"/>
    <mergeCell ref="AO9:AR9"/>
    <mergeCell ref="AS9:AT9"/>
  </mergeCells>
  <conditionalFormatting sqref="AH11:AH97">
    <cfRule type="cellIs" dxfId="4" priority="2" stopIfTrue="1" operator="greaterThan">
      <formula>0.2</formula>
    </cfRule>
  </conditionalFormatting>
  <conditionalFormatting sqref="AR11:AR97">
    <cfRule type="cellIs" dxfId="3" priority="1" stopIfTrue="1" operator="greaterThan">
      <formula>0.2</formula>
    </cfRule>
  </conditionalFormatting>
  <dataValidations count="1">
    <dataValidation type="list" allowBlank="1" showInputMessage="1" showErrorMessage="1" sqref="BG11:BG17 BG26:BG36" xr:uid="{00000000-0002-0000-0100-000002000000}">
      <formula1>"Tabla,Cotizacion"</formula1>
    </dataValidation>
  </dataValidations>
  <pageMargins left="0.7" right="0.7" top="0.75" bottom="0.75" header="0.3" footer="0.3"/>
  <pageSetup orientation="portrait"/>
  <drawing r:id="rId1"/>
  <extLst>
    <ext xmlns:x14="http://schemas.microsoft.com/office/spreadsheetml/2009/9/main" uri="{CCE6A557-97BC-4b89-ADB6-D9C93CAAB3DF}">
      <x14:dataValidations xmlns:xm="http://schemas.microsoft.com/office/excel/2006/main" count="2">
        <x14:dataValidation type="list" allowBlank="1" showInputMessage="1" showErrorMessage="1" xr:uid="{00000000-0002-0000-0100-000000000000}">
          <x14:formula1>
            <xm:f>Lista!$V$8:$V$14</xm:f>
          </x14:formula1>
          <xm:sqref>G4:L4</xm:sqref>
        </x14:dataValidation>
        <x14:dataValidation type="list" allowBlank="1" showInputMessage="1" showErrorMessage="1" xr:uid="{00000000-0002-0000-0100-000001000000}">
          <x14:formula1>
            <xm:f>Lista!$L$8:$L$21</xm:f>
          </x14:formula1>
          <xm:sqref>D5:F5</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7"/>
  <dimension ref="A3:C20"/>
  <sheetViews>
    <sheetView workbookViewId="0">
      <selection activeCell="C15" sqref="C15"/>
    </sheetView>
  </sheetViews>
  <sheetFormatPr baseColWidth="10" defaultColWidth="11.453125" defaultRowHeight="14" x14ac:dyDescent="0.25"/>
  <sheetData>
    <row r="3" spans="1:3" x14ac:dyDescent="0.25">
      <c r="A3" s="32"/>
      <c r="B3" s="33"/>
      <c r="C3" s="34"/>
    </row>
    <row r="4" spans="1:3" x14ac:dyDescent="0.25">
      <c r="A4" s="35"/>
      <c r="B4" s="36"/>
      <c r="C4" s="37"/>
    </row>
    <row r="5" spans="1:3" x14ac:dyDescent="0.25">
      <c r="A5" s="35"/>
      <c r="B5" s="36"/>
      <c r="C5" s="37"/>
    </row>
    <row r="6" spans="1:3" x14ac:dyDescent="0.25">
      <c r="A6" s="35"/>
      <c r="B6" s="36"/>
      <c r="C6" s="37"/>
    </row>
    <row r="7" spans="1:3" x14ac:dyDescent="0.25">
      <c r="A7" s="35"/>
      <c r="B7" s="36"/>
      <c r="C7" s="37"/>
    </row>
    <row r="8" spans="1:3" x14ac:dyDescent="0.25">
      <c r="A8" s="35"/>
      <c r="B8" s="36"/>
      <c r="C8" s="37"/>
    </row>
    <row r="9" spans="1:3" x14ac:dyDescent="0.25">
      <c r="A9" s="35"/>
      <c r="B9" s="36"/>
      <c r="C9" s="37"/>
    </row>
    <row r="10" spans="1:3" x14ac:dyDescent="0.25">
      <c r="A10" s="35"/>
      <c r="B10" s="36"/>
      <c r="C10" s="37"/>
    </row>
    <row r="11" spans="1:3" x14ac:dyDescent="0.25">
      <c r="A11" s="35"/>
      <c r="B11" s="36"/>
      <c r="C11" s="37"/>
    </row>
    <row r="12" spans="1:3" x14ac:dyDescent="0.25">
      <c r="A12" s="35"/>
      <c r="B12" s="36"/>
      <c r="C12" s="37"/>
    </row>
    <row r="13" spans="1:3" x14ac:dyDescent="0.25">
      <c r="A13" s="35"/>
      <c r="B13" s="36"/>
      <c r="C13" s="37"/>
    </row>
    <row r="14" spans="1:3" x14ac:dyDescent="0.25">
      <c r="A14" s="35"/>
      <c r="B14" s="36"/>
      <c r="C14" s="37"/>
    </row>
    <row r="15" spans="1:3" x14ac:dyDescent="0.25">
      <c r="A15" s="35"/>
      <c r="B15" s="36"/>
      <c r="C15" s="37"/>
    </row>
    <row r="16" spans="1:3" x14ac:dyDescent="0.25">
      <c r="A16" s="35"/>
      <c r="B16" s="36"/>
      <c r="C16" s="37"/>
    </row>
    <row r="17" spans="1:3" x14ac:dyDescent="0.25">
      <c r="A17" s="35"/>
      <c r="B17" s="36"/>
      <c r="C17" s="37"/>
    </row>
    <row r="18" spans="1:3" x14ac:dyDescent="0.25">
      <c r="A18" s="35"/>
      <c r="B18" s="36"/>
      <c r="C18" s="37"/>
    </row>
    <row r="19" spans="1:3" x14ac:dyDescent="0.25">
      <c r="A19" s="35"/>
      <c r="B19" s="36"/>
      <c r="C19" s="37"/>
    </row>
    <row r="20" spans="1:3" x14ac:dyDescent="0.25">
      <c r="A20" s="38"/>
      <c r="B20" s="39"/>
      <c r="C20" s="40"/>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2"/>
  <dimension ref="A2:V27"/>
  <sheetViews>
    <sheetView workbookViewId="0">
      <selection activeCell="L8" sqref="L8:L20"/>
    </sheetView>
  </sheetViews>
  <sheetFormatPr baseColWidth="10" defaultColWidth="11.453125" defaultRowHeight="14" x14ac:dyDescent="0.25"/>
  <cols>
    <col min="12" max="12" width="36.453125" customWidth="1"/>
    <col min="14" max="14" width="16.453125" customWidth="1"/>
    <col min="16" max="16" width="49.453125" customWidth="1"/>
  </cols>
  <sheetData>
    <row r="2" spans="1:22" x14ac:dyDescent="0.25">
      <c r="A2" t="s">
        <v>60</v>
      </c>
      <c r="C2" t="s">
        <v>61</v>
      </c>
    </row>
    <row r="3" spans="1:22" x14ac:dyDescent="0.25">
      <c r="A3" t="s">
        <v>62</v>
      </c>
      <c r="C3" t="s">
        <v>63</v>
      </c>
    </row>
    <row r="7" spans="1:22" ht="72.5" x14ac:dyDescent="0.25">
      <c r="A7" s="26" t="s">
        <v>64</v>
      </c>
      <c r="C7" s="26" t="s">
        <v>65</v>
      </c>
      <c r="F7" s="26" t="s">
        <v>66</v>
      </c>
      <c r="H7" s="26" t="s">
        <v>67</v>
      </c>
      <c r="J7" s="26" t="s">
        <v>68</v>
      </c>
      <c r="L7" s="27" t="s">
        <v>69</v>
      </c>
      <c r="N7" s="26" t="s">
        <v>70</v>
      </c>
      <c r="P7" s="26" t="s">
        <v>71</v>
      </c>
      <c r="R7" s="26" t="s">
        <v>72</v>
      </c>
      <c r="T7" t="s">
        <v>73</v>
      </c>
      <c r="V7" t="s">
        <v>74</v>
      </c>
    </row>
    <row r="8" spans="1:22" ht="15" x14ac:dyDescent="0.35">
      <c r="A8" t="s">
        <v>75</v>
      </c>
      <c r="C8" t="s">
        <v>76</v>
      </c>
      <c r="F8" t="s">
        <v>77</v>
      </c>
      <c r="H8" t="s">
        <v>78</v>
      </c>
      <c r="J8" t="s">
        <v>79</v>
      </c>
      <c r="L8" s="28" t="s">
        <v>80</v>
      </c>
      <c r="N8" t="s">
        <v>81</v>
      </c>
      <c r="P8" s="29" t="s">
        <v>82</v>
      </c>
      <c r="R8" t="s">
        <v>83</v>
      </c>
      <c r="T8" t="s">
        <v>84</v>
      </c>
      <c r="V8" t="s">
        <v>85</v>
      </c>
    </row>
    <row r="9" spans="1:22" ht="15" x14ac:dyDescent="0.35">
      <c r="A9" t="s">
        <v>86</v>
      </c>
      <c r="C9" t="s">
        <v>87</v>
      </c>
      <c r="F9" t="s">
        <v>88</v>
      </c>
      <c r="H9" t="s">
        <v>89</v>
      </c>
      <c r="J9" t="s">
        <v>90</v>
      </c>
      <c r="L9" s="28" t="s">
        <v>91</v>
      </c>
      <c r="N9" t="s">
        <v>92</v>
      </c>
      <c r="P9" s="29" t="s">
        <v>93</v>
      </c>
      <c r="R9" t="s">
        <v>94</v>
      </c>
      <c r="T9" t="s">
        <v>95</v>
      </c>
      <c r="V9" t="s">
        <v>96</v>
      </c>
    </row>
    <row r="10" spans="1:22" ht="15" x14ac:dyDescent="0.35">
      <c r="A10" t="s">
        <v>97</v>
      </c>
      <c r="C10" t="s">
        <v>98</v>
      </c>
      <c r="H10" t="s">
        <v>99</v>
      </c>
      <c r="J10" t="s">
        <v>100</v>
      </c>
      <c r="L10" s="28" t="s">
        <v>101</v>
      </c>
      <c r="N10" t="s">
        <v>102</v>
      </c>
      <c r="P10" s="29" t="s">
        <v>103</v>
      </c>
      <c r="R10" t="s">
        <v>104</v>
      </c>
      <c r="T10" t="s">
        <v>105</v>
      </c>
      <c r="V10" t="s">
        <v>106</v>
      </c>
    </row>
    <row r="11" spans="1:22" ht="15" x14ac:dyDescent="0.35">
      <c r="A11" t="s">
        <v>107</v>
      </c>
      <c r="C11" t="s">
        <v>108</v>
      </c>
      <c r="H11" t="s">
        <v>109</v>
      </c>
      <c r="J11" t="s">
        <v>110</v>
      </c>
      <c r="L11" s="28" t="s">
        <v>111</v>
      </c>
      <c r="T11" t="s">
        <v>112</v>
      </c>
      <c r="V11" t="s">
        <v>113</v>
      </c>
    </row>
    <row r="12" spans="1:22" ht="28" x14ac:dyDescent="0.35">
      <c r="C12" s="4"/>
      <c r="D12" s="4"/>
      <c r="E12" s="4"/>
      <c r="F12" s="4"/>
      <c r="G12" s="4"/>
      <c r="H12" s="4" t="s">
        <v>114</v>
      </c>
      <c r="I12" s="4"/>
      <c r="J12" s="4" t="s">
        <v>115</v>
      </c>
      <c r="K12" s="4"/>
      <c r="L12" s="28" t="s">
        <v>116</v>
      </c>
      <c r="M12" s="4"/>
      <c r="N12" s="4"/>
      <c r="T12" t="s">
        <v>117</v>
      </c>
      <c r="V12" t="s">
        <v>118</v>
      </c>
    </row>
    <row r="13" spans="1:22" ht="15" x14ac:dyDescent="0.35">
      <c r="H13" t="s">
        <v>119</v>
      </c>
      <c r="I13" s="30"/>
      <c r="J13" s="30" t="s">
        <v>120</v>
      </c>
      <c r="L13" s="28" t="s">
        <v>121</v>
      </c>
      <c r="T13" t="s">
        <v>122</v>
      </c>
      <c r="V13" t="s">
        <v>123</v>
      </c>
    </row>
    <row r="14" spans="1:22" ht="15" x14ac:dyDescent="0.35">
      <c r="H14" t="s">
        <v>124</v>
      </c>
      <c r="I14" s="30"/>
      <c r="J14" s="30" t="s">
        <v>125</v>
      </c>
      <c r="L14" s="28" t="s">
        <v>126</v>
      </c>
      <c r="T14" t="s">
        <v>127</v>
      </c>
      <c r="V14" t="s">
        <v>128</v>
      </c>
    </row>
    <row r="15" spans="1:22" ht="15" x14ac:dyDescent="0.35">
      <c r="G15" s="30"/>
      <c r="H15" s="30" t="s">
        <v>129</v>
      </c>
      <c r="I15" s="30"/>
      <c r="J15" s="30" t="s">
        <v>130</v>
      </c>
      <c r="K15" s="30"/>
      <c r="L15" s="28" t="s">
        <v>131</v>
      </c>
      <c r="M15" s="30"/>
      <c r="N15" s="30"/>
      <c r="T15" t="s">
        <v>132</v>
      </c>
    </row>
    <row r="16" spans="1:22" ht="43.5" x14ac:dyDescent="0.35">
      <c r="A16" s="26" t="s">
        <v>133</v>
      </c>
      <c r="J16" t="s">
        <v>134</v>
      </c>
      <c r="L16" s="28" t="s">
        <v>135</v>
      </c>
      <c r="T16" t="s">
        <v>136</v>
      </c>
    </row>
    <row r="17" spans="1:20" ht="15" x14ac:dyDescent="0.35">
      <c r="A17" t="s">
        <v>137</v>
      </c>
      <c r="J17" t="s">
        <v>138</v>
      </c>
      <c r="L17" s="28" t="s">
        <v>139</v>
      </c>
      <c r="T17" t="s">
        <v>140</v>
      </c>
    </row>
    <row r="18" spans="1:20" ht="15" x14ac:dyDescent="0.35">
      <c r="A18" t="s">
        <v>141</v>
      </c>
      <c r="J18" t="s">
        <v>142</v>
      </c>
      <c r="L18" s="28" t="s">
        <v>143</v>
      </c>
      <c r="T18" t="s">
        <v>144</v>
      </c>
    </row>
    <row r="19" spans="1:20" ht="15" x14ac:dyDescent="0.35">
      <c r="J19" t="s">
        <v>145</v>
      </c>
      <c r="L19" s="28" t="s">
        <v>146</v>
      </c>
    </row>
    <row r="20" spans="1:20" ht="15" x14ac:dyDescent="0.35">
      <c r="J20" t="s">
        <v>147</v>
      </c>
      <c r="L20" s="28" t="s">
        <v>148</v>
      </c>
    </row>
    <row r="21" spans="1:20" ht="14.5" x14ac:dyDescent="0.25">
      <c r="J21" t="s">
        <v>149</v>
      </c>
      <c r="L21" s="31"/>
    </row>
    <row r="22" spans="1:20" x14ac:dyDescent="0.25">
      <c r="J22" t="s">
        <v>150</v>
      </c>
    </row>
    <row r="23" spans="1:20" x14ac:dyDescent="0.25">
      <c r="J23" t="s">
        <v>151</v>
      </c>
    </row>
    <row r="24" spans="1:20" x14ac:dyDescent="0.25">
      <c r="J24" t="s">
        <v>152</v>
      </c>
    </row>
    <row r="25" spans="1:20" x14ac:dyDescent="0.25">
      <c r="A25" t="s">
        <v>153</v>
      </c>
      <c r="J25" t="s">
        <v>154</v>
      </c>
    </row>
    <row r="26" spans="1:20" x14ac:dyDescent="0.25">
      <c r="J26" t="s">
        <v>155</v>
      </c>
    </row>
    <row r="27" spans="1:20" x14ac:dyDescent="0.25">
      <c r="J27" t="s">
        <v>156</v>
      </c>
    </row>
  </sheetData>
  <sortState xmlns:xlrd2="http://schemas.microsoft.com/office/spreadsheetml/2017/richdata2" ref="V8:V14">
    <sortCondition ref="V8:V14"/>
  </sortState>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5">
    <pageSetUpPr fitToPage="1"/>
  </sheetPr>
  <dimension ref="A3:CN69"/>
  <sheetViews>
    <sheetView view="pageBreakPreview" topLeftCell="A52" zoomScale="20" zoomScaleNormal="40" zoomScaleSheetLayoutView="20" workbookViewId="0">
      <selection activeCell="H57" sqref="H57:H61"/>
    </sheetView>
  </sheetViews>
  <sheetFormatPr baseColWidth="10" defaultColWidth="11.453125" defaultRowHeight="23.5" x14ac:dyDescent="0.55000000000000004"/>
  <cols>
    <col min="1" max="1" width="16.90625" style="6" bestFit="1" customWidth="1"/>
    <col min="2" max="2" width="68.54296875" style="6" customWidth="1"/>
    <col min="3" max="3" width="52" style="6" bestFit="1" customWidth="1"/>
    <col min="4" max="4" width="255.81640625" style="6" bestFit="1" customWidth="1"/>
    <col min="5" max="5" width="27.08984375" style="6" bestFit="1" customWidth="1"/>
    <col min="6" max="6" width="33.08984375" style="138" bestFit="1" customWidth="1"/>
    <col min="7" max="7" width="29.08984375" style="6" bestFit="1" customWidth="1"/>
    <col min="8" max="8" width="33.1796875" style="6" bestFit="1" customWidth="1"/>
    <col min="9" max="9" width="34.1796875" style="6" bestFit="1" customWidth="1"/>
    <col min="10" max="11" width="37.453125" style="6" bestFit="1" customWidth="1"/>
    <col min="12" max="13" width="31.1796875" style="6" bestFit="1" customWidth="1"/>
    <col min="14" max="14" width="43.6328125" style="6" bestFit="1" customWidth="1"/>
    <col min="15" max="15" width="37.453125" style="6" bestFit="1" customWidth="1"/>
    <col min="16" max="16" width="29.08984375" style="6" bestFit="1" customWidth="1"/>
    <col min="17" max="17" width="37.453125" style="6" bestFit="1" customWidth="1"/>
    <col min="18" max="19" width="31.1796875" style="6" bestFit="1" customWidth="1"/>
    <col min="20" max="20" width="52" style="6" bestFit="1" customWidth="1"/>
    <col min="21" max="21" width="37.453125" style="6" bestFit="1" customWidth="1"/>
    <col min="22" max="22" width="27.08984375" style="6" bestFit="1" customWidth="1"/>
    <col min="23" max="23" width="37.453125" style="6" bestFit="1" customWidth="1"/>
    <col min="24" max="25" width="31.1796875" style="6" bestFit="1" customWidth="1"/>
    <col min="26" max="26" width="41.453125" style="6" bestFit="1" customWidth="1"/>
    <col min="27" max="27" width="37.453125" style="6" bestFit="1" customWidth="1"/>
    <col min="28" max="28" width="33.08984375" style="6" bestFit="1" customWidth="1"/>
    <col min="29" max="29" width="37.453125" style="6" bestFit="1" customWidth="1"/>
    <col min="30" max="30" width="48" style="6" bestFit="1" customWidth="1"/>
    <col min="31" max="31" width="70.81640625" style="6" bestFit="1" customWidth="1"/>
    <col min="32" max="32" width="12.81640625" style="6" bestFit="1" customWidth="1"/>
    <col min="33" max="33" width="11" style="6" bestFit="1" customWidth="1"/>
    <col min="34" max="43" width="11.453125" style="6" customWidth="1"/>
    <col min="44" max="44" width="2.36328125" style="6" bestFit="1" customWidth="1"/>
    <col min="45" max="55" width="11.453125" style="6" customWidth="1"/>
    <col min="56" max="56" width="5.453125" style="6" customWidth="1"/>
    <col min="57" max="58" width="11.453125" style="6" customWidth="1"/>
    <col min="59" max="59" width="3.453125" style="6" bestFit="1" customWidth="1"/>
    <col min="60" max="78" width="11.453125" style="6" customWidth="1"/>
    <col min="79" max="79" width="26.453125" style="6" customWidth="1"/>
    <col min="80" max="80" width="40.453125" style="6" customWidth="1"/>
    <col min="81" max="85" width="11.453125" style="6" customWidth="1"/>
    <col min="86" max="87" width="23.453125" style="7" customWidth="1"/>
    <col min="88" max="88" width="19" style="8" customWidth="1"/>
    <col min="89" max="89" width="24.08984375" style="6" customWidth="1"/>
    <col min="90" max="93" width="15.08984375" style="6" customWidth="1"/>
    <col min="94" max="94" width="11.08984375" style="6" customWidth="1"/>
    <col min="95" max="97" width="15.08984375" style="6" customWidth="1"/>
    <col min="98" max="16384" width="11.453125" style="6"/>
  </cols>
  <sheetData>
    <row r="3" spans="1:92" s="127" customFormat="1" ht="93.5" x14ac:dyDescent="0.25">
      <c r="A3" s="269" t="s">
        <v>157</v>
      </c>
      <c r="B3" s="269"/>
      <c r="C3" s="269"/>
      <c r="D3" s="269"/>
      <c r="E3" s="269"/>
      <c r="F3" s="269"/>
      <c r="G3" s="269"/>
      <c r="H3" s="269"/>
      <c r="I3" s="269"/>
      <c r="J3" s="269"/>
      <c r="K3" s="269"/>
      <c r="L3" s="269"/>
      <c r="M3" s="269"/>
      <c r="N3" s="274" t="s">
        <v>8</v>
      </c>
      <c r="O3" s="274"/>
      <c r="P3" s="274"/>
      <c r="Q3" s="274"/>
      <c r="R3" s="274"/>
      <c r="S3" s="274"/>
      <c r="T3" s="274"/>
      <c r="U3" s="274"/>
      <c r="V3" s="274"/>
      <c r="W3" s="274"/>
      <c r="X3" s="126"/>
      <c r="Y3" s="126"/>
      <c r="Z3" s="126"/>
      <c r="AA3" s="126"/>
      <c r="AB3" s="126"/>
      <c r="AC3" s="126"/>
      <c r="CD3" s="84"/>
      <c r="CE3" s="84"/>
      <c r="CG3" s="84"/>
      <c r="CH3" s="84"/>
      <c r="CJ3" s="84"/>
      <c r="CK3" s="84"/>
      <c r="CL3" s="84"/>
      <c r="CM3" s="85"/>
    </row>
    <row r="4" spans="1:92" s="129" customFormat="1" ht="93.5" x14ac:dyDescent="0.25">
      <c r="A4" s="273"/>
      <c r="B4" s="273"/>
      <c r="C4" s="128" t="s">
        <v>14</v>
      </c>
      <c r="D4" s="270" t="s">
        <v>158</v>
      </c>
      <c r="E4" s="270"/>
      <c r="F4" s="270"/>
      <c r="G4" s="270"/>
      <c r="H4" s="270"/>
      <c r="I4" s="270"/>
      <c r="J4" s="271" t="s">
        <v>159</v>
      </c>
      <c r="K4" s="271"/>
      <c r="L4" s="272">
        <v>46266</v>
      </c>
      <c r="M4" s="273"/>
      <c r="N4" s="274"/>
      <c r="O4" s="274"/>
      <c r="P4" s="274"/>
      <c r="Q4" s="274"/>
      <c r="R4" s="274"/>
      <c r="S4" s="274"/>
      <c r="T4" s="274"/>
      <c r="U4" s="274"/>
      <c r="V4" s="274"/>
      <c r="W4" s="274"/>
      <c r="Z4" s="267" t="s">
        <v>160</v>
      </c>
      <c r="AA4" s="267"/>
      <c r="AB4" s="130">
        <f>IF(B11="","",AA52)</f>
        <v>711473868</v>
      </c>
      <c r="AC4" s="131"/>
      <c r="CD4" s="86"/>
      <c r="CE4" s="86"/>
      <c r="CG4" s="86"/>
      <c r="CH4" s="86"/>
      <c r="CJ4" s="86"/>
      <c r="CK4" s="86"/>
      <c r="CL4" s="86"/>
      <c r="CM4" s="87"/>
    </row>
    <row r="5" spans="1:92" s="129" customFormat="1" ht="93.5" x14ac:dyDescent="0.25">
      <c r="A5" s="273"/>
      <c r="B5" s="273"/>
      <c r="C5" s="128" t="s">
        <v>10</v>
      </c>
      <c r="D5" s="275" t="s">
        <v>106</v>
      </c>
      <c r="E5" s="275"/>
      <c r="F5" s="275"/>
      <c r="G5" s="275"/>
      <c r="H5" s="275"/>
      <c r="I5" s="275"/>
      <c r="J5" s="275"/>
      <c r="K5" s="275"/>
      <c r="L5" s="275"/>
      <c r="M5" s="275"/>
      <c r="N5" s="274"/>
      <c r="O5" s="274"/>
      <c r="P5" s="274"/>
      <c r="Q5" s="274"/>
      <c r="R5" s="274"/>
      <c r="S5" s="274"/>
      <c r="T5" s="274"/>
      <c r="U5" s="274"/>
      <c r="V5" s="274"/>
      <c r="W5" s="274"/>
      <c r="Z5" s="267" t="s">
        <v>161</v>
      </c>
      <c r="AA5" s="267"/>
      <c r="AB5" s="130">
        <f>+J62</f>
        <v>639712132</v>
      </c>
      <c r="AC5" s="131"/>
      <c r="AD5" s="132" t="s">
        <v>162</v>
      </c>
      <c r="AE5" s="129">
        <v>1351186000</v>
      </c>
      <c r="CD5" s="86"/>
      <c r="CE5" s="86"/>
      <c r="CG5" s="86"/>
      <c r="CH5" s="86"/>
      <c r="CJ5" s="86"/>
      <c r="CK5" s="86"/>
      <c r="CL5" s="86"/>
      <c r="CM5" s="87"/>
    </row>
    <row r="6" spans="1:92" s="129" customFormat="1" ht="31" x14ac:dyDescent="0.25">
      <c r="A6" s="273"/>
      <c r="B6" s="273"/>
      <c r="C6" s="133" t="s">
        <v>11</v>
      </c>
      <c r="D6" s="134" t="s">
        <v>163</v>
      </c>
      <c r="E6" s="133" t="s">
        <v>12</v>
      </c>
      <c r="F6" s="270" t="s">
        <v>164</v>
      </c>
      <c r="G6" s="270"/>
      <c r="H6" s="270"/>
      <c r="I6" s="270"/>
      <c r="J6" s="270"/>
      <c r="K6" s="270"/>
      <c r="L6" s="270"/>
      <c r="M6" s="270"/>
      <c r="N6" s="274"/>
      <c r="O6" s="274"/>
      <c r="P6" s="274"/>
      <c r="Q6" s="274"/>
      <c r="R6" s="274"/>
      <c r="S6" s="274"/>
      <c r="T6" s="274"/>
      <c r="U6" s="274"/>
      <c r="V6" s="274"/>
      <c r="W6" s="274"/>
      <c r="Z6" s="267" t="s">
        <v>165</v>
      </c>
      <c r="AA6" s="267"/>
      <c r="AB6" s="135">
        <f>IF(B11="","",(AB4+AB5))</f>
        <v>1351186000</v>
      </c>
      <c r="AD6" s="136"/>
      <c r="AE6" s="137">
        <f>+AE5-AB6</f>
        <v>0</v>
      </c>
      <c r="CA6"/>
      <c r="CB6"/>
      <c r="CC6"/>
      <c r="CD6" s="88"/>
      <c r="CE6" s="88"/>
      <c r="CF6"/>
      <c r="CG6" s="88"/>
      <c r="CH6" s="88"/>
      <c r="CI6"/>
      <c r="CJ6" s="88"/>
      <c r="CK6" s="88"/>
      <c r="CL6" s="88"/>
      <c r="CM6" s="89"/>
      <c r="CN6"/>
    </row>
    <row r="7" spans="1:92" ht="31" x14ac:dyDescent="0.7">
      <c r="A7" s="268"/>
      <c r="B7" s="268"/>
      <c r="C7" s="268"/>
      <c r="D7" s="268"/>
      <c r="E7" s="268"/>
      <c r="F7" s="268"/>
      <c r="G7" s="268"/>
      <c r="H7" s="268"/>
      <c r="I7" s="268"/>
      <c r="J7" s="268"/>
      <c r="K7" s="268"/>
      <c r="L7" s="268"/>
      <c r="M7" s="268"/>
      <c r="N7" s="12"/>
      <c r="O7" s="12"/>
      <c r="AE7" s="13"/>
      <c r="CA7"/>
      <c r="CB7"/>
      <c r="CC7"/>
      <c r="CD7"/>
      <c r="CE7"/>
      <c r="CF7"/>
      <c r="CG7"/>
      <c r="CH7" s="14"/>
      <c r="CI7" s="14"/>
      <c r="CJ7" s="15"/>
      <c r="CK7"/>
    </row>
    <row r="8" spans="1:92" x14ac:dyDescent="0.55000000000000004">
      <c r="A8" s="16"/>
      <c r="J8" s="17"/>
      <c r="K8" s="17"/>
      <c r="L8" s="17"/>
      <c r="M8" s="17"/>
      <c r="P8" s="17"/>
      <c r="Q8" s="17"/>
      <c r="R8" s="17"/>
      <c r="S8" s="17"/>
      <c r="V8" s="17"/>
      <c r="W8" s="17"/>
      <c r="X8" s="17"/>
      <c r="Y8" s="17"/>
      <c r="Z8" s="17"/>
    </row>
    <row r="9" spans="1:92" s="5" customFormat="1" x14ac:dyDescent="0.55000000000000004">
      <c r="F9" s="139"/>
      <c r="H9" s="279" t="s">
        <v>16</v>
      </c>
      <c r="I9" s="280"/>
      <c r="J9" s="280"/>
      <c r="K9" s="280"/>
      <c r="L9" s="280"/>
      <c r="M9" s="281"/>
      <c r="N9" s="282" t="s">
        <v>17</v>
      </c>
      <c r="O9" s="283"/>
      <c r="P9" s="283"/>
      <c r="Q9" s="283"/>
      <c r="R9" s="283"/>
      <c r="S9" s="284"/>
      <c r="T9" s="285" t="s">
        <v>18</v>
      </c>
      <c r="U9" s="286"/>
      <c r="V9" s="286"/>
      <c r="W9" s="286"/>
      <c r="X9" s="286"/>
      <c r="Y9" s="287"/>
      <c r="Z9" s="288" t="s">
        <v>20</v>
      </c>
      <c r="AA9" s="289"/>
      <c r="AB9" s="289"/>
      <c r="AC9" s="289"/>
      <c r="CH9" s="18"/>
      <c r="CI9" s="18"/>
      <c r="CJ9" s="19"/>
    </row>
    <row r="10" spans="1:92" s="144" customFormat="1" ht="78" x14ac:dyDescent="0.55000000000000004">
      <c r="A10" s="140" t="s">
        <v>22</v>
      </c>
      <c r="B10" s="140" t="s">
        <v>23</v>
      </c>
      <c r="C10" s="140" t="s">
        <v>166</v>
      </c>
      <c r="D10" s="140" t="s">
        <v>25</v>
      </c>
      <c r="E10" s="140" t="s">
        <v>26</v>
      </c>
      <c r="F10" s="140" t="s">
        <v>27</v>
      </c>
      <c r="G10" s="140" t="s">
        <v>167</v>
      </c>
      <c r="H10" s="141" t="s">
        <v>28</v>
      </c>
      <c r="I10" s="141" t="s">
        <v>29</v>
      </c>
      <c r="J10" s="141" t="s">
        <v>168</v>
      </c>
      <c r="K10" s="141" t="s">
        <v>31</v>
      </c>
      <c r="L10" s="141" t="s">
        <v>32</v>
      </c>
      <c r="M10" s="141" t="s">
        <v>33</v>
      </c>
      <c r="N10" s="140" t="s">
        <v>34</v>
      </c>
      <c r="O10" s="140" t="s">
        <v>29</v>
      </c>
      <c r="P10" s="140" t="s">
        <v>169</v>
      </c>
      <c r="Q10" s="140" t="s">
        <v>31</v>
      </c>
      <c r="R10" s="140" t="s">
        <v>32</v>
      </c>
      <c r="S10" s="140" t="s">
        <v>33</v>
      </c>
      <c r="T10" s="142" t="s">
        <v>35</v>
      </c>
      <c r="U10" s="142" t="s">
        <v>29</v>
      </c>
      <c r="V10" s="142" t="s">
        <v>30</v>
      </c>
      <c r="W10" s="142" t="s">
        <v>31</v>
      </c>
      <c r="X10" s="142" t="s">
        <v>32</v>
      </c>
      <c r="Y10" s="142" t="s">
        <v>33</v>
      </c>
      <c r="Z10" s="141" t="s">
        <v>37</v>
      </c>
      <c r="AA10" s="141" t="s">
        <v>38</v>
      </c>
      <c r="AB10" s="141" t="s">
        <v>39</v>
      </c>
      <c r="AC10" s="141" t="s">
        <v>40</v>
      </c>
      <c r="AD10" s="143" t="s">
        <v>45</v>
      </c>
      <c r="CD10" s="90"/>
      <c r="CE10" s="90"/>
      <c r="CG10" s="90"/>
      <c r="CH10" s="90"/>
      <c r="CJ10" s="90"/>
      <c r="CK10" s="90"/>
      <c r="CL10" s="90"/>
      <c r="CM10" s="91"/>
    </row>
    <row r="11" spans="1:92" s="4" customFormat="1" ht="55.5" x14ac:dyDescent="0.25">
      <c r="A11" s="92">
        <v>1</v>
      </c>
      <c r="B11" s="201" t="s">
        <v>384</v>
      </c>
      <c r="C11" s="202" t="s">
        <v>170</v>
      </c>
      <c r="D11" s="200" t="s">
        <v>171</v>
      </c>
      <c r="E11" s="93" t="s">
        <v>172</v>
      </c>
      <c r="F11" s="145">
        <v>4</v>
      </c>
      <c r="G11" s="94" t="s">
        <v>173</v>
      </c>
      <c r="H11" s="146" t="s">
        <v>174</v>
      </c>
      <c r="I11" s="95">
        <v>151176.47</v>
      </c>
      <c r="J11" s="95">
        <f>I11*19%</f>
        <v>28723.529300000002</v>
      </c>
      <c r="K11" s="95">
        <f>I11+J11</f>
        <v>179899.9993</v>
      </c>
      <c r="L11" s="95">
        <f>IF(B11="","",(I11*F11))</f>
        <v>604705.88</v>
      </c>
      <c r="M11" s="95">
        <f>IF(B11="","",(K11*F11))</f>
        <v>719599.99719999998</v>
      </c>
      <c r="N11" s="147" t="s">
        <v>175</v>
      </c>
      <c r="O11" s="96">
        <v>151176.47</v>
      </c>
      <c r="P11" s="96">
        <f>O11*19%</f>
        <v>28723.529300000002</v>
      </c>
      <c r="Q11" s="96">
        <f>O11+P11</f>
        <v>179899.9993</v>
      </c>
      <c r="R11" s="96">
        <f>IF(B11="","",(O11*F11))</f>
        <v>604705.88</v>
      </c>
      <c r="S11" s="96">
        <f>IF(B11="","",(Q11*F11))</f>
        <v>719599.99719999998</v>
      </c>
      <c r="T11" s="148" t="s">
        <v>176</v>
      </c>
      <c r="U11" s="97">
        <v>159579.82999999999</v>
      </c>
      <c r="V11" s="97">
        <f>U11*19%</f>
        <v>30320.167699999998</v>
      </c>
      <c r="W11" s="97">
        <f>U11+V11</f>
        <v>189899.99769999998</v>
      </c>
      <c r="X11" s="97">
        <f>IF(B11="","",(U11*F11))</f>
        <v>638319.31999999995</v>
      </c>
      <c r="Y11" s="97">
        <f>IF(B11="","",(W11*F11))</f>
        <v>759599.99079999991</v>
      </c>
      <c r="Z11" s="98">
        <f>IF(A11="","",ROUND(AVERAGE(K11,Q11,W11),0))</f>
        <v>183233</v>
      </c>
      <c r="AA11" s="98">
        <f>IF(B11="","",Z11*F11)</f>
        <v>732932</v>
      </c>
      <c r="AB11" s="99">
        <f>IF(B11="","",ROUND(STDEV(M11,S11,Y11),0))</f>
        <v>23094</v>
      </c>
      <c r="AC11" s="100">
        <f>IF(B11="","",(AB11/AA11))</f>
        <v>3.1509062232239829E-2</v>
      </c>
      <c r="AD11" s="20"/>
      <c r="BG11" s="4">
        <v>1</v>
      </c>
      <c r="CD11" s="101"/>
      <c r="CE11" s="101"/>
      <c r="CG11" s="101"/>
      <c r="CH11" s="101"/>
      <c r="CJ11" s="101"/>
      <c r="CK11" s="101"/>
      <c r="CL11" s="101"/>
      <c r="CM11" s="102"/>
    </row>
    <row r="12" spans="1:92" s="4" customFormat="1" ht="37" x14ac:dyDescent="0.25">
      <c r="A12" s="92">
        <v>2</v>
      </c>
      <c r="B12" s="201" t="s">
        <v>384</v>
      </c>
      <c r="C12" s="202" t="s">
        <v>177</v>
      </c>
      <c r="D12" s="200" t="s">
        <v>178</v>
      </c>
      <c r="E12" s="93" t="s">
        <v>179</v>
      </c>
      <c r="F12" s="145">
        <v>4</v>
      </c>
      <c r="G12" s="94" t="s">
        <v>173</v>
      </c>
      <c r="H12" s="146" t="s">
        <v>174</v>
      </c>
      <c r="I12" s="95">
        <v>823445.38</v>
      </c>
      <c r="J12" s="95">
        <f t="shared" ref="J12:J51" si="0">I12*19%</f>
        <v>156454.62220000001</v>
      </c>
      <c r="K12" s="95">
        <f t="shared" ref="K12:K51" si="1">I12+J12</f>
        <v>979900.00219999999</v>
      </c>
      <c r="L12" s="95">
        <f t="shared" ref="L12:L51" si="2">IF(B12="","",(I12*F12))</f>
        <v>3293781.52</v>
      </c>
      <c r="M12" s="95">
        <f t="shared" ref="M12:M51" si="3">IF(B12="","",(K12*F12))</f>
        <v>3919600.0088</v>
      </c>
      <c r="N12" s="147" t="s">
        <v>175</v>
      </c>
      <c r="O12" s="96">
        <v>823445.38</v>
      </c>
      <c r="P12" s="96">
        <f t="shared" ref="P12:P51" si="4">O12*19%</f>
        <v>156454.62220000001</v>
      </c>
      <c r="Q12" s="96">
        <f t="shared" ref="Q12:Q51" si="5">O12+P12</f>
        <v>979900.00219999999</v>
      </c>
      <c r="R12" s="96">
        <f t="shared" ref="R12:R51" si="6">IF(B12="","",(O12*F12))</f>
        <v>3293781.52</v>
      </c>
      <c r="S12" s="96">
        <f t="shared" ref="S12:S51" si="7">IF(B12="","",(Q12*F12))</f>
        <v>3919600.0088</v>
      </c>
      <c r="T12" s="148" t="s">
        <v>180</v>
      </c>
      <c r="U12" s="97">
        <v>745190.76</v>
      </c>
      <c r="V12" s="97">
        <f t="shared" ref="V12:V51" si="8">U12*19%</f>
        <v>141586.2444</v>
      </c>
      <c r="W12" s="97">
        <f>U12+V12</f>
        <v>886777.00439999998</v>
      </c>
      <c r="X12" s="97">
        <f t="shared" ref="X12:X51" si="9">IF(B12="","",(U12*F12))</f>
        <v>2980763.04</v>
      </c>
      <c r="Y12" s="97">
        <f t="shared" ref="Y12:Y51" si="10">IF(B12="","",(W12*F12))</f>
        <v>3547108.0175999999</v>
      </c>
      <c r="Z12" s="98">
        <f t="shared" ref="Z12:Z14" si="11">IF(A12="","",ROUND(AVERAGE(K12,Q12,W12),0))</f>
        <v>948859</v>
      </c>
      <c r="AA12" s="98">
        <f t="shared" ref="AA12:AA14" si="12">IF(B12="","",Z12*F12)</f>
        <v>3795436</v>
      </c>
      <c r="AB12" s="99">
        <f t="shared" ref="AB12:AB14" si="13">IF(B12="","",ROUND(STDEV(M12,S12,Y12),0))</f>
        <v>215058</v>
      </c>
      <c r="AC12" s="100">
        <f t="shared" ref="AC12:AC14" si="14">IF(B12="","",(AB12/AA12))</f>
        <v>5.666226488867155E-2</v>
      </c>
      <c r="AD12" s="20"/>
      <c r="BG12" s="4">
        <v>2</v>
      </c>
      <c r="CD12" s="101"/>
      <c r="CE12" s="101"/>
      <c r="CG12" s="101"/>
      <c r="CH12" s="101"/>
      <c r="CJ12" s="101"/>
      <c r="CK12" s="101"/>
      <c r="CL12" s="101"/>
      <c r="CM12" s="102"/>
    </row>
    <row r="13" spans="1:92" s="4" customFormat="1" ht="42" x14ac:dyDescent="0.25">
      <c r="A13" s="92">
        <v>3</v>
      </c>
      <c r="B13" s="201" t="s">
        <v>384</v>
      </c>
      <c r="C13" s="202" t="s">
        <v>181</v>
      </c>
      <c r="D13" s="200" t="s">
        <v>182</v>
      </c>
      <c r="E13" s="93" t="s">
        <v>172</v>
      </c>
      <c r="F13" s="145">
        <v>4</v>
      </c>
      <c r="G13" s="94" t="s">
        <v>173</v>
      </c>
      <c r="H13" s="146" t="s">
        <v>183</v>
      </c>
      <c r="I13" s="95">
        <v>80000</v>
      </c>
      <c r="J13" s="95">
        <f t="shared" si="0"/>
        <v>15200</v>
      </c>
      <c r="K13" s="95">
        <f t="shared" si="1"/>
        <v>95200</v>
      </c>
      <c r="L13" s="95">
        <f t="shared" si="2"/>
        <v>320000</v>
      </c>
      <c r="M13" s="95">
        <f t="shared" si="3"/>
        <v>380800</v>
      </c>
      <c r="N13" s="147" t="s">
        <v>184</v>
      </c>
      <c r="O13" s="96">
        <v>75000</v>
      </c>
      <c r="P13" s="96">
        <f t="shared" si="4"/>
        <v>14250</v>
      </c>
      <c r="Q13" s="96">
        <f t="shared" si="5"/>
        <v>89250</v>
      </c>
      <c r="R13" s="96">
        <f t="shared" si="6"/>
        <v>300000</v>
      </c>
      <c r="S13" s="96">
        <f t="shared" si="7"/>
        <v>357000</v>
      </c>
      <c r="T13" s="148" t="s">
        <v>185</v>
      </c>
      <c r="U13" s="97">
        <v>90000</v>
      </c>
      <c r="V13" s="97">
        <f t="shared" si="8"/>
        <v>17100</v>
      </c>
      <c r="W13" s="97">
        <f>U13+V13</f>
        <v>107100</v>
      </c>
      <c r="X13" s="97">
        <f t="shared" si="9"/>
        <v>360000</v>
      </c>
      <c r="Y13" s="97">
        <f t="shared" si="10"/>
        <v>428400</v>
      </c>
      <c r="Z13" s="98">
        <f t="shared" si="11"/>
        <v>97183</v>
      </c>
      <c r="AA13" s="98">
        <f t="shared" si="12"/>
        <v>388732</v>
      </c>
      <c r="AB13" s="99">
        <f t="shared" si="13"/>
        <v>36355</v>
      </c>
      <c r="AC13" s="100">
        <f t="shared" si="14"/>
        <v>9.352201516726176E-2</v>
      </c>
      <c r="AD13" s="20"/>
      <c r="BG13" s="4">
        <v>3</v>
      </c>
      <c r="CD13" s="101"/>
      <c r="CE13" s="101"/>
      <c r="CG13" s="101"/>
      <c r="CH13" s="101"/>
      <c r="CJ13" s="101"/>
      <c r="CK13" s="101"/>
      <c r="CL13" s="101"/>
      <c r="CM13" s="102"/>
    </row>
    <row r="14" spans="1:92" s="4" customFormat="1" ht="37" x14ac:dyDescent="0.25">
      <c r="A14" s="92">
        <v>4</v>
      </c>
      <c r="B14" s="201" t="s">
        <v>384</v>
      </c>
      <c r="C14" s="202" t="s">
        <v>186</v>
      </c>
      <c r="D14" s="200" t="s">
        <v>187</v>
      </c>
      <c r="E14" s="93" t="s">
        <v>172</v>
      </c>
      <c r="F14" s="145">
        <v>1</v>
      </c>
      <c r="G14" s="94" t="s">
        <v>173</v>
      </c>
      <c r="H14" s="146" t="s">
        <v>188</v>
      </c>
      <c r="I14" s="95">
        <v>411764.70588235301</v>
      </c>
      <c r="J14" s="95">
        <f t="shared" si="0"/>
        <v>78235.294117647078</v>
      </c>
      <c r="K14" s="95">
        <f t="shared" si="1"/>
        <v>490000.00000000012</v>
      </c>
      <c r="L14" s="95">
        <f t="shared" si="2"/>
        <v>411764.70588235301</v>
      </c>
      <c r="M14" s="95">
        <f t="shared" si="3"/>
        <v>490000.00000000012</v>
      </c>
      <c r="N14" s="147" t="s">
        <v>189</v>
      </c>
      <c r="O14" s="96">
        <v>462184.87394958001</v>
      </c>
      <c r="P14" s="96">
        <f t="shared" si="4"/>
        <v>87815.126050420207</v>
      </c>
      <c r="Q14" s="96">
        <f t="shared" si="5"/>
        <v>550000.00000000023</v>
      </c>
      <c r="R14" s="96">
        <f t="shared" si="6"/>
        <v>462184.87394958001</v>
      </c>
      <c r="S14" s="96">
        <f t="shared" si="7"/>
        <v>550000.00000000023</v>
      </c>
      <c r="T14" s="148" t="s">
        <v>183</v>
      </c>
      <c r="U14" s="97">
        <v>585000</v>
      </c>
      <c r="V14" s="97">
        <f t="shared" si="8"/>
        <v>111150</v>
      </c>
      <c r="W14" s="97">
        <f>U14+V14</f>
        <v>696150</v>
      </c>
      <c r="X14" s="97">
        <f t="shared" si="9"/>
        <v>585000</v>
      </c>
      <c r="Y14" s="97">
        <f t="shared" si="10"/>
        <v>696150</v>
      </c>
      <c r="Z14" s="98">
        <f t="shared" si="11"/>
        <v>578717</v>
      </c>
      <c r="AA14" s="98">
        <f t="shared" si="12"/>
        <v>578717</v>
      </c>
      <c r="AB14" s="99">
        <f t="shared" si="13"/>
        <v>106033</v>
      </c>
      <c r="AC14" s="100">
        <f t="shared" si="14"/>
        <v>0.18322081431857021</v>
      </c>
      <c r="AD14" s="20"/>
      <c r="BG14" s="4">
        <v>4</v>
      </c>
      <c r="CD14" s="101"/>
      <c r="CE14" s="101"/>
      <c r="CG14" s="101"/>
      <c r="CH14" s="101"/>
      <c r="CJ14" s="101"/>
      <c r="CK14" s="101"/>
      <c r="CL14" s="101"/>
      <c r="CM14" s="102"/>
    </row>
    <row r="15" spans="1:92" s="4" customFormat="1" ht="37" x14ac:dyDescent="0.25">
      <c r="A15" s="92">
        <v>5</v>
      </c>
      <c r="B15" s="201" t="s">
        <v>384</v>
      </c>
      <c r="C15" s="202" t="s">
        <v>190</v>
      </c>
      <c r="D15" s="200" t="s">
        <v>191</v>
      </c>
      <c r="E15" s="93" t="s">
        <v>192</v>
      </c>
      <c r="F15" s="145">
        <v>280</v>
      </c>
      <c r="G15" s="94" t="s">
        <v>173</v>
      </c>
      <c r="H15" s="146" t="s">
        <v>193</v>
      </c>
      <c r="I15" s="95">
        <v>205882.35</v>
      </c>
      <c r="J15" s="95">
        <f t="shared" si="0"/>
        <v>39117.646500000003</v>
      </c>
      <c r="K15" s="95">
        <f t="shared" si="1"/>
        <v>244999.99650000001</v>
      </c>
      <c r="L15" s="95">
        <f t="shared" si="2"/>
        <v>57647058</v>
      </c>
      <c r="M15" s="95">
        <f t="shared" si="3"/>
        <v>68599999.019999996</v>
      </c>
      <c r="N15" s="147" t="s">
        <v>194</v>
      </c>
      <c r="O15" s="96">
        <v>197478.99</v>
      </c>
      <c r="P15" s="96">
        <f t="shared" si="4"/>
        <v>37521.008099999999</v>
      </c>
      <c r="Q15" s="96">
        <f t="shared" si="5"/>
        <v>234999.9981</v>
      </c>
      <c r="R15" s="96">
        <f t="shared" si="6"/>
        <v>55294117.199999996</v>
      </c>
      <c r="S15" s="96">
        <f t="shared" si="7"/>
        <v>65799999.468000002</v>
      </c>
      <c r="T15" s="148" t="s">
        <v>175</v>
      </c>
      <c r="U15" s="97">
        <v>210000</v>
      </c>
      <c r="V15" s="97">
        <f t="shared" si="8"/>
        <v>39900</v>
      </c>
      <c r="W15" s="97">
        <f t="shared" ref="W15:W51" si="15">U15+V15</f>
        <v>249900</v>
      </c>
      <c r="X15" s="97">
        <f t="shared" si="9"/>
        <v>58800000</v>
      </c>
      <c r="Y15" s="97">
        <f t="shared" si="10"/>
        <v>69972000</v>
      </c>
      <c r="Z15" s="98">
        <f t="shared" ref="Z15:Z51" si="16">IF(A15="","",ROUND(AVERAGE(K15,Q15,W15),0))</f>
        <v>243300</v>
      </c>
      <c r="AA15" s="98">
        <f t="shared" ref="AA15:AA51" si="17">IF(B15="","",Z15*F15)</f>
        <v>68124000</v>
      </c>
      <c r="AB15" s="99">
        <f t="shared" ref="AB15:AB51" si="18">IF(B15="","",ROUND(STDEV(M15,S15,Y15),0))</f>
        <v>2126342</v>
      </c>
      <c r="AC15" s="100">
        <f t="shared" ref="AC15:AC51" si="19">IF(B15="","",(AB15/AA15))</f>
        <v>3.1212817802830133E-2</v>
      </c>
      <c r="AD15" s="20"/>
      <c r="BG15" s="4">
        <v>5</v>
      </c>
      <c r="CD15" s="101"/>
      <c r="CE15" s="101"/>
      <c r="CG15" s="101"/>
      <c r="CH15" s="101"/>
      <c r="CJ15" s="101"/>
      <c r="CK15" s="101"/>
      <c r="CL15" s="101"/>
      <c r="CM15" s="102"/>
    </row>
    <row r="16" spans="1:92" s="4" customFormat="1" ht="37" x14ac:dyDescent="0.25">
      <c r="A16" s="92">
        <v>6</v>
      </c>
      <c r="B16" s="201" t="s">
        <v>384</v>
      </c>
      <c r="C16" s="202" t="s">
        <v>195</v>
      </c>
      <c r="D16" s="200" t="s">
        <v>196</v>
      </c>
      <c r="E16" s="93" t="s">
        <v>172</v>
      </c>
      <c r="F16" s="145">
        <v>1</v>
      </c>
      <c r="G16" s="94" t="s">
        <v>173</v>
      </c>
      <c r="H16" s="146" t="s">
        <v>197</v>
      </c>
      <c r="I16" s="95">
        <v>243697.47899159699</v>
      </c>
      <c r="J16" s="95">
        <f t="shared" si="0"/>
        <v>46302.521008403426</v>
      </c>
      <c r="K16" s="95">
        <f t="shared" si="1"/>
        <v>290000.00000000041</v>
      </c>
      <c r="L16" s="95">
        <f t="shared" si="2"/>
        <v>243697.47899159699</v>
      </c>
      <c r="M16" s="95">
        <f t="shared" si="3"/>
        <v>290000.00000000041</v>
      </c>
      <c r="N16" s="147" t="s">
        <v>198</v>
      </c>
      <c r="O16" s="96">
        <v>200000</v>
      </c>
      <c r="P16" s="96"/>
      <c r="Q16" s="96">
        <f t="shared" si="5"/>
        <v>200000</v>
      </c>
      <c r="R16" s="96">
        <f t="shared" si="6"/>
        <v>200000</v>
      </c>
      <c r="S16" s="96">
        <f t="shared" si="7"/>
        <v>200000</v>
      </c>
      <c r="T16" s="148" t="s">
        <v>199</v>
      </c>
      <c r="U16" s="97">
        <v>240000</v>
      </c>
      <c r="V16" s="97"/>
      <c r="W16" s="97">
        <f t="shared" si="15"/>
        <v>240000</v>
      </c>
      <c r="X16" s="97">
        <f t="shared" si="9"/>
        <v>240000</v>
      </c>
      <c r="Y16" s="97">
        <f t="shared" si="10"/>
        <v>240000</v>
      </c>
      <c r="Z16" s="98">
        <f t="shared" si="16"/>
        <v>243333</v>
      </c>
      <c r="AA16" s="98">
        <f t="shared" si="17"/>
        <v>243333</v>
      </c>
      <c r="AB16" s="99">
        <f t="shared" si="18"/>
        <v>45092</v>
      </c>
      <c r="AC16" s="100">
        <f t="shared" si="19"/>
        <v>0.18530984289019575</v>
      </c>
      <c r="AD16" s="20"/>
      <c r="BG16" s="4">
        <v>6</v>
      </c>
      <c r="CD16" s="101"/>
      <c r="CE16" s="101"/>
      <c r="CG16" s="101"/>
      <c r="CH16" s="101"/>
      <c r="CJ16" s="101"/>
      <c r="CK16" s="101"/>
      <c r="CL16" s="101"/>
      <c r="CM16" s="102"/>
    </row>
    <row r="17" spans="1:91" s="4" customFormat="1" ht="37" x14ac:dyDescent="0.25">
      <c r="A17" s="92">
        <v>7</v>
      </c>
      <c r="B17" s="201" t="s">
        <v>384</v>
      </c>
      <c r="C17" s="202" t="s">
        <v>200</v>
      </c>
      <c r="D17" s="200" t="s">
        <v>201</v>
      </c>
      <c r="E17" s="93" t="s">
        <v>172</v>
      </c>
      <c r="F17" s="145">
        <v>12</v>
      </c>
      <c r="G17" s="94" t="s">
        <v>173</v>
      </c>
      <c r="H17" s="146" t="s">
        <v>202</v>
      </c>
      <c r="I17" s="95">
        <v>37731.089999999997</v>
      </c>
      <c r="J17" s="95">
        <f t="shared" si="0"/>
        <v>7168.9070999999994</v>
      </c>
      <c r="K17" s="95">
        <f t="shared" si="1"/>
        <v>44899.997099999993</v>
      </c>
      <c r="L17" s="95">
        <f t="shared" si="2"/>
        <v>452773.07999999996</v>
      </c>
      <c r="M17" s="95">
        <f t="shared" si="3"/>
        <v>538799.96519999998</v>
      </c>
      <c r="N17" s="147" t="s">
        <v>203</v>
      </c>
      <c r="O17" s="96">
        <v>43025.21</v>
      </c>
      <c r="P17" s="96">
        <f>O17*19%</f>
        <v>8174.7898999999998</v>
      </c>
      <c r="Q17" s="96">
        <f t="shared" si="5"/>
        <v>51199.999899999995</v>
      </c>
      <c r="R17" s="96">
        <f t="shared" si="6"/>
        <v>516302.52</v>
      </c>
      <c r="S17" s="96">
        <f t="shared" si="7"/>
        <v>614399.99879999994</v>
      </c>
      <c r="T17" s="148" t="s">
        <v>176</v>
      </c>
      <c r="U17" s="97">
        <v>33529.410000000003</v>
      </c>
      <c r="V17" s="97">
        <f>U17*19%</f>
        <v>6370.5879000000004</v>
      </c>
      <c r="W17" s="97">
        <f t="shared" si="15"/>
        <v>39899.997900000002</v>
      </c>
      <c r="X17" s="97">
        <f t="shared" si="9"/>
        <v>402352.92000000004</v>
      </c>
      <c r="Y17" s="97">
        <f t="shared" si="10"/>
        <v>478799.97480000003</v>
      </c>
      <c r="Z17" s="98">
        <f t="shared" si="16"/>
        <v>45333</v>
      </c>
      <c r="AA17" s="98">
        <f t="shared" si="17"/>
        <v>543996</v>
      </c>
      <c r="AB17" s="99">
        <f t="shared" si="18"/>
        <v>67949</v>
      </c>
      <c r="AC17" s="100">
        <f t="shared" si="19"/>
        <v>0.12490716843506203</v>
      </c>
      <c r="AD17" s="20"/>
      <c r="BG17" s="4">
        <v>7</v>
      </c>
      <c r="CD17" s="101"/>
      <c r="CE17" s="101"/>
      <c r="CG17" s="101"/>
      <c r="CH17" s="101"/>
      <c r="CJ17" s="101"/>
      <c r="CK17" s="101"/>
      <c r="CL17" s="101"/>
      <c r="CM17" s="102"/>
    </row>
    <row r="18" spans="1:91" s="4" customFormat="1" ht="37" x14ac:dyDescent="0.25">
      <c r="A18" s="92">
        <v>8</v>
      </c>
      <c r="B18" s="201" t="s">
        <v>384</v>
      </c>
      <c r="C18" s="202" t="s">
        <v>204</v>
      </c>
      <c r="D18" s="200" t="s">
        <v>205</v>
      </c>
      <c r="E18" s="93" t="s">
        <v>192</v>
      </c>
      <c r="F18" s="145">
        <v>2500</v>
      </c>
      <c r="G18" s="94" t="s">
        <v>173</v>
      </c>
      <c r="H18" s="146" t="s">
        <v>206</v>
      </c>
      <c r="I18" s="95">
        <v>1512.61</v>
      </c>
      <c r="J18" s="95">
        <f t="shared" si="0"/>
        <v>287.39589999999998</v>
      </c>
      <c r="K18" s="95">
        <f t="shared" si="1"/>
        <v>1800.0058999999999</v>
      </c>
      <c r="L18" s="95">
        <f t="shared" si="2"/>
        <v>3781524.9999999995</v>
      </c>
      <c r="M18" s="95">
        <f t="shared" si="3"/>
        <v>4500014.75</v>
      </c>
      <c r="N18" s="147" t="s">
        <v>207</v>
      </c>
      <c r="O18" s="96">
        <v>1600</v>
      </c>
      <c r="P18" s="96">
        <f t="shared" si="4"/>
        <v>304</v>
      </c>
      <c r="Q18" s="96">
        <f t="shared" si="5"/>
        <v>1904</v>
      </c>
      <c r="R18" s="96">
        <f t="shared" si="6"/>
        <v>4000000</v>
      </c>
      <c r="S18" s="96">
        <f t="shared" si="7"/>
        <v>4760000</v>
      </c>
      <c r="T18" s="148" t="s">
        <v>208</v>
      </c>
      <c r="U18" s="97">
        <v>2016.81</v>
      </c>
      <c r="V18" s="97">
        <f t="shared" si="8"/>
        <v>383.19389999999999</v>
      </c>
      <c r="W18" s="97">
        <f t="shared" si="15"/>
        <v>2400.0038999999997</v>
      </c>
      <c r="X18" s="97">
        <f t="shared" si="9"/>
        <v>5042025</v>
      </c>
      <c r="Y18" s="97">
        <f t="shared" si="10"/>
        <v>6000009.7499999991</v>
      </c>
      <c r="Z18" s="98">
        <f t="shared" si="16"/>
        <v>2035</v>
      </c>
      <c r="AA18" s="98">
        <f t="shared" si="17"/>
        <v>5087500</v>
      </c>
      <c r="AB18" s="99">
        <f t="shared" si="18"/>
        <v>801582</v>
      </c>
      <c r="AC18" s="100">
        <f t="shared" si="19"/>
        <v>0.15755911547911547</v>
      </c>
      <c r="AD18" s="20"/>
      <c r="BG18" s="4">
        <v>8</v>
      </c>
      <c r="CD18" s="101"/>
      <c r="CE18" s="101"/>
      <c r="CG18" s="101"/>
      <c r="CH18" s="101"/>
      <c r="CJ18" s="101"/>
      <c r="CK18" s="101"/>
      <c r="CL18" s="101"/>
      <c r="CM18" s="102"/>
    </row>
    <row r="19" spans="1:91" s="4" customFormat="1" ht="42" x14ac:dyDescent="0.25">
      <c r="A19" s="92">
        <v>9</v>
      </c>
      <c r="B19" s="201" t="s">
        <v>384</v>
      </c>
      <c r="C19" s="202" t="s">
        <v>209</v>
      </c>
      <c r="D19" s="200" t="s">
        <v>210</v>
      </c>
      <c r="E19" s="93" t="s">
        <v>172</v>
      </c>
      <c r="F19" s="145">
        <v>1</v>
      </c>
      <c r="G19" s="94" t="s">
        <v>211</v>
      </c>
      <c r="H19" s="146" t="s">
        <v>212</v>
      </c>
      <c r="I19" s="95">
        <v>1090120</v>
      </c>
      <c r="J19" s="95">
        <v>0</v>
      </c>
      <c r="K19" s="95">
        <f t="shared" si="1"/>
        <v>1090120</v>
      </c>
      <c r="L19" s="95">
        <f t="shared" si="2"/>
        <v>1090120</v>
      </c>
      <c r="M19" s="95">
        <f t="shared" si="3"/>
        <v>1090120</v>
      </c>
      <c r="N19" s="147" t="s">
        <v>212</v>
      </c>
      <c r="O19" s="96">
        <v>1731320</v>
      </c>
      <c r="P19" s="96"/>
      <c r="Q19" s="96">
        <v>1090120</v>
      </c>
      <c r="R19" s="96">
        <f t="shared" si="6"/>
        <v>1731320</v>
      </c>
      <c r="S19" s="96">
        <f t="shared" si="7"/>
        <v>1090120</v>
      </c>
      <c r="T19" s="148" t="s">
        <v>212</v>
      </c>
      <c r="U19" s="97">
        <v>1090120</v>
      </c>
      <c r="V19" s="97"/>
      <c r="W19" s="97">
        <f t="shared" ref="W19:W20" si="20">U19+V19</f>
        <v>1090120</v>
      </c>
      <c r="X19" s="97">
        <f t="shared" ref="X19:X20" si="21">IF(B19="","",(U19*F19))</f>
        <v>1090120</v>
      </c>
      <c r="Y19" s="97">
        <f t="shared" ref="Y19:Y20" si="22">IF(B19="","",(W19*F19))</f>
        <v>1090120</v>
      </c>
      <c r="Z19" s="98">
        <f t="shared" si="16"/>
        <v>1090120</v>
      </c>
      <c r="AA19" s="98">
        <f t="shared" ref="AA19:AA20" si="23">IF(B19="","",Z19*F19)</f>
        <v>1090120</v>
      </c>
      <c r="AB19" s="99">
        <f t="shared" ref="AB19:AB20" si="24">IF(B19="","",ROUND(STDEV(M19,S19,Y19),0))</f>
        <v>0</v>
      </c>
      <c r="AC19" s="100">
        <f t="shared" ref="AC19:AC20" si="25">IF(B19="","",(AB19/AA19))</f>
        <v>0</v>
      </c>
      <c r="AD19" s="20"/>
      <c r="CD19" s="101"/>
      <c r="CE19" s="101"/>
      <c r="CG19" s="101"/>
      <c r="CH19" s="101"/>
      <c r="CJ19" s="101"/>
      <c r="CK19" s="101"/>
      <c r="CL19" s="101"/>
      <c r="CM19" s="102"/>
    </row>
    <row r="20" spans="1:91" s="4" customFormat="1" ht="42" x14ac:dyDescent="0.25">
      <c r="A20" s="92">
        <v>10</v>
      </c>
      <c r="B20" s="201" t="s">
        <v>384</v>
      </c>
      <c r="C20" s="202" t="s">
        <v>213</v>
      </c>
      <c r="D20" s="200" t="s">
        <v>214</v>
      </c>
      <c r="E20" s="93" t="s">
        <v>172</v>
      </c>
      <c r="F20" s="145">
        <v>1500</v>
      </c>
      <c r="G20" s="94" t="s">
        <v>173</v>
      </c>
      <c r="H20" s="146" t="s">
        <v>215</v>
      </c>
      <c r="I20" s="95">
        <v>5200</v>
      </c>
      <c r="J20" s="95">
        <f>I20*19%</f>
        <v>988</v>
      </c>
      <c r="K20" s="95">
        <f t="shared" si="1"/>
        <v>6188</v>
      </c>
      <c r="L20" s="95">
        <f t="shared" si="2"/>
        <v>7800000</v>
      </c>
      <c r="M20" s="95">
        <f t="shared" si="3"/>
        <v>9282000</v>
      </c>
      <c r="N20" s="147" t="s">
        <v>216</v>
      </c>
      <c r="O20" s="96">
        <v>5400</v>
      </c>
      <c r="P20" s="96">
        <f>O20*19%</f>
        <v>1026</v>
      </c>
      <c r="Q20" s="96">
        <f>O20+P20</f>
        <v>6426</v>
      </c>
      <c r="R20" s="96">
        <f t="shared" si="6"/>
        <v>8100000</v>
      </c>
      <c r="S20" s="96">
        <f t="shared" si="7"/>
        <v>9639000</v>
      </c>
      <c r="T20" s="148" t="s">
        <v>217</v>
      </c>
      <c r="U20" s="97">
        <v>5610</v>
      </c>
      <c r="V20" s="97">
        <f>U20*19%</f>
        <v>1065.9000000000001</v>
      </c>
      <c r="W20" s="97">
        <f t="shared" si="20"/>
        <v>6675.9</v>
      </c>
      <c r="X20" s="97">
        <f t="shared" si="21"/>
        <v>8415000</v>
      </c>
      <c r="Y20" s="97">
        <f t="shared" si="22"/>
        <v>10013850</v>
      </c>
      <c r="Z20" s="98">
        <f t="shared" si="16"/>
        <v>6430</v>
      </c>
      <c r="AA20" s="98">
        <f t="shared" si="23"/>
        <v>9645000</v>
      </c>
      <c r="AB20" s="99">
        <f t="shared" si="24"/>
        <v>365961</v>
      </c>
      <c r="AC20" s="100">
        <f t="shared" si="25"/>
        <v>3.7943079315707617E-2</v>
      </c>
      <c r="AD20" s="20"/>
      <c r="BG20" s="4">
        <v>9</v>
      </c>
      <c r="CD20" s="101"/>
      <c r="CE20" s="101"/>
      <c r="CG20" s="101"/>
      <c r="CH20" s="101"/>
      <c r="CJ20" s="101"/>
      <c r="CK20" s="101"/>
      <c r="CL20" s="101"/>
      <c r="CM20" s="102"/>
    </row>
    <row r="21" spans="1:91" s="4" customFormat="1" ht="203.5" x14ac:dyDescent="0.25">
      <c r="A21" s="92">
        <v>11</v>
      </c>
      <c r="B21" s="201" t="s">
        <v>384</v>
      </c>
      <c r="C21" s="202" t="s">
        <v>218</v>
      </c>
      <c r="D21" s="200" t="s">
        <v>219</v>
      </c>
      <c r="E21" s="93" t="s">
        <v>179</v>
      </c>
      <c r="F21" s="145">
        <v>1500</v>
      </c>
      <c r="G21" s="94" t="s">
        <v>173</v>
      </c>
      <c r="H21" s="146" t="s">
        <v>220</v>
      </c>
      <c r="I21" s="95">
        <v>16638.66</v>
      </c>
      <c r="J21" s="95">
        <f t="shared" si="0"/>
        <v>3161.3454000000002</v>
      </c>
      <c r="K21" s="95">
        <f t="shared" si="1"/>
        <v>19800.005400000002</v>
      </c>
      <c r="L21" s="95">
        <f t="shared" si="2"/>
        <v>24957990</v>
      </c>
      <c r="M21" s="95">
        <f t="shared" si="3"/>
        <v>29700008.100000001</v>
      </c>
      <c r="N21" s="147" t="s">
        <v>221</v>
      </c>
      <c r="O21" s="96">
        <v>17000</v>
      </c>
      <c r="P21" s="96">
        <f t="shared" si="4"/>
        <v>3230</v>
      </c>
      <c r="Q21" s="96">
        <f t="shared" si="5"/>
        <v>20230</v>
      </c>
      <c r="R21" s="96">
        <f t="shared" si="6"/>
        <v>25500000</v>
      </c>
      <c r="S21" s="96">
        <f t="shared" si="7"/>
        <v>30345000</v>
      </c>
      <c r="T21" s="148" t="s">
        <v>222</v>
      </c>
      <c r="U21" s="97">
        <v>11820</v>
      </c>
      <c r="V21" s="97">
        <f t="shared" si="8"/>
        <v>2245.8000000000002</v>
      </c>
      <c r="W21" s="97">
        <f t="shared" si="15"/>
        <v>14065.8</v>
      </c>
      <c r="X21" s="97">
        <f t="shared" si="9"/>
        <v>17730000</v>
      </c>
      <c r="Y21" s="97">
        <f t="shared" si="10"/>
        <v>21098700</v>
      </c>
      <c r="Z21" s="98">
        <f t="shared" si="16"/>
        <v>18032</v>
      </c>
      <c r="AA21" s="98">
        <f t="shared" si="17"/>
        <v>27048000</v>
      </c>
      <c r="AB21" s="99">
        <f t="shared" si="18"/>
        <v>5162244</v>
      </c>
      <c r="AC21" s="100">
        <f t="shared" si="19"/>
        <v>0.19085492457852707</v>
      </c>
      <c r="AD21" s="20"/>
      <c r="BG21" s="4">
        <v>10</v>
      </c>
      <c r="CD21" s="101"/>
      <c r="CE21" s="101"/>
      <c r="CG21" s="101"/>
      <c r="CH21" s="101"/>
      <c r="CJ21" s="101"/>
      <c r="CK21" s="101"/>
      <c r="CL21" s="101"/>
      <c r="CM21" s="102"/>
    </row>
    <row r="22" spans="1:91" s="4" customFormat="1" ht="37" x14ac:dyDescent="0.25">
      <c r="A22" s="92">
        <v>12</v>
      </c>
      <c r="B22" s="201" t="s">
        <v>384</v>
      </c>
      <c r="C22" s="202" t="s">
        <v>223</v>
      </c>
      <c r="D22" s="200" t="s">
        <v>224</v>
      </c>
      <c r="E22" s="93" t="s">
        <v>172</v>
      </c>
      <c r="F22" s="145">
        <v>1690</v>
      </c>
      <c r="G22" s="94" t="s">
        <v>173</v>
      </c>
      <c r="H22" s="146" t="s">
        <v>225</v>
      </c>
      <c r="I22" s="95">
        <v>19327.731092436999</v>
      </c>
      <c r="J22" s="95">
        <f t="shared" si="0"/>
        <v>3672.2689075630301</v>
      </c>
      <c r="K22" s="95">
        <f t="shared" si="1"/>
        <v>23000.000000000029</v>
      </c>
      <c r="L22" s="95">
        <f t="shared" si="2"/>
        <v>32663865.546218529</v>
      </c>
      <c r="M22" s="95">
        <f t="shared" si="3"/>
        <v>38870000.000000052</v>
      </c>
      <c r="N22" s="147" t="s">
        <v>226</v>
      </c>
      <c r="O22" s="96">
        <v>21507</v>
      </c>
      <c r="P22" s="96">
        <f t="shared" si="4"/>
        <v>4086.33</v>
      </c>
      <c r="Q22" s="96">
        <f t="shared" si="5"/>
        <v>25593.33</v>
      </c>
      <c r="R22" s="96">
        <f t="shared" si="6"/>
        <v>36346830</v>
      </c>
      <c r="S22" s="96">
        <f t="shared" si="7"/>
        <v>43252727.700000003</v>
      </c>
      <c r="T22" s="148" t="s">
        <v>227</v>
      </c>
      <c r="U22" s="97">
        <v>22682</v>
      </c>
      <c r="V22" s="97">
        <f t="shared" si="8"/>
        <v>4309.58</v>
      </c>
      <c r="W22" s="97">
        <f t="shared" si="15"/>
        <v>26991.58</v>
      </c>
      <c r="X22" s="97">
        <f t="shared" si="9"/>
        <v>38332580</v>
      </c>
      <c r="Y22" s="97">
        <f t="shared" si="10"/>
        <v>45615770.200000003</v>
      </c>
      <c r="Z22" s="98">
        <f t="shared" si="16"/>
        <v>25195</v>
      </c>
      <c r="AA22" s="98">
        <f t="shared" si="17"/>
        <v>42579550</v>
      </c>
      <c r="AB22" s="99">
        <f t="shared" si="18"/>
        <v>3422905</v>
      </c>
      <c r="AC22" s="100">
        <f t="shared" si="19"/>
        <v>8.0388472870192379E-2</v>
      </c>
      <c r="AD22" s="20"/>
      <c r="BG22" s="4">
        <v>11</v>
      </c>
      <c r="CD22" s="101"/>
      <c r="CE22" s="101"/>
      <c r="CG22" s="101"/>
      <c r="CH22" s="101"/>
      <c r="CJ22" s="101"/>
      <c r="CK22" s="101"/>
      <c r="CL22" s="101"/>
      <c r="CM22" s="102"/>
    </row>
    <row r="23" spans="1:91" s="4" customFormat="1" ht="55.5" x14ac:dyDescent="0.25">
      <c r="A23" s="92">
        <v>13</v>
      </c>
      <c r="B23" s="201" t="s">
        <v>384</v>
      </c>
      <c r="C23" s="202" t="s">
        <v>228</v>
      </c>
      <c r="D23" s="200" t="s">
        <v>229</v>
      </c>
      <c r="E23" s="93" t="s">
        <v>172</v>
      </c>
      <c r="F23" s="145">
        <v>1500</v>
      </c>
      <c r="G23" s="94" t="s">
        <v>173</v>
      </c>
      <c r="H23" s="146" t="s">
        <v>230</v>
      </c>
      <c r="I23" s="95">
        <v>2200</v>
      </c>
      <c r="J23" s="95">
        <f t="shared" si="0"/>
        <v>418</v>
      </c>
      <c r="K23" s="95">
        <f t="shared" si="1"/>
        <v>2618</v>
      </c>
      <c r="L23" s="95">
        <f t="shared" si="2"/>
        <v>3300000</v>
      </c>
      <c r="M23" s="95">
        <f t="shared" si="3"/>
        <v>3927000</v>
      </c>
      <c r="N23" s="147" t="s">
        <v>197</v>
      </c>
      <c r="O23" s="96">
        <v>2689.0756302520999</v>
      </c>
      <c r="P23" s="96">
        <f t="shared" si="4"/>
        <v>510.92436974789899</v>
      </c>
      <c r="Q23" s="96">
        <f t="shared" si="5"/>
        <v>3199.9999999999991</v>
      </c>
      <c r="R23" s="96">
        <f t="shared" si="6"/>
        <v>4033613.4453781499</v>
      </c>
      <c r="S23" s="96">
        <f t="shared" si="7"/>
        <v>4799999.9999999991</v>
      </c>
      <c r="T23" s="148" t="s">
        <v>231</v>
      </c>
      <c r="U23" s="97">
        <v>3800</v>
      </c>
      <c r="V23" s="97"/>
      <c r="W23" s="97">
        <f t="shared" si="15"/>
        <v>3800</v>
      </c>
      <c r="X23" s="97">
        <f t="shared" si="9"/>
        <v>5700000</v>
      </c>
      <c r="Y23" s="97">
        <f t="shared" si="10"/>
        <v>5700000</v>
      </c>
      <c r="Z23" s="98">
        <f t="shared" si="16"/>
        <v>3206</v>
      </c>
      <c r="AA23" s="98">
        <f t="shared" si="17"/>
        <v>4809000</v>
      </c>
      <c r="AB23" s="99">
        <f t="shared" si="18"/>
        <v>886534</v>
      </c>
      <c r="AC23" s="100">
        <f t="shared" si="19"/>
        <v>0.18434892909128717</v>
      </c>
      <c r="AD23" s="20"/>
      <c r="BG23" s="4">
        <v>12</v>
      </c>
      <c r="CD23" s="101"/>
      <c r="CE23" s="101"/>
      <c r="CG23" s="101"/>
      <c r="CH23" s="101"/>
      <c r="CJ23" s="101"/>
      <c r="CK23" s="101"/>
      <c r="CL23" s="101"/>
      <c r="CM23" s="102"/>
    </row>
    <row r="24" spans="1:91" s="4" customFormat="1" ht="37" x14ac:dyDescent="0.25">
      <c r="A24" s="92">
        <v>14</v>
      </c>
      <c r="B24" s="201" t="s">
        <v>384</v>
      </c>
      <c r="C24" s="202" t="s">
        <v>232</v>
      </c>
      <c r="D24" s="200" t="s">
        <v>233</v>
      </c>
      <c r="E24" s="93" t="s">
        <v>179</v>
      </c>
      <c r="F24" s="145">
        <v>1</v>
      </c>
      <c r="G24" s="94" t="s">
        <v>173</v>
      </c>
      <c r="H24" s="146" t="s">
        <v>174</v>
      </c>
      <c r="I24" s="95">
        <v>235294</v>
      </c>
      <c r="J24" s="95">
        <f t="shared" ref="J24" si="26">I24*19%</f>
        <v>44705.86</v>
      </c>
      <c r="K24" s="95">
        <f t="shared" ref="K24" si="27">I24+J24</f>
        <v>279999.86</v>
      </c>
      <c r="L24" s="95">
        <f t="shared" ref="L24" si="28">IF(B24="","",(I24*F24))</f>
        <v>235294</v>
      </c>
      <c r="M24" s="95">
        <f t="shared" ref="M24" si="29">IF(B24="","",(K24*F24))</f>
        <v>279999.86</v>
      </c>
      <c r="N24" s="147" t="s">
        <v>234</v>
      </c>
      <c r="O24" s="96">
        <v>193193.28</v>
      </c>
      <c r="P24" s="96">
        <f t="shared" si="4"/>
        <v>36706.7232</v>
      </c>
      <c r="Q24" s="96">
        <f t="shared" si="5"/>
        <v>229900.00320000001</v>
      </c>
      <c r="R24" s="96">
        <f t="shared" si="6"/>
        <v>193193.28</v>
      </c>
      <c r="S24" s="96">
        <f t="shared" si="7"/>
        <v>229900.00320000001</v>
      </c>
      <c r="T24" s="148" t="s">
        <v>175</v>
      </c>
      <c r="U24" s="97">
        <v>239412</v>
      </c>
      <c r="V24" s="97">
        <f t="shared" ref="V24" si="30">U24*19%</f>
        <v>45488.28</v>
      </c>
      <c r="W24" s="97">
        <f t="shared" si="15"/>
        <v>284900.28000000003</v>
      </c>
      <c r="X24" s="97">
        <f t="shared" ref="X24" si="31">IF(B24="","",(U24*F24))</f>
        <v>239412</v>
      </c>
      <c r="Y24" s="97">
        <f t="shared" ref="Y24" si="32">IF(B24="","",(W24*F24))</f>
        <v>284900.28000000003</v>
      </c>
      <c r="Z24" s="98">
        <f t="shared" si="16"/>
        <v>264933</v>
      </c>
      <c r="AA24" s="98">
        <f t="shared" si="17"/>
        <v>264933</v>
      </c>
      <c r="AB24" s="99">
        <f t="shared" si="18"/>
        <v>30439</v>
      </c>
      <c r="AC24" s="100">
        <f t="shared" si="19"/>
        <v>0.1148931994126817</v>
      </c>
      <c r="AD24" s="20"/>
      <c r="CD24" s="101"/>
      <c r="CE24" s="101"/>
      <c r="CG24" s="101"/>
      <c r="CH24" s="101"/>
      <c r="CJ24" s="101"/>
      <c r="CK24" s="101"/>
      <c r="CL24" s="101"/>
      <c r="CM24" s="102"/>
    </row>
    <row r="25" spans="1:91" s="4" customFormat="1" ht="37" x14ac:dyDescent="0.25">
      <c r="A25" s="92">
        <v>15</v>
      </c>
      <c r="B25" s="201" t="s">
        <v>384</v>
      </c>
      <c r="C25" s="202" t="s">
        <v>235</v>
      </c>
      <c r="D25" s="200" t="s">
        <v>236</v>
      </c>
      <c r="E25" s="93" t="s">
        <v>237</v>
      </c>
      <c r="F25" s="145">
        <v>100</v>
      </c>
      <c r="G25" s="94" t="s">
        <v>173</v>
      </c>
      <c r="H25" s="146" t="s">
        <v>238</v>
      </c>
      <c r="I25" s="95">
        <v>168067.23</v>
      </c>
      <c r="J25" s="95">
        <f t="shared" si="0"/>
        <v>31932.773700000002</v>
      </c>
      <c r="K25" s="95">
        <f t="shared" si="1"/>
        <v>200000.0037</v>
      </c>
      <c r="L25" s="95">
        <f t="shared" si="2"/>
        <v>16806723</v>
      </c>
      <c r="M25" s="95">
        <f t="shared" si="3"/>
        <v>20000000.370000001</v>
      </c>
      <c r="N25" s="147" t="s">
        <v>239</v>
      </c>
      <c r="O25" s="96">
        <v>168067.23</v>
      </c>
      <c r="P25" s="96">
        <f t="shared" si="4"/>
        <v>31932.773700000002</v>
      </c>
      <c r="Q25" s="96">
        <f t="shared" si="5"/>
        <v>200000.0037</v>
      </c>
      <c r="R25" s="96">
        <f t="shared" si="6"/>
        <v>16806723</v>
      </c>
      <c r="S25" s="96">
        <f t="shared" si="7"/>
        <v>20000000.370000001</v>
      </c>
      <c r="T25" s="148" t="s">
        <v>240</v>
      </c>
      <c r="U25" s="97">
        <v>168067.23</v>
      </c>
      <c r="V25" s="97">
        <f t="shared" si="8"/>
        <v>31932.773700000002</v>
      </c>
      <c r="W25" s="97">
        <f t="shared" si="15"/>
        <v>200000.0037</v>
      </c>
      <c r="X25" s="97">
        <f t="shared" si="9"/>
        <v>16806723</v>
      </c>
      <c r="Y25" s="97">
        <f t="shared" si="10"/>
        <v>20000000.370000001</v>
      </c>
      <c r="Z25" s="98">
        <f t="shared" si="16"/>
        <v>200000</v>
      </c>
      <c r="AA25" s="98">
        <f t="shared" si="17"/>
        <v>20000000</v>
      </c>
      <c r="AB25" s="99">
        <f t="shared" si="18"/>
        <v>0</v>
      </c>
      <c r="AC25" s="100">
        <f t="shared" si="19"/>
        <v>0</v>
      </c>
      <c r="AD25" s="20"/>
      <c r="BG25" s="4">
        <v>14</v>
      </c>
      <c r="CD25" s="101"/>
      <c r="CE25" s="101"/>
      <c r="CG25" s="101"/>
      <c r="CH25" s="101"/>
      <c r="CJ25" s="101"/>
      <c r="CK25" s="101"/>
      <c r="CL25" s="101"/>
      <c r="CM25" s="102"/>
    </row>
    <row r="26" spans="1:91" s="4" customFormat="1" ht="370" x14ac:dyDescent="0.25">
      <c r="A26" s="92">
        <v>16</v>
      </c>
      <c r="B26" s="201" t="s">
        <v>385</v>
      </c>
      <c r="C26" s="202" t="s">
        <v>241</v>
      </c>
      <c r="D26" s="200" t="s">
        <v>242</v>
      </c>
      <c r="E26" s="93" t="s">
        <v>172</v>
      </c>
      <c r="F26" s="145">
        <v>1</v>
      </c>
      <c r="G26" s="94" t="s">
        <v>173</v>
      </c>
      <c r="H26" s="146" t="s">
        <v>243</v>
      </c>
      <c r="I26" s="95">
        <v>317000</v>
      </c>
      <c r="J26" s="95">
        <f t="shared" si="0"/>
        <v>60230</v>
      </c>
      <c r="K26" s="95">
        <f t="shared" si="1"/>
        <v>377230</v>
      </c>
      <c r="L26" s="95">
        <f t="shared" si="2"/>
        <v>317000</v>
      </c>
      <c r="M26" s="95">
        <f t="shared" si="3"/>
        <v>377230</v>
      </c>
      <c r="N26" s="147" t="s">
        <v>244</v>
      </c>
      <c r="O26" s="96">
        <v>350000</v>
      </c>
      <c r="P26" s="96">
        <f t="shared" si="4"/>
        <v>66500</v>
      </c>
      <c r="Q26" s="96">
        <f t="shared" si="5"/>
        <v>416500</v>
      </c>
      <c r="R26" s="96">
        <f t="shared" si="6"/>
        <v>350000</v>
      </c>
      <c r="S26" s="96">
        <f t="shared" si="7"/>
        <v>416500</v>
      </c>
      <c r="T26" s="148"/>
      <c r="U26" s="97"/>
      <c r="V26" s="97"/>
      <c r="W26" s="97"/>
      <c r="X26" s="97"/>
      <c r="Y26" s="97"/>
      <c r="Z26" s="98">
        <f>IF(A26="","",ROUND(AVERAGE(K26,Q26),0))</f>
        <v>396865</v>
      </c>
      <c r="AA26" s="98">
        <f t="shared" si="17"/>
        <v>396865</v>
      </c>
      <c r="AB26" s="99">
        <f t="shared" si="18"/>
        <v>27768</v>
      </c>
      <c r="AC26" s="100">
        <f t="shared" si="19"/>
        <v>6.9968377155959841E-2</v>
      </c>
      <c r="AD26" s="20"/>
      <c r="BG26" s="4">
        <v>15</v>
      </c>
      <c r="CD26" s="101"/>
      <c r="CE26" s="101"/>
      <c r="CG26" s="101"/>
      <c r="CH26" s="101"/>
      <c r="CJ26" s="101"/>
      <c r="CK26" s="101"/>
      <c r="CL26" s="101"/>
      <c r="CM26" s="102"/>
    </row>
    <row r="27" spans="1:91" s="4" customFormat="1" ht="74" x14ac:dyDescent="0.25">
      <c r="A27" s="92">
        <v>17</v>
      </c>
      <c r="B27" s="201" t="s">
        <v>385</v>
      </c>
      <c r="C27" s="202" t="s">
        <v>245</v>
      </c>
      <c r="D27" s="200" t="s">
        <v>246</v>
      </c>
      <c r="E27" s="93" t="s">
        <v>192</v>
      </c>
      <c r="F27" s="145">
        <v>576</v>
      </c>
      <c r="G27" s="94" t="s">
        <v>173</v>
      </c>
      <c r="H27" s="146" t="s">
        <v>247</v>
      </c>
      <c r="I27" s="95">
        <v>74789.919999999998</v>
      </c>
      <c r="J27" s="95">
        <f t="shared" si="0"/>
        <v>14210.084800000001</v>
      </c>
      <c r="K27" s="95">
        <f t="shared" si="1"/>
        <v>89000.004799999995</v>
      </c>
      <c r="L27" s="95">
        <f t="shared" si="2"/>
        <v>43078993.920000002</v>
      </c>
      <c r="M27" s="95">
        <f t="shared" si="3"/>
        <v>51264002.764799997</v>
      </c>
      <c r="N27" s="147" t="s">
        <v>248</v>
      </c>
      <c r="O27" s="96">
        <v>76974.789999999994</v>
      </c>
      <c r="P27" s="96">
        <f t="shared" si="4"/>
        <v>14625.210099999998</v>
      </c>
      <c r="Q27" s="96">
        <f t="shared" si="5"/>
        <v>91600.00009999999</v>
      </c>
      <c r="R27" s="96">
        <f t="shared" si="6"/>
        <v>44337479.039999999</v>
      </c>
      <c r="S27" s="96">
        <f t="shared" si="7"/>
        <v>52761600.057599992</v>
      </c>
      <c r="T27" s="148" t="s">
        <v>249</v>
      </c>
      <c r="U27" s="97">
        <v>85000</v>
      </c>
      <c r="V27" s="97">
        <f t="shared" si="8"/>
        <v>16150</v>
      </c>
      <c r="W27" s="97">
        <f t="shared" si="15"/>
        <v>101150</v>
      </c>
      <c r="X27" s="97">
        <f t="shared" si="9"/>
        <v>48960000</v>
      </c>
      <c r="Y27" s="97">
        <f t="shared" si="10"/>
        <v>58262400</v>
      </c>
      <c r="Z27" s="98">
        <f t="shared" si="16"/>
        <v>93917</v>
      </c>
      <c r="AA27" s="98">
        <f t="shared" si="17"/>
        <v>54096192</v>
      </c>
      <c r="AB27" s="99">
        <f t="shared" si="18"/>
        <v>3685086</v>
      </c>
      <c r="AC27" s="100">
        <f t="shared" si="19"/>
        <v>6.8120987148226619E-2</v>
      </c>
      <c r="AD27" s="20"/>
      <c r="BG27" s="4">
        <v>16</v>
      </c>
      <c r="CD27" s="101"/>
      <c r="CE27" s="101"/>
      <c r="CG27" s="101"/>
      <c r="CH27" s="101"/>
      <c r="CJ27" s="101"/>
      <c r="CK27" s="101"/>
      <c r="CL27" s="101"/>
      <c r="CM27" s="102"/>
    </row>
    <row r="28" spans="1:91" s="4" customFormat="1" ht="55.5" x14ac:dyDescent="0.25">
      <c r="A28" s="92">
        <v>18</v>
      </c>
      <c r="B28" s="201" t="s">
        <v>385</v>
      </c>
      <c r="C28" s="202" t="s">
        <v>250</v>
      </c>
      <c r="D28" s="200" t="s">
        <v>251</v>
      </c>
      <c r="E28" s="93" t="s">
        <v>192</v>
      </c>
      <c r="F28" s="145">
        <v>576</v>
      </c>
      <c r="G28" s="94" t="s">
        <v>173</v>
      </c>
      <c r="H28" s="146" t="s">
        <v>175</v>
      </c>
      <c r="I28" s="95">
        <v>109159.66</v>
      </c>
      <c r="J28" s="95">
        <f t="shared" si="0"/>
        <v>20740.3354</v>
      </c>
      <c r="K28" s="95">
        <f t="shared" si="1"/>
        <v>129899.9954</v>
      </c>
      <c r="L28" s="95">
        <f t="shared" si="2"/>
        <v>62875964.160000004</v>
      </c>
      <c r="M28" s="95">
        <f t="shared" si="3"/>
        <v>74822397.350400001</v>
      </c>
      <c r="N28" s="147" t="s">
        <v>252</v>
      </c>
      <c r="O28" s="96">
        <v>83445.38</v>
      </c>
      <c r="P28" s="96">
        <f t="shared" si="4"/>
        <v>15854.622200000002</v>
      </c>
      <c r="Q28" s="96">
        <f t="shared" si="5"/>
        <v>99300.002200000003</v>
      </c>
      <c r="R28" s="96">
        <f t="shared" si="6"/>
        <v>48064538.880000003</v>
      </c>
      <c r="S28" s="96">
        <f t="shared" si="7"/>
        <v>57196801.267200001</v>
      </c>
      <c r="T28" s="148" t="s">
        <v>253</v>
      </c>
      <c r="U28" s="97">
        <v>108403.36</v>
      </c>
      <c r="V28" s="97">
        <f t="shared" si="8"/>
        <v>20596.6384</v>
      </c>
      <c r="W28" s="97">
        <f t="shared" si="15"/>
        <v>128999.9984</v>
      </c>
      <c r="X28" s="97">
        <f t="shared" si="9"/>
        <v>62440335.359999999</v>
      </c>
      <c r="Y28" s="97">
        <f t="shared" si="10"/>
        <v>74303999.078400001</v>
      </c>
      <c r="Z28" s="98">
        <f t="shared" si="16"/>
        <v>119400</v>
      </c>
      <c r="AA28" s="98">
        <f t="shared" si="17"/>
        <v>68774400</v>
      </c>
      <c r="AB28" s="99">
        <f t="shared" si="18"/>
        <v>10029844</v>
      </c>
      <c r="AC28" s="100">
        <f t="shared" si="19"/>
        <v>0.14583688116508467</v>
      </c>
      <c r="AD28" s="20"/>
      <c r="AE28" s="4">
        <f>(32*15)</f>
        <v>480</v>
      </c>
      <c r="BG28" s="4">
        <v>17</v>
      </c>
      <c r="CD28" s="101"/>
      <c r="CE28" s="101"/>
      <c r="CG28" s="101"/>
      <c r="CH28" s="101"/>
      <c r="CJ28" s="101"/>
      <c r="CK28" s="101"/>
      <c r="CL28" s="101"/>
      <c r="CM28" s="102"/>
    </row>
    <row r="29" spans="1:91" s="4" customFormat="1" ht="63" x14ac:dyDescent="0.25">
      <c r="A29" s="92">
        <v>19</v>
      </c>
      <c r="B29" s="201" t="s">
        <v>385</v>
      </c>
      <c r="C29" s="202" t="s">
        <v>254</v>
      </c>
      <c r="D29" s="200" t="s">
        <v>255</v>
      </c>
      <c r="E29" s="93" t="s">
        <v>179</v>
      </c>
      <c r="F29" s="145">
        <v>576</v>
      </c>
      <c r="G29" s="94" t="s">
        <v>173</v>
      </c>
      <c r="H29" s="146" t="s">
        <v>256</v>
      </c>
      <c r="I29" s="95">
        <v>14800</v>
      </c>
      <c r="J29" s="95">
        <f t="shared" si="0"/>
        <v>2812</v>
      </c>
      <c r="K29" s="95">
        <f t="shared" si="1"/>
        <v>17612</v>
      </c>
      <c r="L29" s="95">
        <f t="shared" si="2"/>
        <v>8524800</v>
      </c>
      <c r="M29" s="95">
        <f t="shared" si="3"/>
        <v>10144512</v>
      </c>
      <c r="N29" s="147" t="s">
        <v>257</v>
      </c>
      <c r="O29" s="96">
        <v>18000</v>
      </c>
      <c r="P29" s="96">
        <f t="shared" si="4"/>
        <v>3420</v>
      </c>
      <c r="Q29" s="96">
        <f t="shared" si="5"/>
        <v>21420</v>
      </c>
      <c r="R29" s="96">
        <f t="shared" si="6"/>
        <v>10368000</v>
      </c>
      <c r="S29" s="96">
        <f t="shared" si="7"/>
        <v>12337920</v>
      </c>
      <c r="T29" s="148" t="s">
        <v>258</v>
      </c>
      <c r="U29" s="97">
        <v>14800</v>
      </c>
      <c r="V29" s="97">
        <f t="shared" si="8"/>
        <v>2812</v>
      </c>
      <c r="W29" s="97">
        <f t="shared" si="15"/>
        <v>17612</v>
      </c>
      <c r="X29" s="97">
        <f t="shared" si="9"/>
        <v>8524800</v>
      </c>
      <c r="Y29" s="97">
        <f t="shared" si="10"/>
        <v>10144512</v>
      </c>
      <c r="Z29" s="98">
        <f t="shared" si="16"/>
        <v>18881</v>
      </c>
      <c r="AA29" s="98">
        <f t="shared" si="17"/>
        <v>10875456</v>
      </c>
      <c r="AB29" s="99">
        <f t="shared" si="18"/>
        <v>1266365</v>
      </c>
      <c r="AC29" s="100">
        <f t="shared" si="19"/>
        <v>0.11644247376845623</v>
      </c>
      <c r="AD29" s="20"/>
      <c r="CD29" s="101"/>
      <c r="CE29" s="101"/>
      <c r="CG29" s="101"/>
      <c r="CH29" s="101"/>
      <c r="CJ29" s="101"/>
      <c r="CK29" s="101"/>
      <c r="CL29" s="101"/>
      <c r="CM29" s="102"/>
    </row>
    <row r="30" spans="1:91" s="4" customFormat="1" ht="92.5" x14ac:dyDescent="0.25">
      <c r="A30" s="92">
        <v>20</v>
      </c>
      <c r="B30" s="201" t="s">
        <v>385</v>
      </c>
      <c r="C30" s="202" t="s">
        <v>259</v>
      </c>
      <c r="D30" s="200" t="s">
        <v>260</v>
      </c>
      <c r="E30" s="93" t="s">
        <v>172</v>
      </c>
      <c r="F30" s="145">
        <v>576</v>
      </c>
      <c r="G30" s="94" t="s">
        <v>173</v>
      </c>
      <c r="H30" s="146" t="s">
        <v>256</v>
      </c>
      <c r="I30" s="95">
        <v>38000</v>
      </c>
      <c r="J30" s="95">
        <f t="shared" si="0"/>
        <v>7220</v>
      </c>
      <c r="K30" s="95">
        <f t="shared" si="1"/>
        <v>45220</v>
      </c>
      <c r="L30" s="95">
        <f t="shared" si="2"/>
        <v>21888000</v>
      </c>
      <c r="M30" s="95">
        <f t="shared" si="3"/>
        <v>26046720</v>
      </c>
      <c r="N30" s="147" t="s">
        <v>258</v>
      </c>
      <c r="O30" s="96">
        <v>38000</v>
      </c>
      <c r="P30" s="96">
        <f t="shared" si="4"/>
        <v>7220</v>
      </c>
      <c r="Q30" s="96">
        <f t="shared" si="5"/>
        <v>45220</v>
      </c>
      <c r="R30" s="96">
        <f t="shared" si="6"/>
        <v>21888000</v>
      </c>
      <c r="S30" s="96">
        <f t="shared" si="7"/>
        <v>26046720</v>
      </c>
      <c r="T30" s="148" t="s">
        <v>261</v>
      </c>
      <c r="U30" s="97">
        <v>26806.722689075599</v>
      </c>
      <c r="V30" s="97">
        <f t="shared" si="8"/>
        <v>5093.2773109243635</v>
      </c>
      <c r="W30" s="97">
        <f t="shared" si="15"/>
        <v>31899.999999999964</v>
      </c>
      <c r="X30" s="97">
        <f t="shared" si="9"/>
        <v>15440672.268907545</v>
      </c>
      <c r="Y30" s="97">
        <f t="shared" si="10"/>
        <v>18374399.999999978</v>
      </c>
      <c r="Z30" s="98">
        <f t="shared" si="16"/>
        <v>40780</v>
      </c>
      <c r="AA30" s="98">
        <f t="shared" si="17"/>
        <v>23489280</v>
      </c>
      <c r="AB30" s="99">
        <f t="shared" si="18"/>
        <v>4429616</v>
      </c>
      <c r="AC30" s="100">
        <f t="shared" si="19"/>
        <v>0.18858032259822352</v>
      </c>
      <c r="AD30" s="20"/>
      <c r="BG30" s="4">
        <v>18</v>
      </c>
      <c r="CD30" s="101"/>
      <c r="CE30" s="101"/>
      <c r="CG30" s="101"/>
      <c r="CH30" s="101"/>
      <c r="CJ30" s="101"/>
      <c r="CK30" s="101"/>
      <c r="CL30" s="101"/>
      <c r="CM30" s="102"/>
    </row>
    <row r="31" spans="1:91" s="4" customFormat="1" ht="55.5" x14ac:dyDescent="0.25">
      <c r="A31" s="92">
        <v>21</v>
      </c>
      <c r="B31" s="201" t="s">
        <v>385</v>
      </c>
      <c r="C31" s="202" t="s">
        <v>262</v>
      </c>
      <c r="D31" s="200" t="s">
        <v>263</v>
      </c>
      <c r="E31" s="93" t="s">
        <v>172</v>
      </c>
      <c r="F31" s="145">
        <v>576</v>
      </c>
      <c r="G31" s="94" t="s">
        <v>173</v>
      </c>
      <c r="H31" s="146" t="s">
        <v>185</v>
      </c>
      <c r="I31" s="95">
        <v>18000</v>
      </c>
      <c r="J31" s="95">
        <f t="shared" si="0"/>
        <v>3420</v>
      </c>
      <c r="K31" s="95">
        <f t="shared" si="1"/>
        <v>21420</v>
      </c>
      <c r="L31" s="95">
        <f t="shared" si="2"/>
        <v>10368000</v>
      </c>
      <c r="M31" s="95">
        <f t="shared" si="3"/>
        <v>12337920</v>
      </c>
      <c r="N31" s="147" t="s">
        <v>197</v>
      </c>
      <c r="O31" s="96">
        <v>17226.890756302499</v>
      </c>
      <c r="P31" s="96">
        <f t="shared" si="4"/>
        <v>3273.109243697475</v>
      </c>
      <c r="Q31" s="96">
        <f t="shared" si="5"/>
        <v>20499.999999999975</v>
      </c>
      <c r="R31" s="96">
        <f t="shared" si="6"/>
        <v>9922689.0756302401</v>
      </c>
      <c r="S31" s="96">
        <f t="shared" si="7"/>
        <v>11807999.999999985</v>
      </c>
      <c r="T31" s="148" t="s">
        <v>198</v>
      </c>
      <c r="U31" s="97">
        <v>25000</v>
      </c>
      <c r="V31" s="97"/>
      <c r="W31" s="97">
        <f t="shared" si="15"/>
        <v>25000</v>
      </c>
      <c r="X31" s="97">
        <f t="shared" si="9"/>
        <v>14400000</v>
      </c>
      <c r="Y31" s="97">
        <f t="shared" si="10"/>
        <v>14400000</v>
      </c>
      <c r="Z31" s="98">
        <f t="shared" si="16"/>
        <v>22307</v>
      </c>
      <c r="AA31" s="98">
        <f t="shared" si="17"/>
        <v>12848832</v>
      </c>
      <c r="AB31" s="99">
        <f t="shared" si="18"/>
        <v>1369395</v>
      </c>
      <c r="AC31" s="100">
        <f t="shared" si="19"/>
        <v>0.10657739162594701</v>
      </c>
      <c r="AD31" s="20"/>
      <c r="BG31" s="4">
        <v>19</v>
      </c>
      <c r="CD31" s="101"/>
      <c r="CE31" s="101"/>
      <c r="CG31" s="101"/>
      <c r="CH31" s="101"/>
      <c r="CJ31" s="101"/>
      <c r="CK31" s="101"/>
      <c r="CL31" s="101"/>
      <c r="CM31" s="102"/>
    </row>
    <row r="32" spans="1:91" s="4" customFormat="1" ht="80.5" customHeight="1" x14ac:dyDescent="0.25">
      <c r="A32" s="92">
        <v>22</v>
      </c>
      <c r="B32" s="201" t="s">
        <v>385</v>
      </c>
      <c r="C32" s="202" t="s">
        <v>264</v>
      </c>
      <c r="D32" s="200" t="s">
        <v>265</v>
      </c>
      <c r="E32" s="93" t="s">
        <v>192</v>
      </c>
      <c r="F32" s="145">
        <v>576</v>
      </c>
      <c r="G32" s="94" t="s">
        <v>173</v>
      </c>
      <c r="H32" s="146" t="s">
        <v>266</v>
      </c>
      <c r="I32" s="95">
        <v>58739.5</v>
      </c>
      <c r="J32" s="95">
        <f t="shared" si="0"/>
        <v>11160.505000000001</v>
      </c>
      <c r="K32" s="95">
        <f t="shared" si="1"/>
        <v>69900.005000000005</v>
      </c>
      <c r="L32" s="95">
        <f t="shared" si="2"/>
        <v>33833952</v>
      </c>
      <c r="M32" s="95">
        <f t="shared" si="3"/>
        <v>40262402.880000003</v>
      </c>
      <c r="N32" s="147" t="s">
        <v>267</v>
      </c>
      <c r="O32" s="96">
        <v>62857.14</v>
      </c>
      <c r="P32" s="96">
        <f t="shared" si="4"/>
        <v>11942.856599999999</v>
      </c>
      <c r="Q32" s="96">
        <f t="shared" si="5"/>
        <v>74799.996599999999</v>
      </c>
      <c r="R32" s="96">
        <f t="shared" si="6"/>
        <v>36205712.640000001</v>
      </c>
      <c r="S32" s="96">
        <f t="shared" si="7"/>
        <v>43084798.041599996</v>
      </c>
      <c r="T32" s="148" t="s">
        <v>268</v>
      </c>
      <c r="U32" s="97">
        <v>52689.08</v>
      </c>
      <c r="V32" s="97">
        <f t="shared" si="8"/>
        <v>10010.9252</v>
      </c>
      <c r="W32" s="97">
        <f t="shared" si="15"/>
        <v>62700.0052</v>
      </c>
      <c r="X32" s="97">
        <f t="shared" si="9"/>
        <v>30348910.080000002</v>
      </c>
      <c r="Y32" s="97">
        <f t="shared" si="10"/>
        <v>36115202.995200001</v>
      </c>
      <c r="Z32" s="98">
        <f t="shared" si="16"/>
        <v>69133</v>
      </c>
      <c r="AA32" s="98">
        <f t="shared" si="17"/>
        <v>39820608</v>
      </c>
      <c r="AB32" s="99">
        <f t="shared" si="18"/>
        <v>3505720</v>
      </c>
      <c r="AC32" s="100">
        <f t="shared" si="19"/>
        <v>8.803783206926423E-2</v>
      </c>
      <c r="AD32" s="20"/>
      <c r="BG32" s="4">
        <v>20</v>
      </c>
      <c r="CD32" s="101"/>
      <c r="CE32" s="101"/>
      <c r="CG32" s="101"/>
      <c r="CH32" s="101"/>
      <c r="CJ32" s="101"/>
      <c r="CK32" s="101"/>
      <c r="CL32" s="101"/>
      <c r="CM32" s="102"/>
    </row>
    <row r="33" spans="1:91" s="4" customFormat="1" ht="199" customHeight="1" x14ac:dyDescent="0.25">
      <c r="A33" s="294">
        <v>23</v>
      </c>
      <c r="B33" s="291" t="s">
        <v>386</v>
      </c>
      <c r="C33" s="202" t="s">
        <v>270</v>
      </c>
      <c r="D33" s="200" t="s">
        <v>396</v>
      </c>
      <c r="E33" s="93" t="s">
        <v>237</v>
      </c>
      <c r="F33" s="145">
        <v>1</v>
      </c>
      <c r="G33" s="94" t="s">
        <v>211</v>
      </c>
      <c r="H33" s="146" t="s">
        <v>271</v>
      </c>
      <c r="I33" s="95">
        <f>300000000</f>
        <v>300000000</v>
      </c>
      <c r="J33" s="95">
        <v>0</v>
      </c>
      <c r="K33" s="95">
        <f t="shared" si="1"/>
        <v>300000000</v>
      </c>
      <c r="L33" s="95">
        <f t="shared" si="2"/>
        <v>300000000</v>
      </c>
      <c r="M33" s="95">
        <f t="shared" si="3"/>
        <v>300000000</v>
      </c>
      <c r="N33" s="147" t="s">
        <v>271</v>
      </c>
      <c r="O33" s="96">
        <v>300000000</v>
      </c>
      <c r="P33" s="96">
        <v>0</v>
      </c>
      <c r="Q33" s="96">
        <f t="shared" si="5"/>
        <v>300000000</v>
      </c>
      <c r="R33" s="96">
        <f t="shared" si="6"/>
        <v>300000000</v>
      </c>
      <c r="S33" s="96">
        <f t="shared" si="7"/>
        <v>300000000</v>
      </c>
      <c r="T33" s="148" t="s">
        <v>271</v>
      </c>
      <c r="U33" s="97">
        <v>300000000</v>
      </c>
      <c r="V33" s="97">
        <v>0</v>
      </c>
      <c r="W33" s="97">
        <f t="shared" si="15"/>
        <v>300000000</v>
      </c>
      <c r="X33" s="97">
        <f t="shared" si="9"/>
        <v>300000000</v>
      </c>
      <c r="Y33" s="97">
        <f t="shared" si="10"/>
        <v>300000000</v>
      </c>
      <c r="Z33" s="98">
        <f>IF(A33="","",ROUND(AVERAGE(K33,Q33,W33),0))+6056</f>
        <v>300006056</v>
      </c>
      <c r="AA33" s="98">
        <f t="shared" si="17"/>
        <v>300006056</v>
      </c>
      <c r="AB33" s="99">
        <f t="shared" si="18"/>
        <v>0</v>
      </c>
      <c r="AC33" s="100">
        <f t="shared" si="19"/>
        <v>0</v>
      </c>
      <c r="AD33" s="20"/>
      <c r="BG33" s="4">
        <v>21</v>
      </c>
      <c r="CD33" s="101"/>
      <c r="CE33" s="101"/>
      <c r="CG33" s="101"/>
      <c r="CH33" s="101"/>
      <c r="CJ33" s="101"/>
      <c r="CK33" s="101"/>
      <c r="CL33" s="101"/>
      <c r="CM33" s="102"/>
    </row>
    <row r="34" spans="1:91" s="4" customFormat="1" ht="84" x14ac:dyDescent="0.25">
      <c r="A34" s="295"/>
      <c r="B34" s="292"/>
      <c r="C34" s="193" t="s">
        <v>352</v>
      </c>
      <c r="D34" s="193" t="s">
        <v>353</v>
      </c>
      <c r="E34" s="93" t="s">
        <v>237</v>
      </c>
      <c r="F34" s="161"/>
      <c r="G34" s="94" t="s">
        <v>173</v>
      </c>
      <c r="H34" s="146"/>
      <c r="I34" s="95"/>
      <c r="J34" s="95"/>
      <c r="K34" s="95"/>
      <c r="L34" s="95"/>
      <c r="M34" s="95"/>
      <c r="N34" s="147"/>
      <c r="O34" s="96"/>
      <c r="P34" s="96"/>
      <c r="Q34" s="96"/>
      <c r="R34" s="96"/>
      <c r="S34" s="96"/>
      <c r="T34" s="148"/>
      <c r="U34" s="97"/>
      <c r="V34" s="97"/>
      <c r="W34" s="97"/>
      <c r="X34" s="97"/>
      <c r="Y34" s="97"/>
      <c r="Z34" s="98"/>
      <c r="AA34" s="98"/>
      <c r="AB34" s="99"/>
      <c r="AC34" s="100"/>
      <c r="AD34" s="20"/>
      <c r="CD34" s="101"/>
      <c r="CE34" s="101"/>
      <c r="CG34" s="101"/>
      <c r="CH34" s="101"/>
      <c r="CJ34" s="101"/>
      <c r="CK34" s="101"/>
      <c r="CL34" s="101"/>
      <c r="CM34" s="102"/>
    </row>
    <row r="35" spans="1:91" s="4" customFormat="1" ht="90" customHeight="1" x14ac:dyDescent="0.25">
      <c r="A35" s="295"/>
      <c r="B35" s="292"/>
      <c r="C35" s="194" t="s">
        <v>356</v>
      </c>
      <c r="D35" s="195" t="s">
        <v>357</v>
      </c>
      <c r="E35" s="196" t="s">
        <v>172</v>
      </c>
      <c r="F35" s="197">
        <v>1</v>
      </c>
      <c r="G35" s="94" t="s">
        <v>173</v>
      </c>
      <c r="H35" s="146"/>
      <c r="I35" s="95"/>
      <c r="J35" s="95"/>
      <c r="K35" s="95"/>
      <c r="L35" s="95"/>
      <c r="M35" s="95"/>
      <c r="N35" s="147"/>
      <c r="O35" s="96"/>
      <c r="P35" s="96"/>
      <c r="Q35" s="96"/>
      <c r="R35" s="96"/>
      <c r="S35" s="96"/>
      <c r="T35" s="148"/>
      <c r="U35" s="97"/>
      <c r="V35" s="97"/>
      <c r="W35" s="97"/>
      <c r="X35" s="97"/>
      <c r="Y35" s="97"/>
      <c r="Z35" s="98"/>
      <c r="AA35" s="98"/>
      <c r="AB35" s="99"/>
      <c r="AC35" s="100"/>
      <c r="AD35" s="20"/>
      <c r="CD35" s="101"/>
      <c r="CE35" s="101"/>
      <c r="CG35" s="101"/>
      <c r="CH35" s="101"/>
      <c r="CJ35" s="101"/>
      <c r="CK35" s="101"/>
      <c r="CL35" s="101"/>
      <c r="CM35" s="102"/>
    </row>
    <row r="36" spans="1:91" s="4" customFormat="1" ht="168" x14ac:dyDescent="0.25">
      <c r="A36" s="296"/>
      <c r="B36" s="293"/>
      <c r="C36" s="198" t="s">
        <v>361</v>
      </c>
      <c r="D36" s="199" t="s">
        <v>362</v>
      </c>
      <c r="E36" s="196" t="s">
        <v>363</v>
      </c>
      <c r="F36" s="197">
        <v>1</v>
      </c>
      <c r="G36" s="94" t="s">
        <v>173</v>
      </c>
      <c r="H36" s="146"/>
      <c r="I36" s="95"/>
      <c r="J36" s="95"/>
      <c r="K36" s="95"/>
      <c r="L36" s="95"/>
      <c r="M36" s="95"/>
      <c r="N36" s="147"/>
      <c r="O36" s="96"/>
      <c r="P36" s="96"/>
      <c r="Q36" s="96"/>
      <c r="R36" s="96"/>
      <c r="S36" s="96"/>
      <c r="T36" s="148"/>
      <c r="U36" s="97"/>
      <c r="V36" s="97"/>
      <c r="W36" s="97"/>
      <c r="X36" s="97"/>
      <c r="Y36" s="97"/>
      <c r="Z36" s="98"/>
      <c r="AA36" s="98"/>
      <c r="AB36" s="99"/>
      <c r="AC36" s="100"/>
      <c r="AD36" s="20"/>
      <c r="CD36" s="101"/>
      <c r="CE36" s="101"/>
      <c r="CG36" s="101"/>
      <c r="CH36" s="101"/>
      <c r="CJ36" s="101"/>
      <c r="CK36" s="101"/>
      <c r="CL36" s="101"/>
      <c r="CM36" s="102"/>
    </row>
    <row r="37" spans="1:91" s="4" customFormat="1" ht="74" x14ac:dyDescent="0.25">
      <c r="A37" s="92">
        <v>24</v>
      </c>
      <c r="B37" s="205" t="s">
        <v>387</v>
      </c>
      <c r="C37" s="202" t="s">
        <v>272</v>
      </c>
      <c r="D37" s="200" t="s">
        <v>273</v>
      </c>
      <c r="E37" s="93" t="s">
        <v>172</v>
      </c>
      <c r="F37" s="145">
        <v>1</v>
      </c>
      <c r="G37" s="94" t="s">
        <v>173</v>
      </c>
      <c r="H37" s="146" t="s">
        <v>274</v>
      </c>
      <c r="I37" s="95">
        <v>680000</v>
      </c>
      <c r="J37" s="95">
        <f t="shared" si="0"/>
        <v>129200</v>
      </c>
      <c r="K37" s="95">
        <f t="shared" si="1"/>
        <v>809200</v>
      </c>
      <c r="L37" s="95">
        <f t="shared" si="2"/>
        <v>680000</v>
      </c>
      <c r="M37" s="95">
        <f t="shared" si="3"/>
        <v>809200</v>
      </c>
      <c r="N37" s="147" t="s">
        <v>275</v>
      </c>
      <c r="O37" s="96">
        <v>924000</v>
      </c>
      <c r="P37" s="96">
        <f t="shared" si="4"/>
        <v>175560</v>
      </c>
      <c r="Q37" s="96">
        <f t="shared" si="5"/>
        <v>1099560</v>
      </c>
      <c r="R37" s="96">
        <f t="shared" si="6"/>
        <v>924000</v>
      </c>
      <c r="S37" s="96">
        <f t="shared" si="7"/>
        <v>1099560</v>
      </c>
      <c r="T37" s="148" t="s">
        <v>175</v>
      </c>
      <c r="U37" s="97">
        <v>697395</v>
      </c>
      <c r="V37" s="97">
        <f t="shared" si="8"/>
        <v>132505.04999999999</v>
      </c>
      <c r="W37" s="97">
        <f t="shared" si="15"/>
        <v>829900.05</v>
      </c>
      <c r="X37" s="97">
        <f t="shared" si="9"/>
        <v>697395</v>
      </c>
      <c r="Y37" s="97">
        <f t="shared" si="10"/>
        <v>829900.05</v>
      </c>
      <c r="Z37" s="98">
        <f t="shared" si="16"/>
        <v>912887</v>
      </c>
      <c r="AA37" s="98">
        <f t="shared" si="17"/>
        <v>912887</v>
      </c>
      <c r="AB37" s="99">
        <f t="shared" si="18"/>
        <v>161995</v>
      </c>
      <c r="AC37" s="100">
        <f t="shared" si="19"/>
        <v>0.17745350738919494</v>
      </c>
      <c r="AD37" s="20"/>
      <c r="BG37" s="4">
        <v>27</v>
      </c>
      <c r="CD37" s="101"/>
      <c r="CE37" s="101"/>
      <c r="CG37" s="101"/>
      <c r="CH37" s="101"/>
      <c r="CJ37" s="101"/>
      <c r="CK37" s="101"/>
      <c r="CL37" s="101"/>
      <c r="CM37" s="102"/>
    </row>
    <row r="38" spans="1:91" s="4" customFormat="1" ht="74" x14ac:dyDescent="0.25">
      <c r="A38" s="92">
        <v>25</v>
      </c>
      <c r="B38" s="201" t="s">
        <v>387</v>
      </c>
      <c r="C38" s="202" t="s">
        <v>276</v>
      </c>
      <c r="D38" s="200" t="s">
        <v>277</v>
      </c>
      <c r="E38" s="93" t="s">
        <v>172</v>
      </c>
      <c r="F38" s="145">
        <v>1</v>
      </c>
      <c r="G38" s="94" t="s">
        <v>173</v>
      </c>
      <c r="H38" s="146" t="s">
        <v>278</v>
      </c>
      <c r="I38" s="95">
        <v>715000</v>
      </c>
      <c r="J38" s="95"/>
      <c r="K38" s="95">
        <f t="shared" si="1"/>
        <v>715000</v>
      </c>
      <c r="L38" s="95">
        <f t="shared" si="2"/>
        <v>715000</v>
      </c>
      <c r="M38" s="95">
        <f t="shared" si="3"/>
        <v>715000</v>
      </c>
      <c r="N38" s="147" t="s">
        <v>279</v>
      </c>
      <c r="O38" s="96">
        <v>752100.84</v>
      </c>
      <c r="P38" s="96">
        <f t="shared" si="4"/>
        <v>142899.15959999998</v>
      </c>
      <c r="Q38" s="96">
        <f t="shared" si="5"/>
        <v>894999.99959999998</v>
      </c>
      <c r="R38" s="96">
        <f t="shared" si="6"/>
        <v>752100.84</v>
      </c>
      <c r="S38" s="96">
        <f t="shared" si="7"/>
        <v>894999.99959999998</v>
      </c>
      <c r="T38" s="148" t="s">
        <v>175</v>
      </c>
      <c r="U38" s="97">
        <v>630168.06999999995</v>
      </c>
      <c r="V38" s="97">
        <f t="shared" si="8"/>
        <v>119731.93329999999</v>
      </c>
      <c r="W38" s="97">
        <f t="shared" si="15"/>
        <v>749900.00329999998</v>
      </c>
      <c r="X38" s="97">
        <f t="shared" si="9"/>
        <v>630168.06999999995</v>
      </c>
      <c r="Y38" s="97">
        <f t="shared" si="10"/>
        <v>749900.00329999998</v>
      </c>
      <c r="Z38" s="98">
        <f t="shared" si="16"/>
        <v>786633</v>
      </c>
      <c r="AA38" s="98">
        <f t="shared" si="17"/>
        <v>786633</v>
      </c>
      <c r="AB38" s="99">
        <f t="shared" si="18"/>
        <v>95457</v>
      </c>
      <c r="AC38" s="100">
        <f t="shared" si="19"/>
        <v>0.12134883738668477</v>
      </c>
      <c r="AD38" s="20"/>
      <c r="BG38" s="4">
        <v>28</v>
      </c>
      <c r="CD38" s="101"/>
      <c r="CE38" s="101"/>
      <c r="CG38" s="101"/>
      <c r="CH38" s="101"/>
      <c r="CJ38" s="101"/>
      <c r="CK38" s="101"/>
      <c r="CL38" s="101"/>
      <c r="CM38" s="102"/>
    </row>
    <row r="39" spans="1:91" s="4" customFormat="1" ht="74" x14ac:dyDescent="0.25">
      <c r="A39" s="92">
        <v>26</v>
      </c>
      <c r="B39" s="201" t="s">
        <v>387</v>
      </c>
      <c r="C39" s="202" t="s">
        <v>280</v>
      </c>
      <c r="D39" s="200" t="s">
        <v>281</v>
      </c>
      <c r="E39" s="93" t="s">
        <v>172</v>
      </c>
      <c r="F39" s="145">
        <v>2</v>
      </c>
      <c r="G39" s="94" t="s">
        <v>173</v>
      </c>
      <c r="H39" s="146" t="s">
        <v>282</v>
      </c>
      <c r="I39" s="95">
        <v>13445</v>
      </c>
      <c r="J39" s="95">
        <f t="shared" si="0"/>
        <v>2554.5500000000002</v>
      </c>
      <c r="K39" s="95">
        <f t="shared" si="1"/>
        <v>15999.55</v>
      </c>
      <c r="L39" s="95">
        <f t="shared" si="2"/>
        <v>26890</v>
      </c>
      <c r="M39" s="95">
        <f t="shared" si="3"/>
        <v>31999.1</v>
      </c>
      <c r="N39" s="147" t="s">
        <v>283</v>
      </c>
      <c r="O39" s="96">
        <v>11765</v>
      </c>
      <c r="P39" s="96">
        <f t="shared" si="4"/>
        <v>2235.35</v>
      </c>
      <c r="Q39" s="96">
        <f t="shared" si="5"/>
        <v>14000.35</v>
      </c>
      <c r="R39" s="96">
        <f t="shared" si="6"/>
        <v>23530</v>
      </c>
      <c r="S39" s="96">
        <f t="shared" si="7"/>
        <v>28000.7</v>
      </c>
      <c r="T39" s="148" t="s">
        <v>284</v>
      </c>
      <c r="U39" s="97">
        <v>12605</v>
      </c>
      <c r="V39" s="97">
        <f t="shared" si="8"/>
        <v>2394.9499999999998</v>
      </c>
      <c r="W39" s="97">
        <f t="shared" si="15"/>
        <v>14999.95</v>
      </c>
      <c r="X39" s="97">
        <f t="shared" si="9"/>
        <v>25210</v>
      </c>
      <c r="Y39" s="97">
        <f t="shared" si="10"/>
        <v>29999.9</v>
      </c>
      <c r="Z39" s="98">
        <f t="shared" si="16"/>
        <v>15000</v>
      </c>
      <c r="AA39" s="98">
        <f t="shared" si="17"/>
        <v>30000</v>
      </c>
      <c r="AB39" s="99">
        <f t="shared" si="18"/>
        <v>1999</v>
      </c>
      <c r="AC39" s="100">
        <f t="shared" si="19"/>
        <v>6.6633333333333336E-2</v>
      </c>
      <c r="AD39" s="20"/>
      <c r="BG39" s="4">
        <v>29</v>
      </c>
      <c r="CD39" s="101"/>
      <c r="CE39" s="101"/>
      <c r="CG39" s="101"/>
      <c r="CH39" s="101"/>
      <c r="CJ39" s="101"/>
      <c r="CK39" s="101"/>
      <c r="CL39" s="101"/>
      <c r="CM39" s="102"/>
    </row>
    <row r="40" spans="1:91" s="4" customFormat="1" ht="55.5" x14ac:dyDescent="0.25">
      <c r="A40" s="92">
        <v>27</v>
      </c>
      <c r="B40" s="201" t="s">
        <v>387</v>
      </c>
      <c r="C40" s="202" t="s">
        <v>285</v>
      </c>
      <c r="D40" s="200" t="s">
        <v>286</v>
      </c>
      <c r="E40" s="93" t="s">
        <v>172</v>
      </c>
      <c r="F40" s="145">
        <v>1</v>
      </c>
      <c r="G40" s="94" t="s">
        <v>287</v>
      </c>
      <c r="H40" s="146" t="s">
        <v>288</v>
      </c>
      <c r="I40" s="95">
        <v>2600000</v>
      </c>
      <c r="J40" s="95">
        <f t="shared" si="0"/>
        <v>494000</v>
      </c>
      <c r="K40" s="95">
        <f t="shared" si="1"/>
        <v>3094000</v>
      </c>
      <c r="L40" s="95">
        <f t="shared" si="2"/>
        <v>2600000</v>
      </c>
      <c r="M40" s="95">
        <f t="shared" si="3"/>
        <v>3094000</v>
      </c>
      <c r="N40" s="147" t="s">
        <v>289</v>
      </c>
      <c r="O40" s="96">
        <v>2576500</v>
      </c>
      <c r="P40" s="96">
        <f t="shared" si="4"/>
        <v>489535</v>
      </c>
      <c r="Q40" s="96">
        <f t="shared" si="5"/>
        <v>3066035</v>
      </c>
      <c r="R40" s="96">
        <f t="shared" si="6"/>
        <v>2576500</v>
      </c>
      <c r="S40" s="96">
        <f t="shared" si="7"/>
        <v>3066035</v>
      </c>
      <c r="T40" s="148" t="s">
        <v>290</v>
      </c>
      <c r="U40" s="97">
        <v>2589000</v>
      </c>
      <c r="V40" s="97">
        <f t="shared" si="8"/>
        <v>491910</v>
      </c>
      <c r="W40" s="97">
        <f t="shared" si="15"/>
        <v>3080910</v>
      </c>
      <c r="X40" s="97">
        <f t="shared" si="9"/>
        <v>2589000</v>
      </c>
      <c r="Y40" s="97">
        <f t="shared" si="10"/>
        <v>3080910</v>
      </c>
      <c r="Z40" s="98">
        <f t="shared" si="16"/>
        <v>3080315</v>
      </c>
      <c r="AA40" s="98">
        <f t="shared" si="17"/>
        <v>3080315</v>
      </c>
      <c r="AB40" s="99">
        <f t="shared" si="18"/>
        <v>13992</v>
      </c>
      <c r="AC40" s="100">
        <f t="shared" si="19"/>
        <v>4.5423925799796452E-3</v>
      </c>
      <c r="AD40" s="20"/>
      <c r="BG40" s="4">
        <v>30</v>
      </c>
      <c r="CD40" s="101"/>
      <c r="CE40" s="101"/>
      <c r="CG40" s="101"/>
      <c r="CH40" s="101"/>
      <c r="CJ40" s="101"/>
      <c r="CK40" s="101"/>
      <c r="CL40" s="101"/>
      <c r="CM40" s="102"/>
    </row>
    <row r="41" spans="1:91" s="4" customFormat="1" ht="55.5" x14ac:dyDescent="0.25">
      <c r="A41" s="92">
        <v>28</v>
      </c>
      <c r="B41" s="201" t="s">
        <v>387</v>
      </c>
      <c r="C41" s="202" t="s">
        <v>291</v>
      </c>
      <c r="D41" s="200" t="s">
        <v>292</v>
      </c>
      <c r="E41" s="93" t="s">
        <v>293</v>
      </c>
      <c r="F41" s="145">
        <v>5</v>
      </c>
      <c r="G41" s="94" t="s">
        <v>173</v>
      </c>
      <c r="H41" s="146" t="s">
        <v>294</v>
      </c>
      <c r="I41" s="95">
        <v>35000</v>
      </c>
      <c r="J41" s="95">
        <f t="shared" si="0"/>
        <v>6650</v>
      </c>
      <c r="K41" s="95">
        <f t="shared" si="1"/>
        <v>41650</v>
      </c>
      <c r="L41" s="95">
        <f t="shared" si="2"/>
        <v>175000</v>
      </c>
      <c r="M41" s="95">
        <f t="shared" si="3"/>
        <v>208250</v>
      </c>
      <c r="N41" s="147" t="s">
        <v>295</v>
      </c>
      <c r="O41" s="96">
        <v>43361</v>
      </c>
      <c r="P41" s="96">
        <f t="shared" si="4"/>
        <v>8238.59</v>
      </c>
      <c r="Q41" s="96">
        <f t="shared" si="5"/>
        <v>51599.59</v>
      </c>
      <c r="R41" s="96">
        <f t="shared" si="6"/>
        <v>216805</v>
      </c>
      <c r="S41" s="96">
        <f t="shared" si="7"/>
        <v>257997.94999999998</v>
      </c>
      <c r="T41" s="148" t="s">
        <v>296</v>
      </c>
      <c r="U41" s="97">
        <v>32689</v>
      </c>
      <c r="V41" s="97">
        <f t="shared" si="8"/>
        <v>6210.91</v>
      </c>
      <c r="W41" s="97">
        <f t="shared" si="15"/>
        <v>38899.910000000003</v>
      </c>
      <c r="X41" s="97">
        <f t="shared" si="9"/>
        <v>163445</v>
      </c>
      <c r="Y41" s="97">
        <f t="shared" si="10"/>
        <v>194499.55000000002</v>
      </c>
      <c r="Z41" s="98">
        <f t="shared" si="16"/>
        <v>44050</v>
      </c>
      <c r="AA41" s="98">
        <f t="shared" si="17"/>
        <v>220250</v>
      </c>
      <c r="AB41" s="99">
        <f t="shared" si="18"/>
        <v>33407</v>
      </c>
      <c r="AC41" s="100">
        <f t="shared" si="19"/>
        <v>0.15167763904653803</v>
      </c>
      <c r="AD41" s="20"/>
      <c r="BG41" s="4">
        <v>31</v>
      </c>
      <c r="CD41" s="101"/>
      <c r="CE41" s="101"/>
      <c r="CG41" s="101"/>
      <c r="CH41" s="101"/>
      <c r="CJ41" s="101"/>
      <c r="CK41" s="101"/>
      <c r="CL41" s="101"/>
      <c r="CM41" s="102"/>
    </row>
    <row r="42" spans="1:91" s="4" customFormat="1" ht="55.5" x14ac:dyDescent="0.25">
      <c r="A42" s="92">
        <v>29</v>
      </c>
      <c r="B42" s="201" t="s">
        <v>387</v>
      </c>
      <c r="C42" s="202" t="s">
        <v>297</v>
      </c>
      <c r="D42" s="200" t="s">
        <v>298</v>
      </c>
      <c r="E42" s="93" t="s">
        <v>179</v>
      </c>
      <c r="F42" s="145">
        <v>2</v>
      </c>
      <c r="G42" s="94" t="s">
        <v>173</v>
      </c>
      <c r="H42" s="146" t="s">
        <v>175</v>
      </c>
      <c r="I42" s="95">
        <v>57899</v>
      </c>
      <c r="J42" s="95">
        <f t="shared" si="0"/>
        <v>11000.81</v>
      </c>
      <c r="K42" s="95">
        <f t="shared" si="1"/>
        <v>68899.81</v>
      </c>
      <c r="L42" s="95">
        <f t="shared" si="2"/>
        <v>115798</v>
      </c>
      <c r="M42" s="95">
        <f t="shared" si="3"/>
        <v>137799.62</v>
      </c>
      <c r="N42" s="147" t="s">
        <v>202</v>
      </c>
      <c r="O42" s="96">
        <v>44202</v>
      </c>
      <c r="P42" s="96">
        <f t="shared" si="4"/>
        <v>8398.3799999999992</v>
      </c>
      <c r="Q42" s="96">
        <f t="shared" si="5"/>
        <v>52600.38</v>
      </c>
      <c r="R42" s="96">
        <f t="shared" si="6"/>
        <v>88404</v>
      </c>
      <c r="S42" s="96">
        <f t="shared" si="7"/>
        <v>105200.76</v>
      </c>
      <c r="T42" s="148" t="s">
        <v>299</v>
      </c>
      <c r="U42" s="97">
        <v>45860</v>
      </c>
      <c r="V42" s="97">
        <f t="shared" si="8"/>
        <v>8713.4</v>
      </c>
      <c r="W42" s="97">
        <f t="shared" si="15"/>
        <v>54573.4</v>
      </c>
      <c r="X42" s="97">
        <f t="shared" si="9"/>
        <v>91720</v>
      </c>
      <c r="Y42" s="97">
        <f t="shared" si="10"/>
        <v>109146.8</v>
      </c>
      <c r="Z42" s="98">
        <f t="shared" si="16"/>
        <v>58691</v>
      </c>
      <c r="AA42" s="98">
        <f t="shared" si="17"/>
        <v>117382</v>
      </c>
      <c r="AB42" s="99">
        <f t="shared" si="18"/>
        <v>17792</v>
      </c>
      <c r="AC42" s="100">
        <f t="shared" si="19"/>
        <v>0.15157349508442522</v>
      </c>
      <c r="AD42" s="20"/>
      <c r="BG42" s="4">
        <v>32</v>
      </c>
      <c r="CD42" s="101"/>
      <c r="CE42" s="101"/>
      <c r="CG42" s="101"/>
      <c r="CH42" s="101"/>
      <c r="CJ42" s="101"/>
      <c r="CK42" s="101"/>
      <c r="CL42" s="101"/>
      <c r="CM42" s="102"/>
    </row>
    <row r="43" spans="1:91" s="4" customFormat="1" ht="55.5" x14ac:dyDescent="0.25">
      <c r="A43" s="92">
        <v>30</v>
      </c>
      <c r="B43" s="201" t="s">
        <v>387</v>
      </c>
      <c r="C43" s="202" t="s">
        <v>300</v>
      </c>
      <c r="D43" s="200" t="s">
        <v>301</v>
      </c>
      <c r="E43" s="93" t="s">
        <v>179</v>
      </c>
      <c r="F43" s="145">
        <v>2</v>
      </c>
      <c r="G43" s="94" t="s">
        <v>173</v>
      </c>
      <c r="H43" s="146" t="s">
        <v>175</v>
      </c>
      <c r="I43" s="95">
        <v>83950</v>
      </c>
      <c r="J43" s="95">
        <f t="shared" si="0"/>
        <v>15950.5</v>
      </c>
      <c r="K43" s="95">
        <f t="shared" si="1"/>
        <v>99900.5</v>
      </c>
      <c r="L43" s="95">
        <f t="shared" si="2"/>
        <v>167900</v>
      </c>
      <c r="M43" s="95">
        <f t="shared" si="3"/>
        <v>199801</v>
      </c>
      <c r="N43" s="147" t="s">
        <v>174</v>
      </c>
      <c r="O43" s="96">
        <v>83950</v>
      </c>
      <c r="P43" s="96">
        <f t="shared" si="4"/>
        <v>15950.5</v>
      </c>
      <c r="Q43" s="96">
        <f t="shared" si="5"/>
        <v>99900.5</v>
      </c>
      <c r="R43" s="96">
        <f t="shared" si="6"/>
        <v>167900</v>
      </c>
      <c r="S43" s="96">
        <f t="shared" si="7"/>
        <v>199801</v>
      </c>
      <c r="T43" s="148" t="s">
        <v>302</v>
      </c>
      <c r="U43" s="97">
        <v>68000</v>
      </c>
      <c r="V43" s="97">
        <f t="shared" si="8"/>
        <v>12920</v>
      </c>
      <c r="W43" s="97">
        <f t="shared" si="15"/>
        <v>80920</v>
      </c>
      <c r="X43" s="97">
        <f t="shared" si="9"/>
        <v>136000</v>
      </c>
      <c r="Y43" s="97">
        <f t="shared" si="10"/>
        <v>161840</v>
      </c>
      <c r="Z43" s="98">
        <f t="shared" si="16"/>
        <v>93574</v>
      </c>
      <c r="AA43" s="98">
        <f t="shared" si="17"/>
        <v>187148</v>
      </c>
      <c r="AB43" s="99">
        <f t="shared" si="18"/>
        <v>21917</v>
      </c>
      <c r="AC43" s="100">
        <f t="shared" si="19"/>
        <v>0.11711052215358968</v>
      </c>
      <c r="AD43" s="20"/>
      <c r="BG43" s="4">
        <v>33</v>
      </c>
      <c r="CD43" s="101"/>
      <c r="CE43" s="101"/>
      <c r="CG43" s="101"/>
      <c r="CH43" s="101"/>
      <c r="CJ43" s="101"/>
      <c r="CK43" s="101"/>
      <c r="CL43" s="101"/>
      <c r="CM43" s="102"/>
    </row>
    <row r="44" spans="1:91" s="4" customFormat="1" ht="55.5" x14ac:dyDescent="0.25">
      <c r="A44" s="92">
        <v>31</v>
      </c>
      <c r="B44" s="201" t="s">
        <v>387</v>
      </c>
      <c r="C44" s="202" t="s">
        <v>303</v>
      </c>
      <c r="D44" s="200" t="s">
        <v>304</v>
      </c>
      <c r="E44" s="93" t="s">
        <v>179</v>
      </c>
      <c r="F44" s="145">
        <v>2</v>
      </c>
      <c r="G44" s="94" t="s">
        <v>173</v>
      </c>
      <c r="H44" s="146" t="s">
        <v>305</v>
      </c>
      <c r="I44" s="95">
        <v>16360</v>
      </c>
      <c r="J44" s="95">
        <f t="shared" si="0"/>
        <v>3108.4</v>
      </c>
      <c r="K44" s="95">
        <f t="shared" si="1"/>
        <v>19468.400000000001</v>
      </c>
      <c r="L44" s="95">
        <f t="shared" si="2"/>
        <v>32720</v>
      </c>
      <c r="M44" s="95">
        <f t="shared" si="3"/>
        <v>38936.800000000003</v>
      </c>
      <c r="N44" s="147" t="s">
        <v>306</v>
      </c>
      <c r="O44" s="96">
        <v>19319</v>
      </c>
      <c r="P44" s="96">
        <f t="shared" si="4"/>
        <v>3670.61</v>
      </c>
      <c r="Q44" s="96">
        <f t="shared" si="5"/>
        <v>22989.61</v>
      </c>
      <c r="R44" s="96">
        <f t="shared" si="6"/>
        <v>38638</v>
      </c>
      <c r="S44" s="96">
        <f t="shared" si="7"/>
        <v>45979.22</v>
      </c>
      <c r="T44" s="148" t="s">
        <v>307</v>
      </c>
      <c r="U44" s="97">
        <v>18651</v>
      </c>
      <c r="V44" s="97">
        <f t="shared" si="8"/>
        <v>3543.69</v>
      </c>
      <c r="W44" s="97">
        <f t="shared" si="15"/>
        <v>22194.69</v>
      </c>
      <c r="X44" s="97">
        <f t="shared" si="9"/>
        <v>37302</v>
      </c>
      <c r="Y44" s="97">
        <f t="shared" si="10"/>
        <v>44389.38</v>
      </c>
      <c r="Z44" s="98">
        <f t="shared" si="16"/>
        <v>21551</v>
      </c>
      <c r="AA44" s="98">
        <f t="shared" si="17"/>
        <v>43102</v>
      </c>
      <c r="AB44" s="99">
        <f t="shared" si="18"/>
        <v>3694</v>
      </c>
      <c r="AC44" s="100">
        <f t="shared" si="19"/>
        <v>8.5703679643636024E-2</v>
      </c>
      <c r="AD44" s="20"/>
      <c r="BG44" s="4">
        <v>34</v>
      </c>
      <c r="CD44" s="101"/>
      <c r="CE44" s="101"/>
      <c r="CG44" s="101"/>
      <c r="CH44" s="101"/>
      <c r="CJ44" s="101"/>
      <c r="CK44" s="101"/>
      <c r="CL44" s="101"/>
      <c r="CM44" s="102"/>
    </row>
    <row r="45" spans="1:91" s="4" customFormat="1" ht="55.5" x14ac:dyDescent="0.25">
      <c r="A45" s="92">
        <v>32</v>
      </c>
      <c r="B45" s="201" t="s">
        <v>387</v>
      </c>
      <c r="C45" s="202" t="s">
        <v>308</v>
      </c>
      <c r="D45" s="200" t="s">
        <v>309</v>
      </c>
      <c r="E45" s="93" t="s">
        <v>172</v>
      </c>
      <c r="F45" s="145">
        <v>2</v>
      </c>
      <c r="G45" s="94" t="s">
        <v>173</v>
      </c>
      <c r="H45" s="146" t="s">
        <v>202</v>
      </c>
      <c r="I45" s="95">
        <v>48739</v>
      </c>
      <c r="J45" s="95">
        <f t="shared" si="0"/>
        <v>9260.41</v>
      </c>
      <c r="K45" s="95">
        <f t="shared" si="1"/>
        <v>57999.41</v>
      </c>
      <c r="L45" s="95">
        <f t="shared" si="2"/>
        <v>97478</v>
      </c>
      <c r="M45" s="95">
        <f t="shared" si="3"/>
        <v>115998.82</v>
      </c>
      <c r="N45" s="147" t="s">
        <v>175</v>
      </c>
      <c r="O45" s="96">
        <v>56218</v>
      </c>
      <c r="P45" s="96">
        <f t="shared" si="4"/>
        <v>10681.42</v>
      </c>
      <c r="Q45" s="96">
        <f t="shared" si="5"/>
        <v>66899.42</v>
      </c>
      <c r="R45" s="96">
        <f t="shared" si="6"/>
        <v>112436</v>
      </c>
      <c r="S45" s="96">
        <f t="shared" si="7"/>
        <v>133798.84</v>
      </c>
      <c r="T45" s="148" t="s">
        <v>310</v>
      </c>
      <c r="U45" s="97">
        <v>56218</v>
      </c>
      <c r="V45" s="97">
        <f t="shared" si="8"/>
        <v>10681.42</v>
      </c>
      <c r="W45" s="97">
        <f t="shared" si="15"/>
        <v>66899.42</v>
      </c>
      <c r="X45" s="97">
        <f t="shared" si="9"/>
        <v>112436</v>
      </c>
      <c r="Y45" s="97">
        <f t="shared" si="10"/>
        <v>133798.84</v>
      </c>
      <c r="Z45" s="98">
        <f t="shared" si="16"/>
        <v>63933</v>
      </c>
      <c r="AA45" s="98">
        <f t="shared" si="17"/>
        <v>127866</v>
      </c>
      <c r="AB45" s="99">
        <f t="shared" si="18"/>
        <v>10277</v>
      </c>
      <c r="AC45" s="100">
        <f t="shared" si="19"/>
        <v>8.0373203197096954E-2</v>
      </c>
      <c r="AD45" s="20"/>
      <c r="BG45" s="4">
        <v>35</v>
      </c>
      <c r="CD45" s="101"/>
      <c r="CE45" s="101"/>
      <c r="CG45" s="101"/>
      <c r="CH45" s="101"/>
      <c r="CJ45" s="101"/>
      <c r="CK45" s="101"/>
      <c r="CL45" s="101"/>
      <c r="CM45" s="102"/>
    </row>
    <row r="46" spans="1:91" s="4" customFormat="1" ht="55.5" x14ac:dyDescent="0.25">
      <c r="A46" s="92">
        <v>33</v>
      </c>
      <c r="B46" s="201" t="s">
        <v>387</v>
      </c>
      <c r="C46" s="202" t="s">
        <v>311</v>
      </c>
      <c r="D46" s="200" t="s">
        <v>312</v>
      </c>
      <c r="E46" s="93" t="s">
        <v>179</v>
      </c>
      <c r="F46" s="145">
        <v>2</v>
      </c>
      <c r="G46" s="94" t="s">
        <v>173</v>
      </c>
      <c r="H46" s="146" t="s">
        <v>313</v>
      </c>
      <c r="I46" s="95">
        <v>248740</v>
      </c>
      <c r="J46" s="95">
        <f t="shared" si="0"/>
        <v>47260.6</v>
      </c>
      <c r="K46" s="95">
        <f t="shared" si="1"/>
        <v>296000.59999999998</v>
      </c>
      <c r="L46" s="95">
        <f t="shared" si="2"/>
        <v>497480</v>
      </c>
      <c r="M46" s="95">
        <f t="shared" si="3"/>
        <v>592001.19999999995</v>
      </c>
      <c r="N46" s="147" t="s">
        <v>314</v>
      </c>
      <c r="O46" s="96">
        <v>287311</v>
      </c>
      <c r="P46" s="96">
        <f t="shared" si="4"/>
        <v>54589.090000000004</v>
      </c>
      <c r="Q46" s="96">
        <f t="shared" si="5"/>
        <v>341900.09</v>
      </c>
      <c r="R46" s="96">
        <f t="shared" si="6"/>
        <v>574622</v>
      </c>
      <c r="S46" s="96">
        <f t="shared" si="7"/>
        <v>683800.18</v>
      </c>
      <c r="T46" s="148" t="s">
        <v>315</v>
      </c>
      <c r="U46" s="97">
        <v>285714</v>
      </c>
      <c r="V46" s="97">
        <f t="shared" si="8"/>
        <v>54285.66</v>
      </c>
      <c r="W46" s="97">
        <f t="shared" si="15"/>
        <v>339999.66000000003</v>
      </c>
      <c r="X46" s="97">
        <f t="shared" ref="X46" si="33">IF(B46="","",(U46*F46))</f>
        <v>571428</v>
      </c>
      <c r="Y46" s="97">
        <f t="shared" si="10"/>
        <v>679999.32000000007</v>
      </c>
      <c r="Z46" s="98">
        <f t="shared" ref="Z46" si="34">IF(A46="","",ROUND(AVERAGE(K46,Q46,W46),0))</f>
        <v>325967</v>
      </c>
      <c r="AA46" s="98">
        <f t="shared" si="17"/>
        <v>651934</v>
      </c>
      <c r="AB46" s="99">
        <f t="shared" si="18"/>
        <v>51938</v>
      </c>
      <c r="AC46" s="100">
        <f t="shared" si="19"/>
        <v>7.9667573711449322E-2</v>
      </c>
      <c r="AD46" s="20"/>
      <c r="BG46" s="4">
        <v>36</v>
      </c>
      <c r="CD46" s="101"/>
      <c r="CE46" s="101"/>
      <c r="CG46" s="101"/>
      <c r="CH46" s="101"/>
      <c r="CJ46" s="101"/>
      <c r="CK46" s="101"/>
      <c r="CL46" s="101"/>
      <c r="CM46" s="102"/>
    </row>
    <row r="47" spans="1:91" s="4" customFormat="1" ht="55.5" x14ac:dyDescent="0.25">
      <c r="A47" s="92">
        <v>34</v>
      </c>
      <c r="B47" s="201" t="s">
        <v>387</v>
      </c>
      <c r="C47" s="202" t="s">
        <v>316</v>
      </c>
      <c r="D47" s="200" t="s">
        <v>317</v>
      </c>
      <c r="E47" s="93" t="s">
        <v>172</v>
      </c>
      <c r="F47" s="145">
        <v>5</v>
      </c>
      <c r="G47" s="94" t="s">
        <v>173</v>
      </c>
      <c r="H47" s="146" t="s">
        <v>175</v>
      </c>
      <c r="I47" s="95">
        <v>16723</v>
      </c>
      <c r="J47" s="95">
        <f t="shared" si="0"/>
        <v>3177.37</v>
      </c>
      <c r="K47" s="95">
        <f t="shared" si="1"/>
        <v>19900.37</v>
      </c>
      <c r="L47" s="95">
        <f t="shared" si="2"/>
        <v>83615</v>
      </c>
      <c r="M47" s="95">
        <f t="shared" si="3"/>
        <v>99501.849999999991</v>
      </c>
      <c r="N47" s="147" t="s">
        <v>318</v>
      </c>
      <c r="O47" s="96">
        <v>16807</v>
      </c>
      <c r="P47" s="96">
        <f t="shared" si="4"/>
        <v>3193.33</v>
      </c>
      <c r="Q47" s="96">
        <f t="shared" si="5"/>
        <v>20000.330000000002</v>
      </c>
      <c r="R47" s="96">
        <f t="shared" si="6"/>
        <v>84035</v>
      </c>
      <c r="S47" s="96">
        <f t="shared" si="7"/>
        <v>100001.65000000001</v>
      </c>
      <c r="T47" s="148" t="s">
        <v>319</v>
      </c>
      <c r="U47" s="97">
        <v>12151</v>
      </c>
      <c r="V47" s="97">
        <f t="shared" si="8"/>
        <v>2308.69</v>
      </c>
      <c r="W47" s="97">
        <f t="shared" si="15"/>
        <v>14459.69</v>
      </c>
      <c r="X47" s="97">
        <f t="shared" si="9"/>
        <v>60755</v>
      </c>
      <c r="Y47" s="97">
        <f t="shared" si="10"/>
        <v>72298.45</v>
      </c>
      <c r="Z47" s="98">
        <f t="shared" si="16"/>
        <v>18120</v>
      </c>
      <c r="AA47" s="98">
        <f t="shared" si="17"/>
        <v>90600</v>
      </c>
      <c r="AB47" s="99">
        <f t="shared" si="18"/>
        <v>15852</v>
      </c>
      <c r="AC47" s="100">
        <f t="shared" si="19"/>
        <v>0.17496688741721855</v>
      </c>
      <c r="AD47" s="20"/>
      <c r="BG47" s="4">
        <v>37</v>
      </c>
      <c r="CD47" s="101"/>
      <c r="CE47" s="101"/>
      <c r="CG47" s="101"/>
      <c r="CH47" s="101"/>
      <c r="CJ47" s="101"/>
      <c r="CK47" s="101"/>
      <c r="CL47" s="101"/>
      <c r="CM47" s="102"/>
    </row>
    <row r="48" spans="1:91" s="4" customFormat="1" ht="55.5" x14ac:dyDescent="0.25">
      <c r="A48" s="92">
        <v>35</v>
      </c>
      <c r="B48" s="201" t="s">
        <v>387</v>
      </c>
      <c r="C48" s="202" t="s">
        <v>320</v>
      </c>
      <c r="D48" s="200" t="s">
        <v>321</v>
      </c>
      <c r="E48" s="93" t="s">
        <v>179</v>
      </c>
      <c r="F48" s="145">
        <v>2</v>
      </c>
      <c r="G48" s="94" t="s">
        <v>173</v>
      </c>
      <c r="H48" s="146" t="s">
        <v>175</v>
      </c>
      <c r="I48" s="95" t="s">
        <v>322</v>
      </c>
      <c r="J48" s="95">
        <f t="shared" si="0"/>
        <v>10761.41</v>
      </c>
      <c r="K48" s="95">
        <f t="shared" si="1"/>
        <v>67400.41</v>
      </c>
      <c r="L48" s="95">
        <f t="shared" si="2"/>
        <v>113278</v>
      </c>
      <c r="M48" s="95">
        <f t="shared" si="3"/>
        <v>134800.82</v>
      </c>
      <c r="N48" s="147" t="s">
        <v>323</v>
      </c>
      <c r="O48" s="96" t="s">
        <v>324</v>
      </c>
      <c r="P48" s="96">
        <f t="shared" si="4"/>
        <v>13870</v>
      </c>
      <c r="Q48" s="96">
        <f t="shared" si="5"/>
        <v>86870</v>
      </c>
      <c r="R48" s="96">
        <f t="shared" si="6"/>
        <v>146000</v>
      </c>
      <c r="S48" s="96">
        <f t="shared" si="7"/>
        <v>173740</v>
      </c>
      <c r="T48" s="148" t="s">
        <v>325</v>
      </c>
      <c r="U48" s="97" t="s">
        <v>326</v>
      </c>
      <c r="V48" s="97">
        <f t="shared" si="8"/>
        <v>13300</v>
      </c>
      <c r="W48" s="97">
        <f t="shared" si="15"/>
        <v>83300</v>
      </c>
      <c r="X48" s="97">
        <f t="shared" si="9"/>
        <v>140000</v>
      </c>
      <c r="Y48" s="97">
        <f t="shared" si="10"/>
        <v>166600</v>
      </c>
      <c r="Z48" s="98">
        <f t="shared" si="16"/>
        <v>79190</v>
      </c>
      <c r="AA48" s="98">
        <f t="shared" si="17"/>
        <v>158380</v>
      </c>
      <c r="AB48" s="99">
        <f t="shared" si="18"/>
        <v>20730</v>
      </c>
      <c r="AC48" s="100">
        <f t="shared" si="19"/>
        <v>0.13088773835080186</v>
      </c>
      <c r="AD48" s="20"/>
      <c r="BG48" s="4">
        <v>38</v>
      </c>
      <c r="CD48" s="101"/>
      <c r="CE48" s="101"/>
      <c r="CG48" s="101"/>
      <c r="CH48" s="101"/>
      <c r="CJ48" s="101"/>
      <c r="CK48" s="101"/>
      <c r="CL48" s="101"/>
      <c r="CM48" s="102"/>
    </row>
    <row r="49" spans="1:91" s="4" customFormat="1" ht="55.5" x14ac:dyDescent="0.25">
      <c r="A49" s="92">
        <v>36</v>
      </c>
      <c r="B49" s="201" t="s">
        <v>387</v>
      </c>
      <c r="C49" s="202" t="s">
        <v>327</v>
      </c>
      <c r="D49" s="200" t="s">
        <v>328</v>
      </c>
      <c r="E49" s="93" t="s">
        <v>172</v>
      </c>
      <c r="F49" s="145">
        <v>2</v>
      </c>
      <c r="G49" s="94" t="s">
        <v>173</v>
      </c>
      <c r="H49" s="146" t="s">
        <v>329</v>
      </c>
      <c r="I49" s="95">
        <v>13437</v>
      </c>
      <c r="J49" s="95">
        <f t="shared" si="0"/>
        <v>2553.0300000000002</v>
      </c>
      <c r="K49" s="95">
        <f t="shared" si="1"/>
        <v>15990.03</v>
      </c>
      <c r="L49" s="95">
        <f t="shared" si="2"/>
        <v>26874</v>
      </c>
      <c r="M49" s="95">
        <f t="shared" si="3"/>
        <v>31980.06</v>
      </c>
      <c r="N49" s="147" t="s">
        <v>330</v>
      </c>
      <c r="O49" s="96">
        <v>11429</v>
      </c>
      <c r="P49" s="96">
        <f t="shared" si="4"/>
        <v>2171.5100000000002</v>
      </c>
      <c r="Q49" s="96">
        <f t="shared" si="5"/>
        <v>13600.51</v>
      </c>
      <c r="R49" s="96">
        <f t="shared" si="6"/>
        <v>22858</v>
      </c>
      <c r="S49" s="96">
        <f t="shared" si="7"/>
        <v>27201.02</v>
      </c>
      <c r="T49" s="148" t="s">
        <v>331</v>
      </c>
      <c r="U49" s="97">
        <v>10504</v>
      </c>
      <c r="V49" s="97">
        <f t="shared" si="8"/>
        <v>1995.76</v>
      </c>
      <c r="W49" s="97">
        <f t="shared" si="15"/>
        <v>12499.76</v>
      </c>
      <c r="X49" s="97">
        <f t="shared" si="9"/>
        <v>21008</v>
      </c>
      <c r="Y49" s="97">
        <f t="shared" si="10"/>
        <v>24999.52</v>
      </c>
      <c r="Z49" s="98">
        <f t="shared" si="16"/>
        <v>14030</v>
      </c>
      <c r="AA49" s="98">
        <f t="shared" si="17"/>
        <v>28060</v>
      </c>
      <c r="AB49" s="99">
        <f t="shared" si="18"/>
        <v>3569</v>
      </c>
      <c r="AC49" s="100">
        <f t="shared" si="19"/>
        <v>0.12719173200285103</v>
      </c>
      <c r="AD49" s="20"/>
      <c r="BG49" s="4">
        <v>39</v>
      </c>
      <c r="CD49" s="101"/>
      <c r="CE49" s="101"/>
      <c r="CG49" s="101"/>
      <c r="CH49" s="101"/>
      <c r="CJ49" s="101"/>
      <c r="CK49" s="101"/>
      <c r="CL49" s="101"/>
      <c r="CM49" s="102"/>
    </row>
    <row r="50" spans="1:91" s="4" customFormat="1" ht="55.5" x14ac:dyDescent="0.25">
      <c r="A50" s="92">
        <v>37</v>
      </c>
      <c r="B50" s="201" t="s">
        <v>387</v>
      </c>
      <c r="C50" s="202" t="s">
        <v>332</v>
      </c>
      <c r="D50" s="200" t="s">
        <v>333</v>
      </c>
      <c r="E50" s="93" t="s">
        <v>179</v>
      </c>
      <c r="F50" s="145">
        <v>1</v>
      </c>
      <c r="G50" s="94" t="s">
        <v>173</v>
      </c>
      <c r="H50" s="146" t="s">
        <v>334</v>
      </c>
      <c r="I50" s="95">
        <v>75000</v>
      </c>
      <c r="J50" s="95">
        <f t="shared" si="0"/>
        <v>14250</v>
      </c>
      <c r="K50" s="95">
        <f t="shared" si="1"/>
        <v>89250</v>
      </c>
      <c r="L50" s="95">
        <f t="shared" si="2"/>
        <v>75000</v>
      </c>
      <c r="M50" s="95">
        <f t="shared" si="3"/>
        <v>89250</v>
      </c>
      <c r="N50" s="147" t="s">
        <v>323</v>
      </c>
      <c r="O50" s="96">
        <v>73000</v>
      </c>
      <c r="P50" s="96">
        <f t="shared" si="4"/>
        <v>13870</v>
      </c>
      <c r="Q50" s="96">
        <f t="shared" si="5"/>
        <v>86870</v>
      </c>
      <c r="R50" s="96">
        <f t="shared" si="6"/>
        <v>73000</v>
      </c>
      <c r="S50" s="96">
        <f t="shared" si="7"/>
        <v>86870</v>
      </c>
      <c r="T50" s="148" t="s">
        <v>325</v>
      </c>
      <c r="U50" s="97">
        <v>70000</v>
      </c>
      <c r="V50" s="97"/>
      <c r="W50" s="97">
        <f t="shared" si="15"/>
        <v>70000</v>
      </c>
      <c r="X50" s="97">
        <f t="shared" si="9"/>
        <v>70000</v>
      </c>
      <c r="Y50" s="97">
        <f t="shared" si="10"/>
        <v>70000</v>
      </c>
      <c r="Z50" s="98">
        <f t="shared" si="16"/>
        <v>82040</v>
      </c>
      <c r="AA50" s="98">
        <f t="shared" si="17"/>
        <v>82040</v>
      </c>
      <c r="AB50" s="99">
        <f t="shared" si="18"/>
        <v>10495</v>
      </c>
      <c r="AC50" s="100">
        <f t="shared" si="19"/>
        <v>0.12792540224280838</v>
      </c>
      <c r="AD50" s="20"/>
      <c r="BG50" s="4">
        <v>40</v>
      </c>
      <c r="CD50" s="101"/>
      <c r="CE50" s="101"/>
      <c r="CG50" s="101"/>
      <c r="CH50" s="101"/>
      <c r="CJ50" s="101"/>
      <c r="CK50" s="101"/>
      <c r="CL50" s="101"/>
      <c r="CM50" s="102"/>
    </row>
    <row r="51" spans="1:91" s="4" customFormat="1" ht="148" x14ac:dyDescent="0.25">
      <c r="A51" s="92">
        <v>38</v>
      </c>
      <c r="B51" s="205" t="s">
        <v>388</v>
      </c>
      <c r="C51" s="202" t="s">
        <v>335</v>
      </c>
      <c r="D51" s="200" t="s">
        <v>336</v>
      </c>
      <c r="E51" s="93" t="s">
        <v>172</v>
      </c>
      <c r="F51" s="145">
        <v>1</v>
      </c>
      <c r="G51" s="94" t="s">
        <v>337</v>
      </c>
      <c r="H51" s="146" t="s">
        <v>338</v>
      </c>
      <c r="I51" s="95">
        <v>8500000</v>
      </c>
      <c r="J51" s="95">
        <f t="shared" si="0"/>
        <v>1615000</v>
      </c>
      <c r="K51" s="95">
        <f t="shared" si="1"/>
        <v>10115000</v>
      </c>
      <c r="L51" s="95">
        <f t="shared" si="2"/>
        <v>8500000</v>
      </c>
      <c r="M51" s="95">
        <f t="shared" si="3"/>
        <v>10115000</v>
      </c>
      <c r="N51" s="147" t="s">
        <v>294</v>
      </c>
      <c r="O51" s="96">
        <v>7000000</v>
      </c>
      <c r="P51" s="96">
        <f t="shared" si="4"/>
        <v>1330000</v>
      </c>
      <c r="Q51" s="96">
        <f t="shared" si="5"/>
        <v>8330000</v>
      </c>
      <c r="R51" s="96">
        <f t="shared" si="6"/>
        <v>7000000</v>
      </c>
      <c r="S51" s="96">
        <f t="shared" si="7"/>
        <v>8330000</v>
      </c>
      <c r="T51" s="148" t="s">
        <v>339</v>
      </c>
      <c r="U51" s="97">
        <v>9000000</v>
      </c>
      <c r="V51" s="97">
        <f t="shared" si="8"/>
        <v>1710000</v>
      </c>
      <c r="W51" s="97">
        <f t="shared" si="15"/>
        <v>10710000</v>
      </c>
      <c r="X51" s="97">
        <f t="shared" si="9"/>
        <v>9000000</v>
      </c>
      <c r="Y51" s="97">
        <f t="shared" si="10"/>
        <v>10710000</v>
      </c>
      <c r="Z51" s="98">
        <f t="shared" si="16"/>
        <v>9718333</v>
      </c>
      <c r="AA51" s="98">
        <f t="shared" si="17"/>
        <v>9718333</v>
      </c>
      <c r="AB51" s="99">
        <f t="shared" si="18"/>
        <v>1238591</v>
      </c>
      <c r="AC51" s="100">
        <f t="shared" si="19"/>
        <v>0.12744891536439429</v>
      </c>
      <c r="AD51" s="20"/>
      <c r="BG51" s="4">
        <v>41</v>
      </c>
      <c r="CD51" s="101"/>
      <c r="CE51" s="101"/>
      <c r="CG51" s="101"/>
      <c r="CH51" s="101"/>
      <c r="CJ51" s="101"/>
      <c r="CK51" s="101"/>
      <c r="CL51" s="101"/>
      <c r="CM51" s="102"/>
    </row>
    <row r="52" spans="1:91" s="4" customFormat="1" ht="26" x14ac:dyDescent="0.25">
      <c r="A52" s="290" t="s">
        <v>59</v>
      </c>
      <c r="B52" s="290"/>
      <c r="C52" s="290"/>
      <c r="D52" s="290"/>
      <c r="E52" s="290"/>
      <c r="F52" s="290"/>
      <c r="G52" s="290"/>
      <c r="H52" s="290"/>
      <c r="I52" s="290"/>
      <c r="J52" s="290"/>
      <c r="K52" s="290"/>
      <c r="L52" s="290"/>
      <c r="M52" s="290"/>
      <c r="N52" s="290"/>
      <c r="O52" s="290"/>
      <c r="P52" s="290"/>
      <c r="Q52" s="290"/>
      <c r="R52" s="290"/>
      <c r="S52" s="290"/>
      <c r="T52" s="290"/>
      <c r="U52" s="290"/>
      <c r="V52" s="290"/>
      <c r="W52" s="290"/>
      <c r="X52" s="290"/>
      <c r="Y52" s="290"/>
      <c r="Z52" s="290"/>
      <c r="AA52" s="149">
        <f>SUM(AA11:AA51)</f>
        <v>711473868</v>
      </c>
      <c r="AF52" s="150"/>
      <c r="AG52" s="151"/>
      <c r="CH52" s="152"/>
      <c r="CI52" s="152"/>
      <c r="CJ52" s="21"/>
    </row>
    <row r="53" spans="1:91" ht="26" x14ac:dyDescent="0.6">
      <c r="L53" s="23"/>
      <c r="M53" s="23"/>
      <c r="AF53" s="153"/>
      <c r="AG53" s="151"/>
    </row>
    <row r="54" spans="1:91" s="4" customFormat="1" ht="26" x14ac:dyDescent="0.6">
      <c r="A54" s="277" t="s">
        <v>15</v>
      </c>
      <c r="B54" s="277"/>
      <c r="C54" s="277"/>
      <c r="D54" s="277"/>
      <c r="E54" s="277"/>
      <c r="F54" s="277"/>
      <c r="G54" s="277"/>
      <c r="H54" s="6"/>
      <c r="I54" s="6"/>
      <c r="J54" s="6"/>
      <c r="K54" s="6"/>
      <c r="L54" s="23"/>
      <c r="M54" s="23"/>
      <c r="N54" s="6"/>
      <c r="O54" s="6"/>
      <c r="P54" s="6"/>
      <c r="Q54" s="6"/>
      <c r="R54" s="6"/>
      <c r="S54" s="6"/>
      <c r="T54" s="6"/>
      <c r="U54" s="6"/>
      <c r="V54" s="6"/>
      <c r="W54" s="6"/>
      <c r="X54" s="6"/>
      <c r="Y54" s="6"/>
      <c r="Z54" s="6"/>
      <c r="AA54" s="6"/>
      <c r="AB54" s="6"/>
      <c r="AC54" s="6"/>
      <c r="AD54" s="6"/>
      <c r="AE54" s="6"/>
      <c r="AF54" s="153"/>
      <c r="AG54" s="151"/>
      <c r="CH54" s="22"/>
      <c r="CI54" s="22"/>
      <c r="CJ54" s="21"/>
    </row>
    <row r="55" spans="1:91" s="4" customFormat="1" ht="26" x14ac:dyDescent="0.6">
      <c r="A55" s="154"/>
      <c r="B55" s="154"/>
      <c r="C55" s="154"/>
      <c r="D55" s="154"/>
      <c r="E55" s="154"/>
      <c r="F55" s="155"/>
      <c r="G55" s="154"/>
      <c r="H55" s="6"/>
      <c r="I55" s="6"/>
      <c r="J55" s="6"/>
      <c r="K55" s="6"/>
      <c r="L55" s="23"/>
      <c r="M55" s="23"/>
      <c r="N55" s="6"/>
      <c r="O55" s="6"/>
      <c r="P55" s="6"/>
      <c r="Q55" s="6"/>
      <c r="R55" s="6"/>
      <c r="S55" s="6"/>
      <c r="T55" s="6"/>
      <c r="U55" s="6"/>
      <c r="V55" s="6"/>
      <c r="W55" s="6"/>
      <c r="X55" s="6"/>
      <c r="Y55" s="6"/>
      <c r="Z55" s="6"/>
      <c r="AA55" s="6"/>
      <c r="AB55" s="6"/>
      <c r="AC55" s="6"/>
      <c r="AD55" s="6"/>
      <c r="AE55" s="6"/>
      <c r="AF55" s="153"/>
      <c r="AG55" s="151"/>
      <c r="CH55" s="22"/>
      <c r="CI55" s="22"/>
      <c r="CJ55" s="21"/>
    </row>
    <row r="56" spans="1:91" s="4" customFormat="1" ht="70.5" x14ac:dyDescent="0.25">
      <c r="A56" s="156" t="s">
        <v>22</v>
      </c>
      <c r="B56" s="156" t="s">
        <v>23</v>
      </c>
      <c r="C56" s="156" t="s">
        <v>340</v>
      </c>
      <c r="D56" s="156" t="s">
        <v>341</v>
      </c>
      <c r="E56" s="156" t="s">
        <v>26</v>
      </c>
      <c r="F56" s="156" t="s">
        <v>27</v>
      </c>
      <c r="G56" s="157" t="s">
        <v>51</v>
      </c>
      <c r="H56" s="158" t="s">
        <v>49</v>
      </c>
      <c r="I56" s="158" t="s">
        <v>342</v>
      </c>
      <c r="J56" s="158" t="s">
        <v>343</v>
      </c>
      <c r="K56" s="278"/>
      <c r="L56" s="278"/>
      <c r="M56" s="278"/>
      <c r="N56" s="23"/>
      <c r="O56" s="23"/>
      <c r="P56" s="23"/>
      <c r="Q56" s="23"/>
      <c r="R56" s="23"/>
      <c r="S56" s="23"/>
      <c r="T56" s="259" t="s">
        <v>56</v>
      </c>
      <c r="U56" s="260"/>
      <c r="V56" s="260"/>
      <c r="W56" s="260"/>
      <c r="X56" s="260"/>
      <c r="Y56" s="261"/>
      <c r="Z56" s="159" t="s">
        <v>57</v>
      </c>
      <c r="AA56" s="160">
        <f>SUM(AA52,J62)</f>
        <v>1351186000</v>
      </c>
      <c r="AF56" s="150"/>
      <c r="AG56" s="151"/>
      <c r="AR56" s="4">
        <v>1</v>
      </c>
      <c r="CH56" s="22"/>
      <c r="CI56" s="22"/>
      <c r="CJ56" s="21"/>
    </row>
    <row r="57" spans="1:91" s="4" customFormat="1" ht="273" x14ac:dyDescent="0.25">
      <c r="A57" s="92">
        <v>1</v>
      </c>
      <c r="B57" s="203" t="s">
        <v>344</v>
      </c>
      <c r="C57" s="204" t="s">
        <v>345</v>
      </c>
      <c r="D57" s="207" t="s">
        <v>393</v>
      </c>
      <c r="E57" s="93" t="s">
        <v>346</v>
      </c>
      <c r="F57" s="161">
        <v>1</v>
      </c>
      <c r="G57" s="162">
        <v>12</v>
      </c>
      <c r="H57" s="103">
        <v>7996001</v>
      </c>
      <c r="I57" s="103">
        <f>H57</f>
        <v>7996001</v>
      </c>
      <c r="J57" s="103">
        <f>I57*F57*G57</f>
        <v>95952012</v>
      </c>
      <c r="K57" s="278"/>
      <c r="L57" s="278"/>
      <c r="M57" s="278"/>
      <c r="N57" s="23"/>
      <c r="O57" s="23"/>
      <c r="P57" s="23"/>
      <c r="Q57" s="23"/>
      <c r="R57" s="23"/>
      <c r="S57" s="23"/>
      <c r="T57" s="163"/>
      <c r="U57" s="163"/>
      <c r="V57" s="163"/>
      <c r="W57" s="163"/>
      <c r="X57" s="163"/>
      <c r="Y57" s="163"/>
      <c r="Z57" s="163"/>
      <c r="AA57" s="163"/>
      <c r="AG57" s="151"/>
      <c r="AR57" s="4">
        <v>2</v>
      </c>
      <c r="CH57" s="22"/>
      <c r="CI57" s="22"/>
      <c r="CJ57" s="21"/>
    </row>
    <row r="58" spans="1:91" s="4" customFormat="1" ht="168" x14ac:dyDescent="0.25">
      <c r="A58" s="92">
        <v>2</v>
      </c>
      <c r="B58" s="203" t="s">
        <v>344</v>
      </c>
      <c r="C58" s="206" t="s">
        <v>389</v>
      </c>
      <c r="D58" s="206" t="s">
        <v>390</v>
      </c>
      <c r="E58" s="93" t="s">
        <v>346</v>
      </c>
      <c r="F58" s="161">
        <v>6</v>
      </c>
      <c r="G58" s="162">
        <v>10</v>
      </c>
      <c r="H58" s="103">
        <v>2146001</v>
      </c>
      <c r="I58" s="103">
        <f>H58</f>
        <v>2146001</v>
      </c>
      <c r="J58" s="103">
        <f t="shared" ref="J58:J61" si="35">I58*F58*G58</f>
        <v>128760060</v>
      </c>
      <c r="K58" s="278"/>
      <c r="L58" s="278"/>
      <c r="M58" s="278"/>
      <c r="N58" s="23"/>
      <c r="O58" s="23"/>
      <c r="P58" s="23"/>
      <c r="Q58" s="23"/>
      <c r="R58" s="23"/>
      <c r="S58" s="23"/>
      <c r="T58" s="164"/>
      <c r="U58" s="164"/>
      <c r="V58" s="164"/>
      <c r="W58" s="164"/>
      <c r="X58" s="164"/>
      <c r="Y58" s="164"/>
      <c r="Z58" s="163"/>
      <c r="AA58" s="163"/>
      <c r="AG58" s="151"/>
      <c r="CH58" s="22"/>
      <c r="CI58" s="22"/>
      <c r="CJ58" s="21"/>
    </row>
    <row r="59" spans="1:91" s="4" customFormat="1" ht="210" x14ac:dyDescent="0.25">
      <c r="A59" s="92">
        <v>3</v>
      </c>
      <c r="B59" s="203" t="s">
        <v>344</v>
      </c>
      <c r="C59" s="204" t="s">
        <v>347</v>
      </c>
      <c r="D59" s="206" t="s">
        <v>391</v>
      </c>
      <c r="E59" s="93" t="s">
        <v>346</v>
      </c>
      <c r="F59" s="161">
        <v>3</v>
      </c>
      <c r="G59" s="165">
        <v>10</v>
      </c>
      <c r="H59" s="103">
        <v>3640001</v>
      </c>
      <c r="I59" s="103">
        <f>H59</f>
        <v>3640001</v>
      </c>
      <c r="J59" s="103">
        <f t="shared" si="35"/>
        <v>109200030</v>
      </c>
      <c r="K59" s="278"/>
      <c r="L59" s="278"/>
      <c r="M59" s="278"/>
      <c r="N59" s="23"/>
      <c r="O59" s="23"/>
      <c r="P59" s="23"/>
      <c r="Q59" s="23"/>
      <c r="R59" s="23"/>
      <c r="S59" s="23"/>
      <c r="T59" s="164"/>
      <c r="U59" s="164"/>
      <c r="V59" s="164"/>
      <c r="W59" s="164"/>
      <c r="X59" s="164"/>
      <c r="Y59" s="164"/>
      <c r="Z59" s="163"/>
      <c r="AA59" s="163"/>
      <c r="AG59" s="151"/>
      <c r="CH59" s="22"/>
      <c r="CI59" s="22"/>
      <c r="CJ59" s="21"/>
    </row>
    <row r="60" spans="1:91" s="4" customFormat="1" ht="231" x14ac:dyDescent="0.25">
      <c r="A60" s="92">
        <v>4</v>
      </c>
      <c r="B60" s="203" t="s">
        <v>344</v>
      </c>
      <c r="C60" s="204" t="s">
        <v>348</v>
      </c>
      <c r="D60" s="206" t="s">
        <v>392</v>
      </c>
      <c r="E60" s="93" t="s">
        <v>346</v>
      </c>
      <c r="F60" s="161">
        <v>3</v>
      </c>
      <c r="G60" s="165">
        <v>10</v>
      </c>
      <c r="H60" s="103">
        <v>5860001</v>
      </c>
      <c r="I60" s="103">
        <f>H60</f>
        <v>5860001</v>
      </c>
      <c r="J60" s="103">
        <f t="shared" si="35"/>
        <v>175800030</v>
      </c>
      <c r="K60" s="278"/>
      <c r="L60" s="278"/>
      <c r="M60" s="278"/>
      <c r="N60" s="23"/>
      <c r="O60" s="23"/>
      <c r="P60" s="23"/>
      <c r="Q60" s="23"/>
      <c r="R60" s="23"/>
      <c r="S60" s="23"/>
      <c r="T60" s="164"/>
      <c r="U60" s="164"/>
      <c r="V60" s="164"/>
      <c r="W60" s="164"/>
      <c r="X60" s="164"/>
      <c r="Y60" s="164"/>
      <c r="Z60" s="163"/>
      <c r="AA60" s="163"/>
      <c r="AG60" s="151"/>
      <c r="CH60" s="22"/>
      <c r="CI60" s="22"/>
      <c r="CJ60" s="21"/>
    </row>
    <row r="61" spans="1:91" s="4" customFormat="1" ht="252" x14ac:dyDescent="0.25">
      <c r="A61" s="92">
        <v>5</v>
      </c>
      <c r="B61" s="203" t="s">
        <v>344</v>
      </c>
      <c r="C61" s="206" t="s">
        <v>394</v>
      </c>
      <c r="D61" s="206" t="s">
        <v>395</v>
      </c>
      <c r="E61" s="93" t="s">
        <v>346</v>
      </c>
      <c r="F61" s="161">
        <v>2</v>
      </c>
      <c r="G61" s="165">
        <v>10</v>
      </c>
      <c r="H61" s="103">
        <v>6500000</v>
      </c>
      <c r="I61" s="103">
        <f>H61</f>
        <v>6500000</v>
      </c>
      <c r="J61" s="103">
        <f t="shared" si="35"/>
        <v>130000000</v>
      </c>
      <c r="K61" s="278"/>
      <c r="L61" s="278"/>
      <c r="M61" s="278"/>
      <c r="N61" s="23"/>
      <c r="O61" s="23"/>
      <c r="P61" s="23"/>
      <c r="Q61" s="23"/>
      <c r="R61" s="23"/>
      <c r="S61" s="23"/>
      <c r="T61" s="164"/>
      <c r="U61" s="164"/>
      <c r="V61" s="164"/>
      <c r="W61" s="164"/>
      <c r="X61" s="164"/>
      <c r="Y61" s="164"/>
      <c r="Z61" s="163"/>
      <c r="AA61" s="163"/>
      <c r="AG61" s="151"/>
      <c r="CH61" s="22"/>
      <c r="CI61" s="22"/>
      <c r="CJ61" s="21"/>
    </row>
    <row r="62" spans="1:91" s="4" customFormat="1" x14ac:dyDescent="0.25">
      <c r="A62" s="276" t="s">
        <v>349</v>
      </c>
      <c r="B62" s="276"/>
      <c r="C62" s="276"/>
      <c r="D62" s="276"/>
      <c r="E62" s="276"/>
      <c r="F62" s="276"/>
      <c r="G62" s="276"/>
      <c r="H62" s="276"/>
      <c r="I62" s="166"/>
      <c r="J62" s="166">
        <f>SUM(J57:J61)</f>
        <v>639712132</v>
      </c>
      <c r="K62" s="23"/>
      <c r="L62" s="23"/>
      <c r="Z62" s="163"/>
      <c r="AA62" s="163"/>
      <c r="CH62" s="22"/>
      <c r="CI62" s="22"/>
      <c r="CJ62" s="21"/>
    </row>
    <row r="63" spans="1:91" x14ac:dyDescent="0.55000000000000004">
      <c r="L63" s="23"/>
      <c r="M63" s="23"/>
      <c r="Z63" s="163"/>
      <c r="AA63" s="163"/>
    </row>
    <row r="64" spans="1:91" x14ac:dyDescent="0.55000000000000004">
      <c r="L64" s="23"/>
      <c r="M64" s="23"/>
      <c r="Z64" s="163"/>
      <c r="AA64" s="163"/>
    </row>
    <row r="65" spans="12:27" x14ac:dyDescent="0.55000000000000004">
      <c r="L65" s="23"/>
      <c r="M65" s="23"/>
      <c r="P65" s="167"/>
      <c r="Q65" s="167"/>
      <c r="R65" s="167"/>
      <c r="Z65" s="163"/>
      <c r="AA65" s="163"/>
    </row>
    <row r="66" spans="12:27" x14ac:dyDescent="0.55000000000000004">
      <c r="L66" s="23"/>
      <c r="M66" s="23"/>
      <c r="Z66" s="163"/>
      <c r="AA66" s="163"/>
    </row>
    <row r="67" spans="12:27" x14ac:dyDescent="0.55000000000000004">
      <c r="Z67" s="163"/>
      <c r="AA67" s="163"/>
    </row>
    <row r="68" spans="12:27" x14ac:dyDescent="0.55000000000000004">
      <c r="N68" s="6" t="s">
        <v>350</v>
      </c>
      <c r="Z68" s="163"/>
      <c r="AA68" s="163"/>
    </row>
    <row r="69" spans="12:27" x14ac:dyDescent="0.55000000000000004">
      <c r="Z69" s="163"/>
      <c r="AA69" s="163"/>
    </row>
  </sheetData>
  <sheetProtection algorithmName="SHA-512" hashValue="gSiWwRYM/65fFCxBk5hK6spEmr6q+o24qLKIBEpINK4lBamze9rNNI7lzZ7MKaGMoQSGR5uqCUB9luTiuRLHHw==" saltValue="DbeH7IjtDB247SRzOUgPLA==" spinCount="100000" sheet="1" formatColumns="0" formatRows="0" insertRows="0" deleteRows="0" autoFilter="0"/>
  <protectedRanges>
    <protectedRange sqref="H28" name="DatosProveedor"/>
  </protectedRanges>
  <autoFilter ref="A10:CS62" xr:uid="{00000000-0009-0000-0000-000004000000}"/>
  <mergeCells count="28">
    <mergeCell ref="H9:M9"/>
    <mergeCell ref="N9:S9"/>
    <mergeCell ref="T9:Y9"/>
    <mergeCell ref="Z9:AC9"/>
    <mergeCell ref="A52:Z52"/>
    <mergeCell ref="B33:B36"/>
    <mergeCell ref="A33:A36"/>
    <mergeCell ref="A62:H62"/>
    <mergeCell ref="A54:G54"/>
    <mergeCell ref="K56:M56"/>
    <mergeCell ref="T56:Y56"/>
    <mergeCell ref="K57:M57"/>
    <mergeCell ref="K58:M58"/>
    <mergeCell ref="K59:M59"/>
    <mergeCell ref="K60:M60"/>
    <mergeCell ref="K61:M61"/>
    <mergeCell ref="Z6:AA6"/>
    <mergeCell ref="A7:M7"/>
    <mergeCell ref="A3:M3"/>
    <mergeCell ref="D4:I4"/>
    <mergeCell ref="J4:K4"/>
    <mergeCell ref="L4:M4"/>
    <mergeCell ref="Z4:AA4"/>
    <mergeCell ref="N3:W6"/>
    <mergeCell ref="A4:B6"/>
    <mergeCell ref="D5:M5"/>
    <mergeCell ref="Z5:AA5"/>
    <mergeCell ref="F6:M6"/>
  </mergeCells>
  <conditionalFormatting sqref="AC11:AC51">
    <cfRule type="cellIs" dxfId="2" priority="1" stopIfTrue="1" operator="greaterThan">
      <formula>0.2</formula>
    </cfRule>
  </conditionalFormatting>
  <dataValidations count="2">
    <dataValidation type="list" allowBlank="1" showInputMessage="1" promptTitle="Seleccione Item " prompt="Si es un ítem de la bolsa básica, seleccione de la lista" sqref="C20 C26 C31 C11:C14 C16:C17 C22:C24" xr:uid="{00000000-0002-0000-0400-000001000000}">
      <formula1>#REF!</formula1>
    </dataValidation>
    <dataValidation type="list" allowBlank="1" showInputMessage="1" sqref="G11:G28 G47:G51 G31:G45" xr:uid="{00000000-0002-0000-0400-000002000000}">
      <formula1>"Compra,Alquiler,PrestaciónServicio"</formula1>
    </dataValidation>
  </dataValidations>
  <pageMargins left="0.25" right="0.25" top="0.75" bottom="0.75" header="0.3" footer="0.3"/>
  <pageSetup paperSize="3" scale="11" orientation="landscape" r:id="rId1"/>
  <colBreaks count="2" manualBreakCount="2">
    <brk id="13" max="1048575" man="1"/>
    <brk id="25" max="171"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00000000-0002-0000-0400-000000000000}">
          <x14:formula1>
            <xm:f>Lista!$V$8:$V$14</xm:f>
          </x14:formula1>
          <xm:sqref>J4 D5</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8">
    <pageSetUpPr fitToPage="1"/>
  </sheetPr>
  <dimension ref="A3:CK31"/>
  <sheetViews>
    <sheetView view="pageBreakPreview" topLeftCell="Q3" zoomScale="40" zoomScaleNormal="40" workbookViewId="0">
      <selection activeCell="H8" sqref="H8"/>
    </sheetView>
  </sheetViews>
  <sheetFormatPr baseColWidth="10" defaultColWidth="11.453125" defaultRowHeight="15" customHeight="1" x14ac:dyDescent="0.55000000000000004"/>
  <cols>
    <col min="1" max="1" width="17.08984375" style="6" customWidth="1"/>
    <col min="2" max="2" width="69.36328125" style="6" bestFit="1" customWidth="1"/>
    <col min="3" max="3" width="52.453125" style="6" customWidth="1"/>
    <col min="4" max="4" width="166.08984375" style="6" customWidth="1"/>
    <col min="5" max="7" width="28.453125" style="6" customWidth="1"/>
    <col min="8" max="8" width="31.453125" style="6" customWidth="1"/>
    <col min="9" max="13" width="25.453125" style="6" customWidth="1"/>
    <col min="14" max="14" width="39" style="6" customWidth="1"/>
    <col min="15" max="15" width="29.81640625" style="6" customWidth="1"/>
    <col min="16" max="16" width="24.453125" style="6" customWidth="1"/>
    <col min="17" max="17" width="29.81640625" style="6" customWidth="1"/>
    <col min="18" max="18" width="30.453125" style="6" customWidth="1"/>
    <col min="19" max="19" width="31.08984375" style="6" customWidth="1"/>
    <col min="20" max="20" width="52.453125" style="6" customWidth="1"/>
    <col min="21" max="21" width="29.81640625" style="6" customWidth="1"/>
    <col min="22" max="22" width="23.453125" style="6" customWidth="1"/>
    <col min="23" max="23" width="29.81640625" style="6" customWidth="1"/>
    <col min="24" max="24" width="30.453125" style="6" customWidth="1"/>
    <col min="25" max="25" width="31.08984375" style="6" customWidth="1"/>
    <col min="26" max="26" width="33" style="6" customWidth="1"/>
    <col min="27" max="27" width="35.81640625" style="6" customWidth="1"/>
    <col min="28" max="28" width="34.453125" style="6" customWidth="1"/>
    <col min="29" max="29" width="24.453125" style="6" customWidth="1"/>
    <col min="30" max="30" width="56.453125" style="6" customWidth="1"/>
    <col min="31" max="31" width="71.81640625" style="6" customWidth="1"/>
    <col min="32" max="32" width="39.453125" style="6" hidden="1" customWidth="1"/>
    <col min="33" max="55" width="11.453125" style="6" hidden="1" customWidth="1"/>
    <col min="56" max="56" width="5.453125" style="6" hidden="1" customWidth="1"/>
    <col min="57" max="78" width="11.453125" style="6" hidden="1" customWidth="1"/>
    <col min="79" max="79" width="26.453125" style="6" customWidth="1"/>
    <col min="80" max="80" width="40.453125" style="6" customWidth="1"/>
    <col min="81" max="85" width="11.453125" style="6" customWidth="1"/>
    <col min="86" max="87" width="23.453125" style="7" customWidth="1"/>
    <col min="88" max="88" width="19" style="8" customWidth="1"/>
    <col min="89" max="89" width="24.08984375" style="6" customWidth="1"/>
    <col min="90" max="93" width="15.08984375" style="6" customWidth="1"/>
    <col min="94" max="94" width="11.08984375" style="6" customWidth="1"/>
    <col min="95" max="97" width="15.08984375" style="6" customWidth="1"/>
    <col min="98" max="16384" width="11.453125" style="6"/>
  </cols>
  <sheetData>
    <row r="3" spans="1:89" s="1" customFormat="1" ht="93.5" x14ac:dyDescent="0.25">
      <c r="A3" s="262" t="s">
        <v>351</v>
      </c>
      <c r="B3" s="262"/>
      <c r="C3" s="262"/>
      <c r="D3" s="262"/>
      <c r="E3" s="262"/>
      <c r="F3" s="262"/>
      <c r="G3" s="262"/>
      <c r="H3" s="262"/>
      <c r="I3" s="262"/>
      <c r="J3" s="262"/>
      <c r="K3" s="262"/>
      <c r="L3" s="262"/>
      <c r="M3" s="262"/>
      <c r="N3" s="297" t="s">
        <v>8</v>
      </c>
      <c r="O3" s="297"/>
      <c r="P3" s="297"/>
      <c r="Q3" s="297"/>
      <c r="R3" s="297"/>
      <c r="S3" s="297"/>
      <c r="T3" s="297"/>
      <c r="U3" s="297"/>
      <c r="V3" s="297"/>
      <c r="W3" s="297"/>
      <c r="X3" s="9"/>
      <c r="Y3" s="9"/>
      <c r="Z3" s="9"/>
      <c r="AA3" s="9"/>
      <c r="AB3" s="9"/>
      <c r="AC3" s="9"/>
      <c r="CH3" s="10"/>
      <c r="CI3" s="10"/>
      <c r="CJ3" s="11"/>
    </row>
    <row r="4" spans="1:89" ht="59.5" customHeight="1" x14ac:dyDescent="0.7">
      <c r="A4" s="268"/>
      <c r="B4" s="268"/>
      <c r="C4" s="268"/>
      <c r="D4" s="268"/>
      <c r="E4" s="268"/>
      <c r="F4" s="268"/>
      <c r="G4" s="268"/>
      <c r="H4" s="268"/>
      <c r="I4" s="268"/>
      <c r="J4" s="268"/>
      <c r="K4" s="268"/>
      <c r="L4" s="268"/>
      <c r="M4" s="268"/>
      <c r="N4" s="12"/>
      <c r="O4" s="12"/>
      <c r="AE4" s="13"/>
      <c r="CA4"/>
      <c r="CB4"/>
      <c r="CC4"/>
      <c r="CD4"/>
      <c r="CE4"/>
      <c r="CF4"/>
      <c r="CG4"/>
      <c r="CH4" s="14"/>
      <c r="CI4" s="14"/>
      <c r="CJ4" s="15"/>
      <c r="CK4"/>
    </row>
    <row r="5" spans="1:89" ht="23.5" x14ac:dyDescent="0.55000000000000004">
      <c r="A5" s="16"/>
      <c r="J5" s="17"/>
      <c r="K5" s="17"/>
      <c r="L5" s="17"/>
      <c r="M5" s="17"/>
      <c r="P5" s="17"/>
      <c r="Q5" s="17"/>
      <c r="R5" s="17"/>
      <c r="S5" s="17"/>
      <c r="V5" s="17"/>
      <c r="W5" s="17"/>
      <c r="X5" s="17"/>
      <c r="Y5" s="17"/>
      <c r="Z5" s="17"/>
    </row>
    <row r="6" spans="1:89" s="5" customFormat="1" ht="23.5" x14ac:dyDescent="0.55000000000000004">
      <c r="H6" s="279" t="s">
        <v>16</v>
      </c>
      <c r="I6" s="280"/>
      <c r="J6" s="280"/>
      <c r="K6" s="280"/>
      <c r="L6" s="280"/>
      <c r="M6" s="281"/>
      <c r="N6" s="282" t="s">
        <v>17</v>
      </c>
      <c r="O6" s="283"/>
      <c r="P6" s="283"/>
      <c r="Q6" s="283"/>
      <c r="R6" s="283"/>
      <c r="S6" s="284"/>
      <c r="T6" s="285" t="s">
        <v>18</v>
      </c>
      <c r="U6" s="286"/>
      <c r="V6" s="286"/>
      <c r="W6" s="286"/>
      <c r="X6" s="286"/>
      <c r="Y6" s="287"/>
      <c r="Z6" s="288" t="s">
        <v>20</v>
      </c>
      <c r="AA6" s="289"/>
      <c r="AB6" s="289"/>
      <c r="AC6" s="289"/>
      <c r="CH6" s="18"/>
      <c r="CI6" s="18"/>
      <c r="CJ6" s="19"/>
    </row>
    <row r="7" spans="1:89" s="174" customFormat="1" ht="103.25" customHeight="1" x14ac:dyDescent="0.5">
      <c r="A7" s="170" t="s">
        <v>22</v>
      </c>
      <c r="B7" s="170" t="s">
        <v>23</v>
      </c>
      <c r="C7" s="170" t="s">
        <v>166</v>
      </c>
      <c r="D7" s="170" t="s">
        <v>25</v>
      </c>
      <c r="E7" s="170" t="s">
        <v>26</v>
      </c>
      <c r="F7" s="170" t="s">
        <v>27</v>
      </c>
      <c r="G7" s="170" t="s">
        <v>167</v>
      </c>
      <c r="H7" s="171" t="s">
        <v>28</v>
      </c>
      <c r="I7" s="171" t="s">
        <v>29</v>
      </c>
      <c r="J7" s="171" t="s">
        <v>168</v>
      </c>
      <c r="K7" s="171" t="s">
        <v>31</v>
      </c>
      <c r="L7" s="171" t="s">
        <v>32</v>
      </c>
      <c r="M7" s="171" t="s">
        <v>33</v>
      </c>
      <c r="N7" s="170" t="s">
        <v>34</v>
      </c>
      <c r="O7" s="170" t="s">
        <v>29</v>
      </c>
      <c r="P7" s="170" t="s">
        <v>169</v>
      </c>
      <c r="Q7" s="170" t="s">
        <v>31</v>
      </c>
      <c r="R7" s="170" t="s">
        <v>32</v>
      </c>
      <c r="S7" s="170" t="s">
        <v>33</v>
      </c>
      <c r="T7" s="172" t="s">
        <v>35</v>
      </c>
      <c r="U7" s="172" t="s">
        <v>29</v>
      </c>
      <c r="V7" s="172" t="s">
        <v>30</v>
      </c>
      <c r="W7" s="172" t="s">
        <v>31</v>
      </c>
      <c r="X7" s="172" t="s">
        <v>32</v>
      </c>
      <c r="Y7" s="172" t="s">
        <v>33</v>
      </c>
      <c r="Z7" s="171" t="s">
        <v>37</v>
      </c>
      <c r="AA7" s="171" t="s">
        <v>38</v>
      </c>
      <c r="AB7" s="171" t="s">
        <v>39</v>
      </c>
      <c r="AC7" s="171" t="s">
        <v>40</v>
      </c>
      <c r="AD7" s="173" t="s">
        <v>45</v>
      </c>
      <c r="CH7" s="175"/>
      <c r="CI7" s="175"/>
      <c r="CJ7" s="176"/>
    </row>
    <row r="8" spans="1:89" s="184" customFormat="1" ht="147" x14ac:dyDescent="0.25">
      <c r="A8" s="168">
        <v>1</v>
      </c>
      <c r="B8" s="192" t="s">
        <v>269</v>
      </c>
      <c r="C8" s="193" t="s">
        <v>352</v>
      </c>
      <c r="D8" s="193" t="s">
        <v>353</v>
      </c>
      <c r="E8" s="93" t="s">
        <v>237</v>
      </c>
      <c r="F8" s="161">
        <v>1</v>
      </c>
      <c r="G8" s="94" t="s">
        <v>173</v>
      </c>
      <c r="H8" s="177" t="s">
        <v>222</v>
      </c>
      <c r="I8" s="178">
        <v>39127</v>
      </c>
      <c r="J8" s="178">
        <f t="shared" ref="J8:J10" si="0">I8*19%</f>
        <v>7434.13</v>
      </c>
      <c r="K8" s="178">
        <f t="shared" ref="K8:K10" si="1">I8+J8</f>
        <v>46561.13</v>
      </c>
      <c r="L8" s="178">
        <f t="shared" ref="L8:L10" si="2">IF(B8="","",(I8*F8))</f>
        <v>39127</v>
      </c>
      <c r="M8" s="178">
        <f t="shared" ref="M8:M10" si="3">IF(B8="","",(K8*F8))</f>
        <v>46561.13</v>
      </c>
      <c r="N8" s="179" t="s">
        <v>354</v>
      </c>
      <c r="O8" s="180">
        <v>35210.080000000002</v>
      </c>
      <c r="P8" s="180">
        <f t="shared" ref="P8:P10" si="4">O8*19%</f>
        <v>6689.9152000000004</v>
      </c>
      <c r="Q8" s="180">
        <f t="shared" ref="Q8:Q10" si="5">O8+P8</f>
        <v>41899.995200000005</v>
      </c>
      <c r="R8" s="180">
        <f t="shared" ref="R8:R10" si="6">IF(B8="","",(O8*F8))</f>
        <v>35210.080000000002</v>
      </c>
      <c r="S8" s="180">
        <f t="shared" ref="S8:S10" si="7">IF(B8="","",(Q8*F8))</f>
        <v>41899.995200000005</v>
      </c>
      <c r="T8" s="181" t="s">
        <v>355</v>
      </c>
      <c r="U8" s="182">
        <v>33193.279999999999</v>
      </c>
      <c r="V8" s="182">
        <f t="shared" ref="V8:V9" si="8">U8*19%</f>
        <v>6306.7231999999995</v>
      </c>
      <c r="W8" s="182">
        <f t="shared" ref="W8:W9" si="9">U8+V8</f>
        <v>39500.003199999999</v>
      </c>
      <c r="X8" s="182">
        <f t="shared" ref="X8:X9" si="10">IF(B8="","",(U8*F8))</f>
        <v>33193.279999999999</v>
      </c>
      <c r="Y8" s="182">
        <f t="shared" ref="Y8:Y9" si="11">IF(B8="","",(W8*F8))</f>
        <v>39500.003199999999</v>
      </c>
      <c r="Z8" s="98">
        <f t="shared" ref="Z8:Z10" si="12">IF(A8="","",ROUND(AVERAGE(K8,Q8,W8),0))</f>
        <v>42654</v>
      </c>
      <c r="AA8" s="98">
        <f t="shared" ref="AA8:AA10" si="13">IF(B8="","",Z8*F8)</f>
        <v>42654</v>
      </c>
      <c r="AB8" s="99">
        <f t="shared" ref="AB8:AB10" si="14">IF(B8="","",ROUND(STDEV(M8,S8,Y8),0))</f>
        <v>3590</v>
      </c>
      <c r="AC8" s="183">
        <f t="shared" ref="AC8:AC10" si="15">IF(B8="","",(AB8/AA8))</f>
        <v>8.4165611665963327E-2</v>
      </c>
      <c r="AD8" s="92"/>
      <c r="AF8" s="184" t="e">
        <f>IF(C8="","",VLOOKUP(C8,#REF!,51,0))</f>
        <v>#REF!</v>
      </c>
      <c r="BG8" s="184">
        <v>21</v>
      </c>
      <c r="CJ8" s="185"/>
    </row>
    <row r="9" spans="1:89" s="184" customFormat="1" ht="63" x14ac:dyDescent="0.25">
      <c r="A9" s="168">
        <v>2</v>
      </c>
      <c r="B9" s="169" t="s">
        <v>269</v>
      </c>
      <c r="C9" s="194" t="s">
        <v>356</v>
      </c>
      <c r="D9" s="195" t="s">
        <v>357</v>
      </c>
      <c r="E9" s="196" t="s">
        <v>172</v>
      </c>
      <c r="F9" s="197">
        <v>1</v>
      </c>
      <c r="G9" s="94" t="s">
        <v>173</v>
      </c>
      <c r="H9" s="177" t="s">
        <v>358</v>
      </c>
      <c r="I9" s="178">
        <v>10000</v>
      </c>
      <c r="J9" s="178">
        <f t="shared" si="0"/>
        <v>1900</v>
      </c>
      <c r="K9" s="178">
        <f t="shared" si="1"/>
        <v>11900</v>
      </c>
      <c r="L9" s="178">
        <f t="shared" si="2"/>
        <v>10000</v>
      </c>
      <c r="M9" s="178">
        <f t="shared" si="3"/>
        <v>11900</v>
      </c>
      <c r="N9" s="179" t="s">
        <v>359</v>
      </c>
      <c r="O9" s="180">
        <v>8403.3613445378196</v>
      </c>
      <c r="P9" s="180">
        <f t="shared" si="4"/>
        <v>1596.6386554621859</v>
      </c>
      <c r="Q9" s="180">
        <f t="shared" si="5"/>
        <v>10000.000000000005</v>
      </c>
      <c r="R9" s="180">
        <f t="shared" si="6"/>
        <v>8403.3613445378196</v>
      </c>
      <c r="S9" s="180">
        <f t="shared" si="7"/>
        <v>10000.000000000005</v>
      </c>
      <c r="T9" s="181" t="s">
        <v>360</v>
      </c>
      <c r="U9" s="182">
        <v>12971</v>
      </c>
      <c r="V9" s="182">
        <f t="shared" si="8"/>
        <v>2464.4900000000002</v>
      </c>
      <c r="W9" s="182">
        <f t="shared" si="9"/>
        <v>15435.49</v>
      </c>
      <c r="X9" s="182">
        <f t="shared" si="10"/>
        <v>12971</v>
      </c>
      <c r="Y9" s="182">
        <f t="shared" si="11"/>
        <v>15435.49</v>
      </c>
      <c r="Z9" s="98">
        <f t="shared" si="12"/>
        <v>12445</v>
      </c>
      <c r="AA9" s="98">
        <f t="shared" si="13"/>
        <v>12445</v>
      </c>
      <c r="AB9" s="99">
        <f t="shared" si="14"/>
        <v>2758</v>
      </c>
      <c r="AC9" s="183">
        <f t="shared" si="15"/>
        <v>0.22161510646846122</v>
      </c>
      <c r="AD9" s="92"/>
      <c r="AE9" s="184">
        <f>15435/1.19</f>
        <v>12970.588235294119</v>
      </c>
      <c r="AF9" s="184" t="e">
        <f>IF(C9="","",VLOOKUP(C9,#REF!,51,0))</f>
        <v>#REF!</v>
      </c>
      <c r="BG9" s="184">
        <v>24</v>
      </c>
      <c r="CH9" s="186"/>
      <c r="CI9" s="186"/>
      <c r="CJ9" s="185"/>
    </row>
    <row r="10" spans="1:89" s="184" customFormat="1" ht="255.75" customHeight="1" x14ac:dyDescent="0.25">
      <c r="A10" s="168">
        <v>3</v>
      </c>
      <c r="B10" s="169" t="s">
        <v>269</v>
      </c>
      <c r="C10" s="198" t="s">
        <v>361</v>
      </c>
      <c r="D10" s="199" t="s">
        <v>362</v>
      </c>
      <c r="E10" s="196" t="s">
        <v>363</v>
      </c>
      <c r="F10" s="197">
        <v>1</v>
      </c>
      <c r="G10" s="94" t="s">
        <v>173</v>
      </c>
      <c r="H10" s="177" t="s">
        <v>364</v>
      </c>
      <c r="I10" s="178">
        <v>600</v>
      </c>
      <c r="J10" s="178">
        <f t="shared" si="0"/>
        <v>114</v>
      </c>
      <c r="K10" s="178">
        <f t="shared" si="1"/>
        <v>714</v>
      </c>
      <c r="L10" s="178">
        <f t="shared" si="2"/>
        <v>600</v>
      </c>
      <c r="M10" s="178">
        <f t="shared" si="3"/>
        <v>714</v>
      </c>
      <c r="N10" s="179" t="s">
        <v>365</v>
      </c>
      <c r="O10" s="180">
        <v>650</v>
      </c>
      <c r="P10" s="180">
        <f t="shared" si="4"/>
        <v>123.5</v>
      </c>
      <c r="Q10" s="180">
        <f t="shared" si="5"/>
        <v>773.5</v>
      </c>
      <c r="R10" s="180">
        <f t="shared" si="6"/>
        <v>650</v>
      </c>
      <c r="S10" s="180">
        <f t="shared" si="7"/>
        <v>773.5</v>
      </c>
      <c r="T10" s="181"/>
      <c r="U10" s="182"/>
      <c r="V10" s="182"/>
      <c r="W10" s="182"/>
      <c r="X10" s="182"/>
      <c r="Y10" s="182"/>
      <c r="Z10" s="98">
        <f t="shared" si="12"/>
        <v>744</v>
      </c>
      <c r="AA10" s="98">
        <f t="shared" si="13"/>
        <v>744</v>
      </c>
      <c r="AB10" s="99">
        <f t="shared" si="14"/>
        <v>42</v>
      </c>
      <c r="AC10" s="183">
        <f t="shared" si="15"/>
        <v>5.6451612903225805E-2</v>
      </c>
      <c r="AD10" s="92"/>
      <c r="AF10" s="184" t="e">
        <f>IF(C10="","",VLOOKUP(C10,#REF!,51,0))</f>
        <v>#REF!</v>
      </c>
      <c r="BG10" s="184">
        <v>26</v>
      </c>
      <c r="CH10" s="186"/>
      <c r="CI10" s="186"/>
      <c r="CJ10" s="185"/>
    </row>
    <row r="11" spans="1:89" s="187" customFormat="1" ht="21" x14ac:dyDescent="0.5">
      <c r="L11" s="188"/>
      <c r="M11" s="188"/>
      <c r="CH11" s="189"/>
      <c r="CI11" s="189"/>
      <c r="CJ11" s="190"/>
    </row>
    <row r="12" spans="1:89" s="187" customFormat="1" ht="21" x14ac:dyDescent="0.5">
      <c r="L12" s="188"/>
      <c r="M12" s="188"/>
      <c r="CH12" s="189"/>
      <c r="CI12" s="189"/>
      <c r="CJ12" s="190"/>
    </row>
    <row r="13" spans="1:89" s="187" customFormat="1" ht="21" x14ac:dyDescent="0.5">
      <c r="L13" s="188"/>
      <c r="M13" s="188"/>
      <c r="P13" s="191"/>
      <c r="Q13" s="191"/>
      <c r="R13" s="191"/>
      <c r="CH13" s="189"/>
      <c r="CI13" s="189"/>
      <c r="CJ13" s="190"/>
    </row>
    <row r="14" spans="1:89" s="187" customFormat="1" ht="21" x14ac:dyDescent="0.5">
      <c r="L14" s="188"/>
      <c r="M14" s="188"/>
      <c r="P14" s="191"/>
      <c r="Q14" s="191"/>
      <c r="R14" s="191"/>
      <c r="CH14" s="189"/>
      <c r="CI14" s="189"/>
      <c r="CJ14" s="190"/>
    </row>
    <row r="15" spans="1:89" s="187" customFormat="1" ht="21" x14ac:dyDescent="0.5">
      <c r="L15" s="188"/>
      <c r="M15" s="188"/>
      <c r="P15" s="191"/>
      <c r="Q15" s="191"/>
      <c r="R15" s="191"/>
      <c r="CH15" s="189"/>
      <c r="CI15" s="189"/>
      <c r="CJ15" s="190"/>
    </row>
    <row r="16" spans="1:89" s="187" customFormat="1" ht="21" x14ac:dyDescent="0.5">
      <c r="L16" s="188"/>
      <c r="M16" s="188"/>
      <c r="N16" s="187" t="s">
        <v>350</v>
      </c>
      <c r="P16" s="191"/>
      <c r="Q16" s="191"/>
      <c r="R16" s="191"/>
      <c r="CH16" s="189"/>
      <c r="CI16" s="189"/>
      <c r="CJ16" s="190"/>
    </row>
    <row r="17" spans="12:88" s="187" customFormat="1" ht="21" x14ac:dyDescent="0.5">
      <c r="L17" s="188"/>
      <c r="M17" s="188"/>
      <c r="P17" s="191"/>
      <c r="Q17" s="191"/>
      <c r="R17" s="191"/>
      <c r="CH17" s="189"/>
      <c r="CI17" s="189"/>
      <c r="CJ17" s="190"/>
    </row>
    <row r="18" spans="12:88" s="187" customFormat="1" ht="21" x14ac:dyDescent="0.5">
      <c r="L18" s="188"/>
      <c r="M18" s="188"/>
      <c r="P18" s="191"/>
      <c r="Q18" s="191"/>
      <c r="R18" s="191"/>
      <c r="CH18" s="189"/>
      <c r="CI18" s="189"/>
      <c r="CJ18" s="190"/>
    </row>
    <row r="19" spans="12:88" s="187" customFormat="1" ht="21" x14ac:dyDescent="0.5">
      <c r="L19" s="188"/>
      <c r="M19" s="188"/>
      <c r="P19" s="191"/>
      <c r="Q19" s="191"/>
      <c r="R19" s="191"/>
      <c r="CH19" s="189"/>
      <c r="CI19" s="189"/>
      <c r="CJ19" s="190"/>
    </row>
    <row r="20" spans="12:88" s="187" customFormat="1" ht="21" x14ac:dyDescent="0.5">
      <c r="L20" s="188"/>
      <c r="M20" s="188"/>
      <c r="P20" s="191"/>
      <c r="Q20" s="191"/>
      <c r="R20" s="191"/>
      <c r="CH20" s="189"/>
      <c r="CI20" s="189"/>
      <c r="CJ20" s="190"/>
    </row>
    <row r="21" spans="12:88" s="187" customFormat="1" ht="21" x14ac:dyDescent="0.5">
      <c r="L21" s="188"/>
      <c r="M21" s="188"/>
      <c r="P21" s="191"/>
      <c r="Q21" s="191"/>
      <c r="R21" s="191"/>
      <c r="CH21" s="189"/>
      <c r="CI21" s="189"/>
      <c r="CJ21" s="190"/>
    </row>
    <row r="22" spans="12:88" s="187" customFormat="1" ht="21" x14ac:dyDescent="0.5">
      <c r="L22" s="188"/>
      <c r="M22" s="188"/>
      <c r="P22" s="191"/>
      <c r="Q22" s="191"/>
      <c r="R22" s="191"/>
      <c r="CH22" s="189"/>
      <c r="CI22" s="189"/>
      <c r="CJ22" s="190"/>
    </row>
    <row r="23" spans="12:88" s="187" customFormat="1" ht="21" x14ac:dyDescent="0.5">
      <c r="L23" s="188"/>
      <c r="M23" s="188"/>
      <c r="P23" s="191"/>
      <c r="Q23" s="191"/>
      <c r="R23" s="191"/>
      <c r="CH23" s="189"/>
      <c r="CI23" s="189"/>
      <c r="CJ23" s="190"/>
    </row>
    <row r="24" spans="12:88" s="187" customFormat="1" ht="21" x14ac:dyDescent="0.5">
      <c r="L24" s="188"/>
      <c r="M24" s="188"/>
      <c r="P24" s="191"/>
      <c r="Q24" s="191"/>
      <c r="R24" s="191"/>
      <c r="CH24" s="189"/>
      <c r="CI24" s="189"/>
      <c r="CJ24" s="190"/>
    </row>
    <row r="25" spans="12:88" s="187" customFormat="1" ht="21" x14ac:dyDescent="0.5">
      <c r="L25" s="188"/>
      <c r="M25" s="188"/>
      <c r="P25" s="191"/>
      <c r="Q25" s="191"/>
      <c r="R25" s="191"/>
      <c r="CH25" s="189"/>
      <c r="CI25" s="189"/>
      <c r="CJ25" s="190"/>
    </row>
    <row r="26" spans="12:88" s="187" customFormat="1" ht="21" x14ac:dyDescent="0.5">
      <c r="L26" s="188"/>
      <c r="M26" s="188"/>
      <c r="P26" s="191"/>
      <c r="Q26" s="191"/>
      <c r="R26" s="191"/>
      <c r="CH26" s="189"/>
      <c r="CI26" s="189"/>
      <c r="CJ26" s="190"/>
    </row>
    <row r="27" spans="12:88" s="187" customFormat="1" ht="21" x14ac:dyDescent="0.5">
      <c r="L27" s="188"/>
      <c r="M27" s="188"/>
      <c r="P27" s="191"/>
      <c r="Q27" s="191"/>
      <c r="R27" s="191"/>
      <c r="CH27" s="189"/>
      <c r="CI27" s="189"/>
      <c r="CJ27" s="190"/>
    </row>
    <row r="28" spans="12:88" s="187" customFormat="1" ht="21" x14ac:dyDescent="0.5">
      <c r="L28" s="188"/>
      <c r="M28" s="188"/>
      <c r="P28" s="191"/>
      <c r="Q28" s="191"/>
      <c r="R28" s="191"/>
      <c r="CH28" s="189"/>
      <c r="CI28" s="189"/>
      <c r="CJ28" s="190"/>
    </row>
    <row r="29" spans="12:88" s="187" customFormat="1" ht="21" x14ac:dyDescent="0.5">
      <c r="L29" s="188"/>
      <c r="M29" s="188"/>
      <c r="P29" s="191"/>
      <c r="Q29" s="191"/>
      <c r="R29" s="191"/>
      <c r="CH29" s="189"/>
      <c r="CI29" s="189"/>
      <c r="CJ29" s="190"/>
    </row>
    <row r="30" spans="12:88" s="187" customFormat="1" ht="21" x14ac:dyDescent="0.5">
      <c r="L30" s="188"/>
      <c r="M30" s="188"/>
      <c r="P30" s="191"/>
      <c r="Q30" s="191"/>
      <c r="R30" s="191"/>
      <c r="CH30" s="189"/>
      <c r="CI30" s="189"/>
      <c r="CJ30" s="190"/>
    </row>
    <row r="31" spans="12:88" s="187" customFormat="1" ht="21" x14ac:dyDescent="0.5">
      <c r="L31" s="188"/>
      <c r="M31" s="188"/>
      <c r="P31" s="191"/>
      <c r="Q31" s="191"/>
      <c r="R31" s="191"/>
      <c r="CH31" s="189"/>
      <c r="CI31" s="189"/>
      <c r="CJ31" s="190"/>
    </row>
  </sheetData>
  <sheetProtection formatColumns="0" formatRows="0" insertColumns="0" insertRows="0" autoFilter="0"/>
  <autoFilter ref="A7:CS10" xr:uid="{00000000-0009-0000-0000-000005000000}"/>
  <mergeCells count="7">
    <mergeCell ref="Z6:AC6"/>
    <mergeCell ref="A3:M3"/>
    <mergeCell ref="N3:W3"/>
    <mergeCell ref="A4:M4"/>
    <mergeCell ref="H6:M6"/>
    <mergeCell ref="N6:S6"/>
    <mergeCell ref="T6:Y6"/>
  </mergeCells>
  <conditionalFormatting sqref="AC8">
    <cfRule type="cellIs" dxfId="1" priority="5" stopIfTrue="1" operator="greaterThan">
      <formula>0.2</formula>
    </cfRule>
  </conditionalFormatting>
  <conditionalFormatting sqref="AC9:AC10">
    <cfRule type="cellIs" dxfId="0" priority="4" stopIfTrue="1" operator="greaterThan">
      <formula>0.2</formula>
    </cfRule>
  </conditionalFormatting>
  <dataValidations count="1">
    <dataValidation type="list" allowBlank="1" showInputMessage="1" sqref="G8:G10" xr:uid="{00000000-0002-0000-0500-000000000000}">
      <formula1>"Compra,Alquiler,PrestaciónServicio"</formula1>
    </dataValidation>
  </dataValidations>
  <pageMargins left="0.25" right="0.25" top="0.75" bottom="0.75" header="0.3" footer="0.3"/>
  <pageSetup paperSize="3" scale="18" orientation="landscape" r:id="rId1"/>
  <colBreaks count="2" manualBreakCount="2">
    <brk id="13" max="1048575" man="1"/>
    <brk id="25" max="176"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B6:AW75"/>
  <sheetViews>
    <sheetView tabSelected="1" topLeftCell="A49" zoomScale="30" zoomScaleNormal="30" workbookViewId="0">
      <selection activeCell="D50" sqref="D50:I50"/>
    </sheetView>
  </sheetViews>
  <sheetFormatPr baseColWidth="10" defaultColWidth="9.453125" defaultRowHeight="16" x14ac:dyDescent="0.4"/>
  <cols>
    <col min="1" max="1" width="9.453125" style="104"/>
    <col min="2" max="2" width="5.54296875" style="104" bestFit="1" customWidth="1"/>
    <col min="3" max="3" width="53.81640625" style="104" customWidth="1"/>
    <col min="4" max="4" width="86.453125" style="104" customWidth="1"/>
    <col min="5" max="5" width="22.81640625" style="104" customWidth="1"/>
    <col min="6" max="6" width="15.08984375" style="104" customWidth="1"/>
    <col min="7" max="7" width="18.453125" style="105" customWidth="1"/>
    <col min="8" max="8" width="25.453125" style="105" customWidth="1"/>
    <col min="9" max="9" width="31.36328125" style="104" customWidth="1"/>
    <col min="10" max="10" width="34.453125" style="104" customWidth="1"/>
    <col min="11" max="11" width="28.08984375" style="104" customWidth="1"/>
    <col min="12" max="16384" width="9.453125" style="104"/>
  </cols>
  <sheetData>
    <row r="6" spans="2:49" s="106" customFormat="1" ht="40.25" customHeight="1" x14ac:dyDescent="0.25">
      <c r="B6" s="324"/>
      <c r="C6" s="324"/>
      <c r="D6" s="317" t="s">
        <v>366</v>
      </c>
      <c r="E6" s="318"/>
      <c r="F6" s="318"/>
      <c r="G6" s="318"/>
      <c r="H6" s="318"/>
      <c r="I6" s="318"/>
      <c r="J6" s="319"/>
    </row>
    <row r="7" spans="2:49" s="106" customFormat="1" ht="55.75" customHeight="1" x14ac:dyDescent="0.25">
      <c r="B7" s="324"/>
      <c r="C7" s="324"/>
      <c r="D7" s="107" t="s">
        <v>14</v>
      </c>
      <c r="E7" s="327" t="str">
        <f>Estudio_Mercado_VF!D4</f>
        <v xml:space="preserve">Prestar el servicio de capacitación y sensibilización en separación en la fuente, reciclaje y economía circular para los habitantes de la   localidad de Suba. </v>
      </c>
      <c r="F7" s="328"/>
      <c r="G7" s="328"/>
      <c r="H7" s="328"/>
      <c r="I7" s="328"/>
      <c r="J7" s="329"/>
    </row>
    <row r="8" spans="2:49" x14ac:dyDescent="0.4">
      <c r="B8" s="320" t="s">
        <v>367</v>
      </c>
      <c r="C8" s="320"/>
      <c r="D8" s="320"/>
      <c r="E8" s="320"/>
      <c r="F8" s="320"/>
      <c r="G8" s="108" t="s">
        <v>368</v>
      </c>
      <c r="H8" s="109">
        <f>SUM(H11:H47)+SUM(I59:I64)+J50</f>
        <v>1351186000</v>
      </c>
      <c r="I8" s="110" t="s">
        <v>369</v>
      </c>
      <c r="J8" s="111">
        <f>SUM(J11:J47)+SUM(K60:K64)+J50</f>
        <v>300006056</v>
      </c>
    </row>
    <row r="9" spans="2:49" x14ac:dyDescent="0.4">
      <c r="B9" s="323" t="s">
        <v>370</v>
      </c>
      <c r="C9" s="323" t="s">
        <v>371</v>
      </c>
      <c r="D9" s="323" t="s">
        <v>372</v>
      </c>
      <c r="E9" s="325" t="s">
        <v>237</v>
      </c>
      <c r="F9" s="323" t="s">
        <v>373</v>
      </c>
      <c r="G9" s="321" t="s">
        <v>374</v>
      </c>
      <c r="H9" s="321"/>
      <c r="I9" s="322" t="s">
        <v>375</v>
      </c>
      <c r="J9" s="322"/>
    </row>
    <row r="10" spans="2:49" ht="68.5" customHeight="1" x14ac:dyDescent="0.4">
      <c r="B10" s="323"/>
      <c r="C10" s="323"/>
      <c r="D10" s="323"/>
      <c r="E10" s="326"/>
      <c r="F10" s="323"/>
      <c r="G10" s="112" t="s">
        <v>376</v>
      </c>
      <c r="H10" s="112" t="s">
        <v>377</v>
      </c>
      <c r="I10" s="223" t="s">
        <v>376</v>
      </c>
      <c r="J10" s="113" t="s">
        <v>378</v>
      </c>
    </row>
    <row r="11" spans="2:49" ht="96" x14ac:dyDescent="0.4">
      <c r="B11" s="114">
        <f>IF(Estudio_Mercado_VF!C11="","",Estudio_Mercado_VF!A11)</f>
        <v>1</v>
      </c>
      <c r="C11" s="115" t="str">
        <f>IF(Estudio_Mercado_VF!C11="","",Estudio_Mercado_VF!C11)</f>
        <v xml:space="preserve">Mesa portafolio plegable </v>
      </c>
      <c r="D11" s="115" t="str">
        <f>IF(Estudio_Mercado_VF!D11="","",Estudio_Mercado_VF!D11)</f>
        <v>Mesa plegable rectangular fabricada en polietileno de alta densidad (HDPE) o material plástico equivalente de alta resistencia, color blanco. Dimensiones mínimas de ciento setenta (170) centímetros de longitud por setenta (70) centímetros de ancho. Estructura y marco inferior fabricados en acero cold rolled o material metálico equivalente de alta resistencia, con sistema plegable que facilite su transporte y almacenamiento. La mesa deberá ser apta para uso frecuente, resistente a la humedad, fácil limpieza y uso en espacios interiores o exteriores.</v>
      </c>
      <c r="E11" s="114" t="str">
        <f>IF(Estudio_Mercado_VF!E11="","",Estudio_Mercado_VF!E11)</f>
        <v>Unidad</v>
      </c>
      <c r="F11" s="114">
        <f>IF(Estudio_Mercado_VF!F11="","",Estudio_Mercado_VF!F11)</f>
        <v>4</v>
      </c>
      <c r="G11" s="116">
        <f>IF(Estudio_Mercado_VF!Z11="","",Estudio_Mercado_VF!Z11)</f>
        <v>183233</v>
      </c>
      <c r="H11" s="116">
        <f>IF(Estudio_Mercado_VF!Z11="","",Estudio_Mercado_VF!AA11)</f>
        <v>732932</v>
      </c>
      <c r="I11" s="333"/>
      <c r="J11" s="118" t="str">
        <f>IF(I11="","",I11*F11)</f>
        <v/>
      </c>
      <c r="AW11" s="104">
        <v>1</v>
      </c>
    </row>
    <row r="12" spans="2:49" ht="80" x14ac:dyDescent="0.4">
      <c r="B12" s="114">
        <f>IF(Estudio_Mercado_VF!C12="","",Estudio_Mercado_VF!A12)</f>
        <v>2</v>
      </c>
      <c r="C12" s="115" t="str">
        <f>IF(Estudio_Mercado_VF!C12="","",Estudio_Mercado_VF!C12)</f>
        <v>Carpa 3 x 3.</v>
      </c>
      <c r="D12" s="115" t="str">
        <f>IF(Estudio_Mercado_VF!D12="","",Estudio_Mercado_VF!D12)</f>
        <v>Carpa Plegable para Exterior  -Bolsa de Transporte con Ruedas  -Carpas 3MX3M tipo popup de fácil armado, con sistema plegable de apertura automática mediante bisagras articuladas.  -La lona de polietileno de alta densidad (PEHD), impermeable y con protección UV, y la estructura de tubos de acero galvanizado o  aluminio anodizado, resistentes a la corrosión.  Ancho: 25.40 cm Alto: 25.40 cm Largo: 182.88 cm Color: blanco</v>
      </c>
      <c r="E12" s="114" t="str">
        <f>IF(Estudio_Mercado_VF!E12="","",Estudio_Mercado_VF!E12)</f>
        <v>unidad</v>
      </c>
      <c r="F12" s="114">
        <f>IF(Estudio_Mercado_VF!F12="","",Estudio_Mercado_VF!F12)</f>
        <v>4</v>
      </c>
      <c r="G12" s="116">
        <f>IF(Estudio_Mercado_VF!Z12="","",Estudio_Mercado_VF!Z12)</f>
        <v>948859</v>
      </c>
      <c r="H12" s="116">
        <f>IF(Estudio_Mercado_VF!Z12="","",Estudio_Mercado_VF!AA12)</f>
        <v>3795436</v>
      </c>
      <c r="I12" s="333"/>
      <c r="J12" s="118" t="str">
        <f t="shared" ref="J12:J48" si="0">IF(I12="","",I12*F12)</f>
        <v/>
      </c>
      <c r="AW12" s="104">
        <v>2</v>
      </c>
    </row>
    <row r="13" spans="2:49" ht="32" x14ac:dyDescent="0.4">
      <c r="B13" s="114">
        <f>IF(Estudio_Mercado_VF!C13="","",Estudio_Mercado_VF!A13)</f>
        <v>3</v>
      </c>
      <c r="C13" s="115" t="str">
        <f>IF(Estudio_Mercado_VF!C13="","",Estudio_Mercado_VF!C13)</f>
        <v>Pendón con tubos</v>
      </c>
      <c r="D13" s="115" t="str">
        <f>IF(Estudio_Mercado_VF!D13="","",Estudio_Mercado_VF!D13)</f>
        <v>Gráfica impresa en gran formato 4x0 en lona o PVC con medidas de 1mt x 2 mts, con tubo superior e inferior</v>
      </c>
      <c r="E13" s="114" t="str">
        <f>IF(Estudio_Mercado_VF!E13="","",Estudio_Mercado_VF!E13)</f>
        <v>Unidad</v>
      </c>
      <c r="F13" s="114">
        <f>IF(Estudio_Mercado_VF!F13="","",Estudio_Mercado_VF!F13)</f>
        <v>4</v>
      </c>
      <c r="G13" s="116">
        <f>IF(Estudio_Mercado_VF!Z13="","",Estudio_Mercado_VF!Z13)</f>
        <v>97183</v>
      </c>
      <c r="H13" s="116">
        <f>IF(Estudio_Mercado_VF!Z13="","",Estudio_Mercado_VF!AA13)</f>
        <v>388732</v>
      </c>
      <c r="I13" s="333"/>
      <c r="J13" s="118" t="str">
        <f t="shared" si="0"/>
        <v/>
      </c>
      <c r="AW13" s="104">
        <v>3</v>
      </c>
    </row>
    <row r="14" spans="2:49" ht="48" x14ac:dyDescent="0.4">
      <c r="B14" s="114">
        <f>IF(Estudio_Mercado_VF!C14="","",Estudio_Mercado_VF!A14)</f>
        <v>4</v>
      </c>
      <c r="C14" s="115" t="str">
        <f>IF(Estudio_Mercado_VF!C14="","",Estudio_Mercado_VF!C14)</f>
        <v>Afiche Medio Pliego  100 unidades</v>
      </c>
      <c r="D14" s="115" t="str">
        <f>IF(Estudio_Mercado_VF!D14="","",Estudio_Mercado_VF!D14)</f>
        <v>Tamaño Medio Pliego_x000D_
Papeles esmaltados C2S Gloss de 200 gr o Propalcote 200 gr, según las referencias o diseños que requiera la Alcaldía Local de Suba a 4 tintas full color y policromía, incluye logos.</v>
      </c>
      <c r="E14" s="114" t="str">
        <f>IF(Estudio_Mercado_VF!E14="","",Estudio_Mercado_VF!E14)</f>
        <v>Unidad</v>
      </c>
      <c r="F14" s="114">
        <f>IF(Estudio_Mercado_VF!F14="","",Estudio_Mercado_VF!F14)</f>
        <v>1</v>
      </c>
      <c r="G14" s="116">
        <f>IF(Estudio_Mercado_VF!Z14="","",Estudio_Mercado_VF!Z14)</f>
        <v>578717</v>
      </c>
      <c r="H14" s="116">
        <f>IF(Estudio_Mercado_VF!Z14="","",Estudio_Mercado_VF!AA14)</f>
        <v>578717</v>
      </c>
      <c r="I14" s="333"/>
      <c r="J14" s="118" t="str">
        <f t="shared" si="0"/>
        <v/>
      </c>
      <c r="AW14" s="104">
        <v>4</v>
      </c>
    </row>
    <row r="15" spans="2:49" ht="32" x14ac:dyDescent="0.4">
      <c r="B15" s="114">
        <f>IF(Estudio_Mercado_VF!C15="","",Estudio_Mercado_VF!A15)</f>
        <v>5</v>
      </c>
      <c r="C15" s="115" t="str">
        <f>IF(Estudio_Mercado_VF!C15="","",Estudio_Mercado_VF!C15)</f>
        <v>Punto ecologico pedagogico</v>
      </c>
      <c r="D15" s="115" t="str">
        <f>IF(Estudio_Mercado_VF!D15="","",Estudio_Mercado_VF!D15)</f>
        <v xml:space="preserve">Punto ecológico compuesto por tres canecas de color negro, blanco y verde con capacidad de 40 litros con tapa de vaivén en polipropileno con señalizacion </v>
      </c>
      <c r="E15" s="114" t="str">
        <f>IF(Estudio_Mercado_VF!E15="","",Estudio_Mercado_VF!E15)</f>
        <v xml:space="preserve">Unidad  </v>
      </c>
      <c r="F15" s="114">
        <f>IF(Estudio_Mercado_VF!F15="","",Estudio_Mercado_VF!F15)</f>
        <v>280</v>
      </c>
      <c r="G15" s="116">
        <f>IF(Estudio_Mercado_VF!Z15="","",Estudio_Mercado_VF!Z15)</f>
        <v>243300</v>
      </c>
      <c r="H15" s="116">
        <f>IF(Estudio_Mercado_VF!Z15="","",Estudio_Mercado_VF!AA15)</f>
        <v>68124000</v>
      </c>
      <c r="I15" s="333"/>
      <c r="J15" s="118" t="str">
        <f t="shared" si="0"/>
        <v/>
      </c>
      <c r="AW15" s="104">
        <v>5</v>
      </c>
    </row>
    <row r="16" spans="2:49" ht="32" x14ac:dyDescent="0.4">
      <c r="B16" s="114">
        <f>IF(Estudio_Mercado_VF!C16="","",Estudio_Mercado_VF!A16)</f>
        <v>6</v>
      </c>
      <c r="C16" s="115" t="str">
        <f>IF(Estudio_Mercado_VF!C16="","",Estudio_Mercado_VF!C16)</f>
        <v>Volantes media carta 1000 unidades</v>
      </c>
      <c r="D16" s="115" t="str">
        <f>IF(Estudio_Mercado_VF!D16="","",Estudio_Mercado_VF!D16)</f>
        <v>Tamaño: media carta, tintas: 4 x 4, full color policromía en propalcote 115 gr, refilados y/o materiales similares, con diseño aprobado por la oficina de prensa del FDLS</v>
      </c>
      <c r="E16" s="114" t="str">
        <f>IF(Estudio_Mercado_VF!E16="","",Estudio_Mercado_VF!E16)</f>
        <v>Unidad</v>
      </c>
      <c r="F16" s="114">
        <f>IF(Estudio_Mercado_VF!F16="","",Estudio_Mercado_VF!F16)</f>
        <v>1</v>
      </c>
      <c r="G16" s="116">
        <f>IF(Estudio_Mercado_VF!Z16="","",Estudio_Mercado_VF!Z16)</f>
        <v>243333</v>
      </c>
      <c r="H16" s="116">
        <f>IF(Estudio_Mercado_VF!Z16="","",Estudio_Mercado_VF!AA16)</f>
        <v>243333</v>
      </c>
      <c r="I16" s="333"/>
      <c r="J16" s="118" t="str">
        <f t="shared" si="0"/>
        <v/>
      </c>
      <c r="AW16" s="104">
        <v>6</v>
      </c>
    </row>
    <row r="17" spans="2:49" ht="32" x14ac:dyDescent="0.4">
      <c r="B17" s="114">
        <f>IF(Estudio_Mercado_VF!C17="","",Estudio_Mercado_VF!A17)</f>
        <v>7</v>
      </c>
      <c r="C17" s="115" t="str">
        <f>IF(Estudio_Mercado_VF!C17="","",Estudio_Mercado_VF!C17)</f>
        <v xml:space="preserve">Silla plástica sin brazos </v>
      </c>
      <c r="D17" s="115" t="str">
        <f>IF(Estudio_Mercado_VF!D17="","",Estudio_Mercado_VF!D17)</f>
        <v xml:space="preserve">Silla plástica sin brazos de polipropileno color blanco, apilable.Resistencia de 130 kg. Alto entre 85 a 89 cm.  Ancho entre 52 a 54 cm.  </v>
      </c>
      <c r="E17" s="114" t="str">
        <f>IF(Estudio_Mercado_VF!E17="","",Estudio_Mercado_VF!E17)</f>
        <v>Unidad</v>
      </c>
      <c r="F17" s="114">
        <f>IF(Estudio_Mercado_VF!F17="","",Estudio_Mercado_VF!F17)</f>
        <v>12</v>
      </c>
      <c r="G17" s="116">
        <f>IF(Estudio_Mercado_VF!Z17="","",Estudio_Mercado_VF!Z17)</f>
        <v>45333</v>
      </c>
      <c r="H17" s="116">
        <f>IF(Estudio_Mercado_VF!Z17="","",Estudio_Mercado_VF!AA17)</f>
        <v>543996</v>
      </c>
      <c r="I17" s="333"/>
      <c r="J17" s="118" t="str">
        <f t="shared" si="0"/>
        <v/>
      </c>
      <c r="AW17" s="104">
        <v>7</v>
      </c>
    </row>
    <row r="18" spans="2:49" ht="32" x14ac:dyDescent="0.4">
      <c r="B18" s="114">
        <f>IF(Estudio_Mercado_VF!C18="","",Estudio_Mercado_VF!A18)</f>
        <v>8</v>
      </c>
      <c r="C18" s="115" t="str">
        <f>IF(Estudio_Mercado_VF!C18="","",Estudio_Mercado_VF!C18)</f>
        <v>Lona, costal o saco</v>
      </c>
      <c r="D18" s="115" t="str">
        <f>IF(Estudio_Mercado_VF!D18="","",Estudio_Mercado_VF!D18)</f>
        <v>Lona, costal o saco en Fibra tejida de Polipropileno Medidas: 60 cm de ancho x 90 cm de largo, Color: Blanco, Capacidad: 50 Kilos</v>
      </c>
      <c r="E18" s="114" t="str">
        <f>IF(Estudio_Mercado_VF!E18="","",Estudio_Mercado_VF!E18)</f>
        <v xml:space="preserve">Unidad  </v>
      </c>
      <c r="F18" s="114">
        <f>IF(Estudio_Mercado_VF!F18="","",Estudio_Mercado_VF!F18)</f>
        <v>2500</v>
      </c>
      <c r="G18" s="116">
        <f>IF(Estudio_Mercado_VF!Z18="","",Estudio_Mercado_VF!Z18)</f>
        <v>2035</v>
      </c>
      <c r="H18" s="116">
        <f>IF(Estudio_Mercado_VF!Z18="","",Estudio_Mercado_VF!AA18)</f>
        <v>5087500</v>
      </c>
      <c r="I18" s="333"/>
      <c r="J18" s="118" t="str">
        <f t="shared" si="0"/>
        <v/>
      </c>
      <c r="AW18" s="104">
        <v>8</v>
      </c>
    </row>
    <row r="19" spans="2:49" ht="48" x14ac:dyDescent="0.4">
      <c r="B19" s="114">
        <f>IF(Estudio_Mercado_VF!C19="","",Estudio_Mercado_VF!A19)</f>
        <v>9</v>
      </c>
      <c r="C19" s="115" t="str">
        <f>IF(Estudio_Mercado_VF!C19="","",Estudio_Mercado_VF!C19)</f>
        <v>Bolsa para impresión logos en Lona, costal o saco</v>
      </c>
      <c r="D19" s="115" t="str">
        <f>IF(Estudio_Mercado_VF!D19="","",Estudio_Mercado_VF!D19)</f>
        <v>Impresión de logos en Lona, costal o saco en Fibra tejida de Polipropileno Medidas: 60 cm de ancho x 90 cm de largo, Color: Blanco, Capacidad: 50 Kilos, tamaño a acordar con el apoyo a la supervisión</v>
      </c>
      <c r="E19" s="114" t="str">
        <f>IF(Estudio_Mercado_VF!E19="","",Estudio_Mercado_VF!E19)</f>
        <v>Unidad</v>
      </c>
      <c r="F19" s="114">
        <f>IF(Estudio_Mercado_VF!F19="","",Estudio_Mercado_VF!F19)</f>
        <v>1</v>
      </c>
      <c r="G19" s="116">
        <f>IF(Estudio_Mercado_VF!Z19="","",Estudio_Mercado_VF!Z19)</f>
        <v>1090120</v>
      </c>
      <c r="H19" s="116">
        <f>IF(Estudio_Mercado_VF!Z19="","",Estudio_Mercado_VF!AA19)</f>
        <v>1090120</v>
      </c>
      <c r="I19" s="333"/>
      <c r="J19" s="118" t="str">
        <f t="shared" si="0"/>
        <v/>
      </c>
      <c r="AW19" s="104">
        <v>9</v>
      </c>
    </row>
    <row r="20" spans="2:49" ht="64" x14ac:dyDescent="0.4">
      <c r="B20" s="114">
        <f>IF(Estudio_Mercado_VF!C20="","",Estudio_Mercado_VF!A20)</f>
        <v>10</v>
      </c>
      <c r="C20" s="115" t="str">
        <f>IF(Estudio_Mercado_VF!C20="","",Estudio_Mercado_VF!C20)</f>
        <v>Bolsa plegable de algodón con asas largas</v>
      </c>
      <c r="D20" s="115" t="str">
        <f>IF(Estudio_Mercado_VF!D20="","",Estudio_Mercado_VF!D20)</f>
        <v>• Bolsa Ecológica Plana en Tela 100% reciclable y biodegradable con mangos largos, Color Rojo. Medidas 42,0 x 38,0 x 0,2 cm, estampado a una tinta. • Máximo marcaje 280mm x 280 mm. • Su diseño deberá contar con la aprobación de la Oficina de Prensa del Fondo de Desarrollo Local de Suba.</v>
      </c>
      <c r="E20" s="114" t="str">
        <f>IF(Estudio_Mercado_VF!E20="","",Estudio_Mercado_VF!E20)</f>
        <v>Unidad</v>
      </c>
      <c r="F20" s="114">
        <f>IF(Estudio_Mercado_VF!F20="","",Estudio_Mercado_VF!F20)</f>
        <v>1500</v>
      </c>
      <c r="G20" s="116">
        <f>IF(Estudio_Mercado_VF!Z20="","",Estudio_Mercado_VF!Z20)</f>
        <v>6430</v>
      </c>
      <c r="H20" s="116">
        <f>IF(Estudio_Mercado_VF!Z20="","",Estudio_Mercado_VF!AA20)</f>
        <v>9645000</v>
      </c>
      <c r="I20" s="333"/>
      <c r="J20" s="118" t="str">
        <f t="shared" si="0"/>
        <v/>
      </c>
      <c r="AW20" s="104">
        <v>10</v>
      </c>
    </row>
    <row r="21" spans="2:49" ht="224" x14ac:dyDescent="0.4">
      <c r="B21" s="114">
        <f>IF(Estudio_Mercado_VF!C21="","",Estudio_Mercado_VF!A21)</f>
        <v>11</v>
      </c>
      <c r="C21" s="115" t="str">
        <f>IF(Estudio_Mercado_VF!C21="","",Estudio_Mercado_VF!C21)</f>
        <v>Cartillas de ecoretos</v>
      </c>
      <c r="D21" s="115" t="str">
        <f>IF(Estudio_Mercado_VF!D21="","",Estudio_Mercado_VF!D21)</f>
        <v>Cartillas de ecoretos diarios, Formato y Dimensiones
Tamaño: 17 cm x 24 cm (tamaño carta reducido, fácil de manejar) Orientación: Vertical
Páginas totales: 140 páginas (120 actividades + páginas adicionales)
Encuadernación: Anillado doble wire-o o espiral grueso para facilitar el uso diario
Portadas: Cartulina ecológica de 300 gr, laminada mate
Páginas interiores: Papel bond ecológico de 90 gr (resistente al uso diario) Anillado: Wire-o de 23 anillos en color verde o espiral ecológico
Impresión
Portadas: Full color (4x0) con acabado mate antihuellas Interiores: Full color (4x4) en todas las páginas Sangrado: 3 mm en todos los lados
Resolución mínima: 300 DPI para todas las imágenes
Acabados Especiales
Portada: Barniz UV selectivo en logo y elementos principales Esquinas: Redondeadas para mayor  durabilidad y seguridad Páginas: Perforado de anillas reforzado.</v>
      </c>
      <c r="E21" s="114" t="str">
        <f>IF(Estudio_Mercado_VF!E21="","",Estudio_Mercado_VF!E21)</f>
        <v>unidad</v>
      </c>
      <c r="F21" s="114">
        <f>IF(Estudio_Mercado_VF!F21="","",Estudio_Mercado_VF!F21)</f>
        <v>1500</v>
      </c>
      <c r="G21" s="116">
        <f>IF(Estudio_Mercado_VF!Z21="","",Estudio_Mercado_VF!Z21)</f>
        <v>18032</v>
      </c>
      <c r="H21" s="116">
        <f>IF(Estudio_Mercado_VF!Z21="","",Estudio_Mercado_VF!AA21)</f>
        <v>27048000</v>
      </c>
      <c r="I21" s="333"/>
      <c r="J21" s="118" t="str">
        <f t="shared" si="0"/>
        <v/>
      </c>
      <c r="AW21" s="104">
        <v>11</v>
      </c>
    </row>
    <row r="22" spans="2:49" ht="64" x14ac:dyDescent="0.4">
      <c r="B22" s="114">
        <f>IF(Estudio_Mercado_VF!C22="","",Estudio_Mercado_VF!A22)</f>
        <v>12</v>
      </c>
      <c r="C22" s="115" t="str">
        <f>IF(Estudio_Mercado_VF!C22="","",Estudio_Mercado_VF!C22)</f>
        <v>Botella Aluminio 750 ml con logos</v>
      </c>
      <c r="D22" s="115" t="str">
        <f>IF(Estudio_Mercado_VF!D22="","",Estudio_Mercado_VF!D22)</f>
        <v xml:space="preserve">Botella en Aluminio Action 750ml / 25 Oz Tapa rosca con pitillo, libre de BPA, No retiene ni transmite sabores. Pintura exterior atóxica. • MATERIAL: Aluminio con tapa PP. • MEDIDAS: 24 x 7 cm. de diámetro
ÁREA MARCACIÓN APROX: 4 cm. • MARCA: Laser 2 marcas </v>
      </c>
      <c r="E22" s="114" t="str">
        <f>IF(Estudio_Mercado_VF!E22="","",Estudio_Mercado_VF!E22)</f>
        <v>Unidad</v>
      </c>
      <c r="F22" s="114">
        <f>IF(Estudio_Mercado_VF!F22="","",Estudio_Mercado_VF!F22)</f>
        <v>1690</v>
      </c>
      <c r="G22" s="116">
        <f>IF(Estudio_Mercado_VF!Z22="","",Estudio_Mercado_VF!Z22)</f>
        <v>25195</v>
      </c>
      <c r="H22" s="116">
        <f>IF(Estudio_Mercado_VF!Z22="","",Estudio_Mercado_VF!AA22)</f>
        <v>42579550</v>
      </c>
      <c r="I22" s="333"/>
      <c r="J22" s="118" t="str">
        <f t="shared" si="0"/>
        <v/>
      </c>
      <c r="AW22" s="104">
        <v>12</v>
      </c>
    </row>
    <row r="23" spans="2:49" ht="64" x14ac:dyDescent="0.4">
      <c r="B23" s="114">
        <f>IF(Estudio_Mercado_VF!C23="","",Estudio_Mercado_VF!A23)</f>
        <v>13</v>
      </c>
      <c r="C23" s="115" t="str">
        <f>IF(Estudio_Mercado_VF!C23="","",Estudio_Mercado_VF!C23)</f>
        <v>Certificado de participación</v>
      </c>
      <c r="D23" s="115" t="str">
        <f>IF(Estudio_Mercado_VF!D23="","",Estudio_Mercado_VF!D23)</f>
        <v xml:space="preserve">Impresión a media carta 4 tintas en papel _x000D_
propalcote o kimberly 200 gr, tamaño 22x28 cm con nombres individuales o espacio para el mismo, refilados._x000D_
</v>
      </c>
      <c r="E23" s="114" t="str">
        <f>IF(Estudio_Mercado_VF!E23="","",Estudio_Mercado_VF!E23)</f>
        <v>Unidad</v>
      </c>
      <c r="F23" s="114">
        <f>IF(Estudio_Mercado_VF!F23="","",Estudio_Mercado_VF!F23)</f>
        <v>1500</v>
      </c>
      <c r="G23" s="116">
        <f>IF(Estudio_Mercado_VF!Z23="","",Estudio_Mercado_VF!Z23)</f>
        <v>3206</v>
      </c>
      <c r="H23" s="116">
        <f>IF(Estudio_Mercado_VF!Z23="","",Estudio_Mercado_VF!AA23)</f>
        <v>4809000</v>
      </c>
      <c r="I23" s="333"/>
      <c r="J23" s="118" t="str">
        <f t="shared" si="0"/>
        <v/>
      </c>
      <c r="AW23" s="104">
        <v>13</v>
      </c>
    </row>
    <row r="24" spans="2:49" ht="80" x14ac:dyDescent="0.4">
      <c r="B24" s="114">
        <f>IF(Estudio_Mercado_VF!C24="","",Estudio_Mercado_VF!A24)</f>
        <v>14</v>
      </c>
      <c r="C24" s="115" t="str">
        <f>IF(Estudio_Mercado_VF!C24="","",Estudio_Mercado_VF!C24)</f>
        <v>Tablero acrílico 120 x 80 cm</v>
      </c>
      <c r="D24" s="115" t="str">
        <f>IF(Estudio_Mercado_VF!D24="","",Estudio_Mercado_VF!D24)</f>
        <v>Tablero borrable de superficie acrílica, melamínica, lacada blanca o material equivalente apto para escritura con marcador borrable.Área útil mínima de ciento veinte (120) centímetros de ancho por ochenta (80) centímetros de alto.Deberá incluir estructura tipo caballete o trípode resistente ajustable, con altura mínima de ciento cincuenta (150) centímetros.Incluye bandeja o porta marcadores y sistema de fijación estable para el tablero.</v>
      </c>
      <c r="E24" s="114" t="str">
        <f>IF(Estudio_Mercado_VF!E24="","",Estudio_Mercado_VF!E24)</f>
        <v>unidad</v>
      </c>
      <c r="F24" s="114">
        <f>IF(Estudio_Mercado_VF!F24="","",Estudio_Mercado_VF!F24)</f>
        <v>1</v>
      </c>
      <c r="G24" s="116">
        <f>IF(Estudio_Mercado_VF!Z24="","",Estudio_Mercado_VF!Z24)</f>
        <v>264933</v>
      </c>
      <c r="H24" s="116">
        <f>IF(Estudio_Mercado_VF!Z24="","",Estudio_Mercado_VF!AA24)</f>
        <v>264933</v>
      </c>
      <c r="I24" s="333"/>
      <c r="J24" s="118" t="str">
        <f t="shared" si="0"/>
        <v/>
      </c>
      <c r="AW24" s="104">
        <v>14</v>
      </c>
    </row>
    <row r="25" spans="2:49" x14ac:dyDescent="0.4">
      <c r="B25" s="114">
        <f>IF(Estudio_Mercado_VF!C25="","",Estudio_Mercado_VF!A25)</f>
        <v>15</v>
      </c>
      <c r="C25" s="115" t="str">
        <f>IF(Estudio_Mercado_VF!C25="","",Estudio_Mercado_VF!C25)</f>
        <v>Bono redimible</v>
      </c>
      <c r="D25" s="115" t="str">
        <f>IF(Estudio_Mercado_VF!D25="","",Estudio_Mercado_VF!D25)</f>
        <v>Bono redimible por valor de $200,000</v>
      </c>
      <c r="E25" s="114" t="str">
        <f>IF(Estudio_Mercado_VF!E25="","",Estudio_Mercado_VF!E25)</f>
        <v>UNIDAD</v>
      </c>
      <c r="F25" s="114">
        <f>IF(Estudio_Mercado_VF!F25="","",Estudio_Mercado_VF!F25)</f>
        <v>100</v>
      </c>
      <c r="G25" s="116">
        <f>IF(Estudio_Mercado_VF!Z25="","",Estudio_Mercado_VF!Z25)</f>
        <v>200000</v>
      </c>
      <c r="H25" s="116">
        <f>IF(Estudio_Mercado_VF!Z25="","",Estudio_Mercado_VF!AA25)</f>
        <v>20000000</v>
      </c>
      <c r="I25" s="333"/>
      <c r="J25" s="118" t="str">
        <f t="shared" si="0"/>
        <v/>
      </c>
      <c r="AW25" s="104">
        <v>15</v>
      </c>
    </row>
    <row r="26" spans="2:49" ht="409.5" x14ac:dyDescent="0.4">
      <c r="B26" s="114">
        <f>IF(Estudio_Mercado_VF!C26="","",Estudio_Mercado_VF!A26)</f>
        <v>16</v>
      </c>
      <c r="C26" s="115" t="str">
        <f>IF(Estudio_Mercado_VF!C26="","",Estudio_Mercado_VF!C26)</f>
        <v>Servicio de transporte zona Urbana de la localidad de Suba para  10 personas por jornada</v>
      </c>
      <c r="D26" s="115" t="str">
        <f>IF(Estudio_Mercado_VF!D26="","",Estudio_Mercado_VF!D26)</f>
        <v>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v>
      </c>
      <c r="E26" s="114" t="str">
        <f>IF(Estudio_Mercado_VF!E26="","",Estudio_Mercado_VF!E26)</f>
        <v>Unidad</v>
      </c>
      <c r="F26" s="114">
        <f>IF(Estudio_Mercado_VF!F26="","",Estudio_Mercado_VF!F26)</f>
        <v>1</v>
      </c>
      <c r="G26" s="116">
        <f>IF(Estudio_Mercado_VF!Z26="","",Estudio_Mercado_VF!Z26)</f>
        <v>396865</v>
      </c>
      <c r="H26" s="116">
        <f>IF(Estudio_Mercado_VF!Z26="","",Estudio_Mercado_VF!AA26)</f>
        <v>396865</v>
      </c>
      <c r="I26" s="333"/>
      <c r="J26" s="118" t="str">
        <f t="shared" si="0"/>
        <v/>
      </c>
      <c r="AW26" s="104">
        <v>16</v>
      </c>
    </row>
    <row r="27" spans="2:49" ht="176" x14ac:dyDescent="0.4">
      <c r="B27" s="114">
        <f>IF(Estudio_Mercado_VF!C27="","",Estudio_Mercado_VF!A27)</f>
        <v>17</v>
      </c>
      <c r="C27" s="115" t="str">
        <f>IF(Estudio_Mercado_VF!C27="","",Estudio_Mercado_VF!C27)</f>
        <v>Overol de dos piezas con reflectivo de alta visibilidad</v>
      </c>
      <c r="D27" s="115" t="str">
        <f>IF(Estudio_Mercado_VF!D27="","",Estudio_Mercado_VF!D27)</f>
        <v>Overol de dos piezas de alta exposición al tránsito vehicular, Chaqueta o blusa superior: de manga larga, con cierre frontal (cremallera o botones ocultos), Pantalón: de corte recto o ergonómico, con pretina ajustable mediante elástico o broches, Fabricado en drill, confeccionado en colores fluorescentes como amarillo, naranja o verde limón, que aumentan la visibilidad durante el día. Incorporar cintas reflectivas (generalmente de 2 pulgadas de ancho), ubicadas estratégicamente en:
Pecho y espalda (en la chaqueta) Brazos (alrededor de las mangas) y Piernas (a la altura de las pantorrillas), Costuras reforzadas para mayor resistencia. Múltiples bolsillos funcionales (en pecho, laterales y posteriores), algunos con tapa y cierre para mayor seguridad. Ventilación adecuada para evitar acumulación de calor. Puños ajustables en mangas y tobillos para evitar enganches. Posibilidad de incorporar capucha o forro interno en versiones para clima frío.</v>
      </c>
      <c r="E27" s="114" t="str">
        <f>IF(Estudio_Mercado_VF!E27="","",Estudio_Mercado_VF!E27)</f>
        <v xml:space="preserve">Unidad  </v>
      </c>
      <c r="F27" s="114">
        <f>IF(Estudio_Mercado_VF!F27="","",Estudio_Mercado_VF!F27)</f>
        <v>576</v>
      </c>
      <c r="G27" s="116">
        <f>IF(Estudio_Mercado_VF!Z27="","",Estudio_Mercado_VF!Z27)</f>
        <v>93917</v>
      </c>
      <c r="H27" s="116">
        <f>IF(Estudio_Mercado_VF!Z27="","",Estudio_Mercado_VF!AA27)</f>
        <v>54096192</v>
      </c>
      <c r="I27" s="333"/>
      <c r="J27" s="118" t="str">
        <f t="shared" si="0"/>
        <v/>
      </c>
      <c r="AW27" s="104">
        <v>17</v>
      </c>
    </row>
    <row r="28" spans="2:49" ht="112" x14ac:dyDescent="0.4">
      <c r="B28" s="114">
        <f>IF(Estudio_Mercado_VF!C28="","",Estudio_Mercado_VF!A28)</f>
        <v>18</v>
      </c>
      <c r="C28" s="115" t="str">
        <f>IF(Estudio_Mercado_VF!C28="","",Estudio_Mercado_VF!C28)</f>
        <v>Botas de seguridad</v>
      </c>
      <c r="D28" s="115" t="str">
        <f>IF(Estudio_Mercado_VF!D28="","",Estudio_Mercado_VF!D28)</f>
        <v>Botas de seguridad fabricadas en cuero de alta resistencia o material sintético reforzado, con puntera de acero, composite o aluminio, plantilla interna ergonómica y plantilla anti-perforación en acero o textil, suela antideslizante en poliuretano (PU), caucho o doble densidad (PU/TPU) resistente a abrasión e hidrocarburos y con absorción de impactos, forro interno transpirable, cuello acolchado, lengüeta con fuelle, costuras reforzadas, sistema de ajuste con cordones y ojales metálicos, propiedades dieléctricas opcionales, resistencia al agua y elementos reflectivos para alta visibilidad.</v>
      </c>
      <c r="E28" s="114" t="str">
        <f>IF(Estudio_Mercado_VF!E28="","",Estudio_Mercado_VF!E28)</f>
        <v xml:space="preserve">Unidad  </v>
      </c>
      <c r="F28" s="114">
        <f>IF(Estudio_Mercado_VF!F28="","",Estudio_Mercado_VF!F28)</f>
        <v>576</v>
      </c>
      <c r="G28" s="116">
        <f>IF(Estudio_Mercado_VF!Z28="","",Estudio_Mercado_VF!Z28)</f>
        <v>119400</v>
      </c>
      <c r="H28" s="116">
        <f>IF(Estudio_Mercado_VF!Z28="","",Estudio_Mercado_VF!AA28)</f>
        <v>68774400</v>
      </c>
      <c r="I28" s="333"/>
      <c r="J28" s="118" t="str">
        <f t="shared" si="0"/>
        <v/>
      </c>
      <c r="AW28" s="104">
        <v>18</v>
      </c>
    </row>
    <row r="29" spans="2:49" x14ac:dyDescent="0.4">
      <c r="B29" s="114">
        <f>IF(Estudio_Mercado_VF!C29="","",Estudio_Mercado_VF!A29)</f>
        <v>19</v>
      </c>
      <c r="C29" s="115" t="str">
        <f>IF(Estudio_Mercado_VF!C29="","",Estudio_Mercado_VF!C29)</f>
        <v>Guantes</v>
      </c>
      <c r="D29" s="115" t="str">
        <f>IF(Estudio_Mercado_VF!D29="","",Estudio_Mercado_VF!D29)</f>
        <v>Guante Carnaza Reforzado</v>
      </c>
      <c r="E29" s="114" t="str">
        <f>IF(Estudio_Mercado_VF!E29="","",Estudio_Mercado_VF!E29)</f>
        <v>unidad</v>
      </c>
      <c r="F29" s="114">
        <f>IF(Estudio_Mercado_VF!F29="","",Estudio_Mercado_VF!F29)</f>
        <v>576</v>
      </c>
      <c r="G29" s="116">
        <f>IF(Estudio_Mercado_VF!Z29="","",Estudio_Mercado_VF!Z29)</f>
        <v>18881</v>
      </c>
      <c r="H29" s="116">
        <f>IF(Estudio_Mercado_VF!Z29="","",Estudio_Mercado_VF!AA29)</f>
        <v>10875456</v>
      </c>
      <c r="I29" s="333"/>
      <c r="J29" s="118" t="str">
        <f t="shared" si="0"/>
        <v/>
      </c>
      <c r="AW29" s="104">
        <v>19</v>
      </c>
    </row>
    <row r="30" spans="2:49" ht="112" x14ac:dyDescent="0.4">
      <c r="B30" s="114">
        <f>IF(Estudio_Mercado_VF!C30="","",Estudio_Mercado_VF!A30)</f>
        <v>20</v>
      </c>
      <c r="C30" s="115" t="str">
        <f>IF(Estudio_Mercado_VF!C30="","",Estudio_Mercado_VF!C30)</f>
        <v>Gafas de protección</v>
      </c>
      <c r="D30" s="115" t="str">
        <f>IF(Estudio_Mercado_VF!D30="","",Estudio_Mercado_VF!D30)</f>
        <v>Gafas de protección Ancho : 4.5 cm Largo : 15.2 cm
•Alto : 5 cm
Características : • Lentes de policarbonato que al romperse no producen astillas ni esquirlas, por lo que son seguros contra el impacto. • Cuentan con un recubrimiento anti-rayadura que también protege contra la abrasión. • Diseño envolvente que provee protección extendida y una visión sin obstrucciones.</v>
      </c>
      <c r="E30" s="114" t="str">
        <f>IF(Estudio_Mercado_VF!E30="","",Estudio_Mercado_VF!E30)</f>
        <v>Unidad</v>
      </c>
      <c r="F30" s="114">
        <f>IF(Estudio_Mercado_VF!F30="","",Estudio_Mercado_VF!F30)</f>
        <v>576</v>
      </c>
      <c r="G30" s="116">
        <f>IF(Estudio_Mercado_VF!Z30="","",Estudio_Mercado_VF!Z30)</f>
        <v>40780</v>
      </c>
      <c r="H30" s="116">
        <f>IF(Estudio_Mercado_VF!Z30="","",Estudio_Mercado_VF!AA30)</f>
        <v>23489280</v>
      </c>
      <c r="I30" s="333"/>
      <c r="J30" s="118" t="str">
        <f t="shared" si="0"/>
        <v/>
      </c>
      <c r="AW30" s="104">
        <v>20</v>
      </c>
    </row>
    <row r="31" spans="2:49" ht="48" x14ac:dyDescent="0.4">
      <c r="B31" s="114">
        <f>IF(Estudio_Mercado_VF!C31="","",Estudio_Mercado_VF!A31)</f>
        <v>21</v>
      </c>
      <c r="C31" s="115" t="str">
        <f>IF(Estudio_Mercado_VF!C31="","",Estudio_Mercado_VF!C31)</f>
        <v>Gorra tela bordada con logo</v>
      </c>
      <c r="D31" s="115" t="str">
        <f>IF(Estudio_Mercado_VF!D31="","",Estudio_Mercado_VF!D31)</f>
        <v>Gorra de seis (6) paneles en dril con cierre de velcro, botón forrado, en dril liviano y víscera rígida, en plástico de polietileno. cierre en plástico o velcro. bordado 1 uno al frente. Logo impreso aprobado por Oficina de Prensa del FDLS.</v>
      </c>
      <c r="E31" s="114" t="str">
        <f>IF(Estudio_Mercado_VF!E31="","",Estudio_Mercado_VF!E31)</f>
        <v>Unidad</v>
      </c>
      <c r="F31" s="114">
        <f>IF(Estudio_Mercado_VF!F31="","",Estudio_Mercado_VF!F31)</f>
        <v>576</v>
      </c>
      <c r="G31" s="116">
        <f>IF(Estudio_Mercado_VF!Z31="","",Estudio_Mercado_VF!Z31)</f>
        <v>22307</v>
      </c>
      <c r="H31" s="116">
        <f>IF(Estudio_Mercado_VF!Z31="","",Estudio_Mercado_VF!AA31)</f>
        <v>12848832</v>
      </c>
      <c r="I31" s="333"/>
      <c r="J31" s="118" t="str">
        <f t="shared" si="0"/>
        <v/>
      </c>
    </row>
    <row r="32" spans="2:49" ht="112" x14ac:dyDescent="0.4">
      <c r="B32" s="114">
        <f>IF(Estudio_Mercado_VF!C32="","",Estudio_Mercado_VF!A32)</f>
        <v>22</v>
      </c>
      <c r="C32" s="115" t="str">
        <f>IF(Estudio_Mercado_VF!C32="","",Estudio_Mercado_VF!C32)</f>
        <v>Impermeable</v>
      </c>
      <c r="D32" s="115" t="str">
        <f>IF(Estudio_Mercado_VF!D32="","",Estudio_Mercado_VF!D32)</f>
        <v>Impermeable tipo pantalón-chaqueta fabricado en materiales sintéticos impermeables como PVC, poliéster recubierto o nylon, con costuras termoselladas que impiden el paso del agua, chaqueta con cierre frontal (cremallera y/o broches) y capucha integrada o desmontable, pantalón con pretina elástica para mejor ajuste, cintas reflectivas de alta visibilidad ubicadas en pecho, espalda, brazos y piernas, diseño liviano y flexible, ventilación funcional, puños y tobillos ajustables, resistencia a la humedad y al viento, y propiedades adecuadas para trabajos a la intemperie en condiciones de lluvia.</v>
      </c>
      <c r="E32" s="114" t="str">
        <f>IF(Estudio_Mercado_VF!E32="","",Estudio_Mercado_VF!E32)</f>
        <v xml:space="preserve">Unidad  </v>
      </c>
      <c r="F32" s="114">
        <f>IF(Estudio_Mercado_VF!F32="","",Estudio_Mercado_VF!F32)</f>
        <v>576</v>
      </c>
      <c r="G32" s="116">
        <f>IF(Estudio_Mercado_VF!Z32="","",Estudio_Mercado_VF!Z32)</f>
        <v>69133</v>
      </c>
      <c r="H32" s="116">
        <f>IF(Estudio_Mercado_VF!Z32="","",Estudio_Mercado_VF!AA32)</f>
        <v>39820608</v>
      </c>
      <c r="I32" s="333"/>
      <c r="J32" s="118" t="str">
        <f t="shared" si="0"/>
        <v/>
      </c>
    </row>
    <row r="33" spans="2:10" ht="160" x14ac:dyDescent="0.4">
      <c r="B33" s="114">
        <v>23</v>
      </c>
      <c r="C33" s="115" t="str">
        <f>IF(Estudio_Mercado_VF!C37="","",Estudio_Mercado_VF!C37)</f>
        <v>Compostera comunitaria</v>
      </c>
      <c r="D33" s="115" t="str">
        <f>IF(Estudio_Mercado_VF!D37="","",Estudio_Mercado_VF!D37)</f>
        <v>Estructura destinada al proceso de compostaje aeróbico comunitario para el aprovechamiento de residuos orgánicos generados en hogares, huertas urbanas, instituciones educativas y/o espacios comunitarios vinculados al proyecto.
La cama deberá estar construida en material resistente a la humedad y condiciones climáticas, preferiblemente madera inmunizada, plástico reciclado de alta densidad o estructura metálica galvanizada con protección anticorrosiva.
Dimensiones aproximadas 1x1x1, con capacidad para tratar entre 1 m³ y 2 m³, permitiendo el manejo adecuado de residuos vegetales, podas, restos de frutas y verduras. Deberá contar con sistema de ventilación lateral, acceso para volteo manual del material y base aislada del suelo para evitar lixiviación directa y proliferación de vectores.</v>
      </c>
      <c r="E33" s="114" t="str">
        <f>IF(Estudio_Mercado_VF!E37="","",Estudio_Mercado_VF!E37)</f>
        <v>Unidad</v>
      </c>
      <c r="F33" s="114">
        <f>IF(Estudio_Mercado_VF!F37="","",Estudio_Mercado_VF!F37)</f>
        <v>1</v>
      </c>
      <c r="G33" s="116">
        <f>IF(Estudio_Mercado_VF!Z37="","",Estudio_Mercado_VF!Z37)</f>
        <v>912887</v>
      </c>
      <c r="H33" s="116">
        <f t="shared" ref="H33:H48" si="1">G33*F33</f>
        <v>912887</v>
      </c>
      <c r="I33" s="333"/>
      <c r="J33" s="118" t="str">
        <f t="shared" si="0"/>
        <v/>
      </c>
    </row>
    <row r="34" spans="2:10" ht="144" x14ac:dyDescent="0.4">
      <c r="B34" s="114">
        <v>24</v>
      </c>
      <c r="C34" s="115" t="str">
        <f>IF(Estudio_Mercado_VF!C38="","",Estudio_Mercado_VF!C38)</f>
        <v>Sistema de lombricultivo o vermicultivo</v>
      </c>
      <c r="D34" s="115" t="str">
        <f>IF(Estudio_Mercado_VF!D38="","",Estudio_Mercado_VF!D38)</f>
        <v>Sistema técnico para la transformación biológica de residuos orgánicos mediante el uso de lombriz roja californiana, diseñado para producir humus sólido y lixiviados aprovechables como abono orgánico. Peso y dimensiones, Altura x Ancho x Largo, 88 cm x 45 cm x 40 cm, Capacidad en volumen, 100 L, material en madera plástica.
El sistema podrá estar compuesto por módulos apilables, cajones horizontales o contenedores de polipropileno de alta resistencia, con drenaje inferior para lixiviados, sistema de ventilación y tapa protectora contra lluvia y radiación solar.
Debe garantizar condiciones óptimas de humedad, temperatura y oxigenación para el adecuado desarrollo del proceso biológico.</v>
      </c>
      <c r="E34" s="114" t="str">
        <f>IF(Estudio_Mercado_VF!E38="","",Estudio_Mercado_VF!E38)</f>
        <v>Unidad</v>
      </c>
      <c r="F34" s="114">
        <f>IF(Estudio_Mercado_VF!F38="","",Estudio_Mercado_VF!F38)</f>
        <v>1</v>
      </c>
      <c r="G34" s="116">
        <f>IF(Estudio_Mercado_VF!Z38="","",Estudio_Mercado_VF!Z38)</f>
        <v>786633</v>
      </c>
      <c r="H34" s="116">
        <f t="shared" si="1"/>
        <v>786633</v>
      </c>
      <c r="I34" s="333"/>
      <c r="J34" s="118" t="str">
        <f t="shared" si="0"/>
        <v/>
      </c>
    </row>
    <row r="35" spans="2:10" ht="128" x14ac:dyDescent="0.4">
      <c r="B35" s="114">
        <v>25</v>
      </c>
      <c r="C35" s="115" t="str">
        <f>IF(Estudio_Mercado_VF!C39="","",Estudio_Mercado_VF!C39)</f>
        <v>Pie de cría de lombriz roja californiana</v>
      </c>
      <c r="D35" s="115" t="str">
        <f>IF(Estudio_Mercado_VF!D39="","",Estudio_Mercado_VF!D39)</f>
        <v>Suministro biológico compuesto por lombriz roja californiana (Eisenia foetida), especie especializada en degradación acelerada de materia orgánica.
El pie de cría deberá entregarse en sustrato estabilizado, libre de contaminantes y con alta actividad biológica. La cantidad suministrada dependerá de la capacidad instalada del sistema de vermicultivo, recomendándose una densidad mínima aproximada entre 1 y 2 kilogramos de lombriz por metro cuadrado de tratamiento.
El material deberá encontrarse en óptimas condiciones sanitarias y adaptado a procesos de compostaje comunitario.</v>
      </c>
      <c r="E35" s="114" t="str">
        <f>IF(Estudio_Mercado_VF!E39="","",Estudio_Mercado_VF!E39)</f>
        <v>Unidad</v>
      </c>
      <c r="F35" s="114">
        <f>IF(Estudio_Mercado_VF!F39="","",Estudio_Mercado_VF!F39)</f>
        <v>2</v>
      </c>
      <c r="G35" s="116">
        <f>IF(Estudio_Mercado_VF!Z39="","",Estudio_Mercado_VF!Z39)</f>
        <v>15000</v>
      </c>
      <c r="H35" s="116">
        <f t="shared" si="1"/>
        <v>30000</v>
      </c>
      <c r="I35" s="333"/>
      <c r="J35" s="118" t="str">
        <f t="shared" si="0"/>
        <v/>
      </c>
    </row>
    <row r="36" spans="2:10" ht="96" x14ac:dyDescent="0.4">
      <c r="B36" s="114">
        <v>26</v>
      </c>
      <c r="C36" s="115" t="str">
        <f>IF(Estudio_Mercado_VF!C40="","",Estudio_Mercado_VF!C40)</f>
        <v>Trituradora picadora</v>
      </c>
      <c r="D36" s="115" t="str">
        <f>IF(Estudio_Mercado_VF!D40="","",Estudio_Mercado_VF!D40)</f>
        <v>capacidad de 50 a 300 kg/h y para el picado de forrajes con un rendimiento de 300 a 800 kg/h. Cuenta con 2 martillos, 2 cuchillas y 1 contracuchilla, además de cribas intercambiables con perforaciones de 1.5, 3, 6, 10 mm y opción lisa. El rotor opera a una velocidad de 3200 a 3500 revoluciones por minuto. Funciona con motor eléctrico de 2 a 3 H.P. o con motor a gasolina o diésel de 5 a 6.5 H.P. Sus dimensiones son 660 x 550 x 1.200 mm, lo que permite un diseño compacto y funcional para diversas aplicaciones agroindustriale</v>
      </c>
      <c r="E36" s="114" t="str">
        <f>IF(Estudio_Mercado_VF!E40="","",Estudio_Mercado_VF!E40)</f>
        <v>Unidad</v>
      </c>
      <c r="F36" s="114">
        <f>IF(Estudio_Mercado_VF!F40="","",Estudio_Mercado_VF!F40)</f>
        <v>1</v>
      </c>
      <c r="G36" s="116">
        <f>IF(Estudio_Mercado_VF!Z40="","",Estudio_Mercado_VF!Z40)</f>
        <v>3080315</v>
      </c>
      <c r="H36" s="116">
        <f t="shared" si="1"/>
        <v>3080315</v>
      </c>
      <c r="I36" s="333"/>
      <c r="J36" s="118" t="str">
        <f t="shared" si="0"/>
        <v/>
      </c>
    </row>
    <row r="37" spans="2:10" ht="112" x14ac:dyDescent="0.4">
      <c r="B37" s="114">
        <v>27</v>
      </c>
      <c r="C37" s="115" t="str">
        <f>IF(Estudio_Mercado_VF!C41="","",Estudio_Mercado_VF!C41)</f>
        <v>Acelerante biológico o activador orgánico</v>
      </c>
      <c r="D37" s="115" t="str">
        <f>IF(Estudio_Mercado_VF!D41="","",Estudio_Mercado_VF!D41)</f>
        <v>Insumo liquido biológico utilizado para estimular la descomposición de materia orgánica y favorecer la actividad microbiológica durante el proceso de compostaje.
Podrá estar compuesto por microorganismos eficientes, consorcios bacterianos, hongos benéficos o soluciones orgánicas fermentadas que ayuden a disminuir tiempos de estabilización, controlar olores y mejorar la calidad del compost generado.
El producto deberá ser biodegradable, no tóxico y apto para procesos de agricultura urbana y compostaje comunitario.</v>
      </c>
      <c r="E37" s="114" t="str">
        <f>IF(Estudio_Mercado_VF!E41="","",Estudio_Mercado_VF!E41)</f>
        <v>Litro</v>
      </c>
      <c r="F37" s="114">
        <f>IF(Estudio_Mercado_VF!F41="","",Estudio_Mercado_VF!F41)</f>
        <v>5</v>
      </c>
      <c r="G37" s="116">
        <f>IF(Estudio_Mercado_VF!Z41="","",Estudio_Mercado_VF!Z41)</f>
        <v>44050</v>
      </c>
      <c r="H37" s="116">
        <f t="shared" si="1"/>
        <v>220250</v>
      </c>
      <c r="I37" s="333"/>
      <c r="J37" s="118" t="str">
        <f t="shared" si="0"/>
        <v/>
      </c>
    </row>
    <row r="38" spans="2:10" x14ac:dyDescent="0.4">
      <c r="B38" s="114">
        <v>28</v>
      </c>
      <c r="C38" s="115" t="str">
        <f>IF(Estudio_Mercado_VF!C42="","",Estudio_Mercado_VF!C42)</f>
        <v>Pala</v>
      </c>
      <c r="D38" s="115" t="str">
        <f>IF(Estudio_Mercado_VF!D42="","",Estudio_Mercado_VF!D42)</f>
        <v>Pala Cuadrada Profesional Largo 144 cm y Ancho 24 cm</v>
      </c>
      <c r="E38" s="114" t="str">
        <f>IF(Estudio_Mercado_VF!E42="","",Estudio_Mercado_VF!E42)</f>
        <v>unidad</v>
      </c>
      <c r="F38" s="114">
        <f>IF(Estudio_Mercado_VF!F42="","",Estudio_Mercado_VF!F42)</f>
        <v>2</v>
      </c>
      <c r="G38" s="116">
        <f>IF(Estudio_Mercado_VF!Z42="","",Estudio_Mercado_VF!Z42)</f>
        <v>58691</v>
      </c>
      <c r="H38" s="116">
        <f t="shared" si="1"/>
        <v>117382</v>
      </c>
      <c r="I38" s="333"/>
      <c r="J38" s="118" t="str">
        <f t="shared" si="0"/>
        <v/>
      </c>
    </row>
    <row r="39" spans="2:10" x14ac:dyDescent="0.4">
      <c r="B39" s="114">
        <v>29</v>
      </c>
      <c r="C39" s="115" t="str">
        <f>IF(Estudio_Mercado_VF!C43="","",Estudio_Mercado_VF!C43)</f>
        <v>Azadón</v>
      </c>
      <c r="D39" s="115" t="str">
        <f>IF(Estudio_Mercado_VF!D43="","",Estudio_Mercado_VF!D43)</f>
        <v>Azadón Forjado con Mango 1850 Gramos 1,2 Metros</v>
      </c>
      <c r="E39" s="114" t="str">
        <f>IF(Estudio_Mercado_VF!E43="","",Estudio_Mercado_VF!E43)</f>
        <v>unidad</v>
      </c>
      <c r="F39" s="114">
        <f>IF(Estudio_Mercado_VF!F43="","",Estudio_Mercado_VF!F43)</f>
        <v>2</v>
      </c>
      <c r="G39" s="116">
        <f>IF(Estudio_Mercado_VF!Z43="","",Estudio_Mercado_VF!Z43)</f>
        <v>93574</v>
      </c>
      <c r="H39" s="116">
        <f t="shared" si="1"/>
        <v>187148</v>
      </c>
      <c r="I39" s="333"/>
      <c r="J39" s="118" t="str">
        <f t="shared" si="0"/>
        <v/>
      </c>
    </row>
    <row r="40" spans="2:10" x14ac:dyDescent="0.4">
      <c r="B40" s="114">
        <v>30</v>
      </c>
      <c r="C40" s="115" t="str">
        <f>IF(Estudio_Mercado_VF!C44="","",Estudio_Mercado_VF!C44)</f>
        <v>Rastrillo de garra de 12 dientes para jardín</v>
      </c>
      <c r="D40" s="115" t="str">
        <f>IF(Estudio_Mercado_VF!D44="","",Estudio_Mercado_VF!D44)</f>
        <v>Rastrillo metálico de 12 dientes con mango de madera</v>
      </c>
      <c r="E40" s="114" t="str">
        <f>IF(Estudio_Mercado_VF!E44="","",Estudio_Mercado_VF!E44)</f>
        <v>unidad</v>
      </c>
      <c r="F40" s="114">
        <f>IF(Estudio_Mercado_VF!F44="","",Estudio_Mercado_VF!F44)</f>
        <v>2</v>
      </c>
      <c r="G40" s="116">
        <f>IF(Estudio_Mercado_VF!Z44="","",Estudio_Mercado_VF!Z44)</f>
        <v>21551</v>
      </c>
      <c r="H40" s="116">
        <f t="shared" si="1"/>
        <v>43102</v>
      </c>
      <c r="I40" s="333"/>
      <c r="J40" s="118" t="str">
        <f t="shared" si="0"/>
        <v/>
      </c>
    </row>
    <row r="41" spans="2:10" ht="64" x14ac:dyDescent="0.4">
      <c r="B41" s="114">
        <v>31</v>
      </c>
      <c r="C41" s="115" t="str">
        <f>IF(Estudio_Mercado_VF!C45="","",Estudio_Mercado_VF!C45)</f>
        <v>Horquillas de compostaje</v>
      </c>
      <c r="D41" s="115" t="str">
        <f>IF(Estudio_Mercado_VF!D45="","",Estudio_Mercado_VF!D45)</f>
        <v>Herramientas utilizadas para nivelación, recolección y distribución de material orgánico seco o compostado.
Podrán ser metálicos o plásticos reforzados, con mango resistente y diseño adecuado para manejo de hojas secas, aserrín y residuos vegetales livianos.</v>
      </c>
      <c r="E41" s="114" t="str">
        <f>IF(Estudio_Mercado_VF!E45="","",Estudio_Mercado_VF!E45)</f>
        <v>Unidad</v>
      </c>
      <c r="F41" s="114">
        <f>IF(Estudio_Mercado_VF!F45="","",Estudio_Mercado_VF!F45)</f>
        <v>2</v>
      </c>
      <c r="G41" s="116">
        <f>IF(Estudio_Mercado_VF!Z45="","",Estudio_Mercado_VF!Z45)</f>
        <v>63933</v>
      </c>
      <c r="H41" s="116">
        <f t="shared" si="1"/>
        <v>127866</v>
      </c>
      <c r="I41" s="333"/>
      <c r="J41" s="118" t="str">
        <f t="shared" si="0"/>
        <v/>
      </c>
    </row>
    <row r="42" spans="2:10" ht="32" x14ac:dyDescent="0.4">
      <c r="B42" s="114">
        <v>32</v>
      </c>
      <c r="C42" s="115" t="str">
        <f>IF(Estudio_Mercado_VF!C46="","",Estudio_Mercado_VF!C46)</f>
        <v>Carretilla</v>
      </c>
      <c r="D42" s="115" t="str">
        <f>IF(Estudio_Mercado_VF!D46="","",Estudio_Mercado_VF!D46)</f>
        <v>Carretilla de una rueda, estructura metálica reforzada, bandeja galvanizada o pintada anticorrosiva de 170 Lt de capacidad. Mango doble con empuñadura de goma. </v>
      </c>
      <c r="E42" s="114" t="str">
        <f>IF(Estudio_Mercado_VF!E46="","",Estudio_Mercado_VF!E46)</f>
        <v>unidad</v>
      </c>
      <c r="F42" s="114">
        <f>IF(Estudio_Mercado_VF!F46="","",Estudio_Mercado_VF!F46)</f>
        <v>2</v>
      </c>
      <c r="G42" s="116">
        <f>IF(Estudio_Mercado_VF!Z46="","",Estudio_Mercado_VF!Z46)</f>
        <v>325967</v>
      </c>
      <c r="H42" s="116">
        <f t="shared" si="1"/>
        <v>651934</v>
      </c>
      <c r="I42" s="333"/>
      <c r="J42" s="118" t="str">
        <f t="shared" si="0"/>
        <v/>
      </c>
    </row>
    <row r="43" spans="2:10" ht="48" x14ac:dyDescent="0.4">
      <c r="B43" s="114">
        <v>33</v>
      </c>
      <c r="C43" s="115" t="str">
        <f>IF(Estudio_Mercado_VF!C47="","",Estudio_Mercado_VF!C47)</f>
        <v>Baldes auxiliares</v>
      </c>
      <c r="D43" s="115" t="str">
        <f>IF(Estudio_Mercado_VF!D47="","",Estudio_Mercado_VF!D47)</f>
        <v>Recipientes plásticos de apoyo para recolección, mezcla y transporte temporal de residuos orgánicos o lixiviados.
Fabricados en plástico resistente, lavables y reutilizables, con manija y capacidad de 20 litros.</v>
      </c>
      <c r="E43" s="114" t="str">
        <f>IF(Estudio_Mercado_VF!E47="","",Estudio_Mercado_VF!E47)</f>
        <v>Unidad</v>
      </c>
      <c r="F43" s="114">
        <f>IF(Estudio_Mercado_VF!F47="","",Estudio_Mercado_VF!F47)</f>
        <v>5</v>
      </c>
      <c r="G43" s="116">
        <f>IF(Estudio_Mercado_VF!Z47="","",Estudio_Mercado_VF!Z47)</f>
        <v>18120</v>
      </c>
      <c r="H43" s="116">
        <f t="shared" si="1"/>
        <v>90600</v>
      </c>
      <c r="I43" s="333"/>
      <c r="J43" s="118" t="str">
        <f t="shared" si="0"/>
        <v/>
      </c>
    </row>
    <row r="44" spans="2:10" x14ac:dyDescent="0.4">
      <c r="B44" s="114">
        <v>34</v>
      </c>
      <c r="C44" s="115" t="str">
        <f>IF(Estudio_Mercado_VF!C48="","",Estudio_Mercado_VF!C48)</f>
        <v>Polisombra negra 10 mt</v>
      </c>
      <c r="D44" s="115" t="str">
        <f>IF(Estudio_Mercado_VF!D48="","",Estudio_Mercado_VF!D48)</f>
        <v>Polisombra Negra X 4 Mts Ancho X 10 Mts Largo 80 %</v>
      </c>
      <c r="E44" s="114" t="str">
        <f>IF(Estudio_Mercado_VF!E48="","",Estudio_Mercado_VF!E48)</f>
        <v>unidad</v>
      </c>
      <c r="F44" s="114">
        <f>IF(Estudio_Mercado_VF!F48="","",Estudio_Mercado_VF!F48)</f>
        <v>2</v>
      </c>
      <c r="G44" s="116">
        <f>IF(Estudio_Mercado_VF!Z48="","",Estudio_Mercado_VF!Z48)</f>
        <v>79190</v>
      </c>
      <c r="H44" s="116">
        <f t="shared" si="1"/>
        <v>158380</v>
      </c>
      <c r="I44" s="333"/>
      <c r="J44" s="118" t="str">
        <f t="shared" si="0"/>
        <v/>
      </c>
    </row>
    <row r="45" spans="2:10" ht="64" x14ac:dyDescent="0.4">
      <c r="B45" s="114">
        <v>35</v>
      </c>
      <c r="C45" s="115" t="str">
        <f>IF(Estudio_Mercado_VF!C49="","",Estudio_Mercado_VF!C49)</f>
        <v>Tanque o recipiente para lixiviados</v>
      </c>
      <c r="D45" s="115" t="str">
        <f>IF(Estudio_Mercado_VF!D49="","",Estudio_Mercado_VF!D49)</f>
        <v>Recipiente destinado a la captación y almacenamiento de líquidos generados durante el proceso de compostaje o vermicultivo.
Fabricado en plástico de alta densidad o polietileno resistente a corrosión y humedad, con tapa hermética y capacidad de 10 litros según el sistema implementado.</v>
      </c>
      <c r="E45" s="114" t="str">
        <f>IF(Estudio_Mercado_VF!E49="","",Estudio_Mercado_VF!E49)</f>
        <v>Unidad</v>
      </c>
      <c r="F45" s="114">
        <f>IF(Estudio_Mercado_VF!F49="","",Estudio_Mercado_VF!F49)</f>
        <v>2</v>
      </c>
      <c r="G45" s="116">
        <f>IF(Estudio_Mercado_VF!Z49="","",Estudio_Mercado_VF!Z49)</f>
        <v>14030</v>
      </c>
      <c r="H45" s="116">
        <f t="shared" si="1"/>
        <v>28060</v>
      </c>
      <c r="I45" s="333"/>
      <c r="J45" s="118" t="str">
        <f t="shared" si="0"/>
        <v/>
      </c>
    </row>
    <row r="46" spans="2:10" ht="32" x14ac:dyDescent="0.4">
      <c r="B46" s="114">
        <v>36</v>
      </c>
      <c r="C46" s="115" t="str">
        <f>IF(Estudio_Mercado_VF!C50="","",Estudio_Mercado_VF!C50)</f>
        <v>Termómetro de suelo</v>
      </c>
      <c r="D46" s="115" t="str">
        <f>IF(Estudio_Mercado_VF!D50="","",Estudio_Mercado_VF!D50)</f>
        <v>Termómetro para suelos de lectura rápida, ideal para medir la temperatura del sustrato y optimizar prácticas agrícolas y de jardinería </v>
      </c>
      <c r="E46" s="114" t="str">
        <f>IF(Estudio_Mercado_VF!E50="","",Estudio_Mercado_VF!E50)</f>
        <v>unidad</v>
      </c>
      <c r="F46" s="114">
        <f>IF(Estudio_Mercado_VF!F50="","",Estudio_Mercado_VF!F50)</f>
        <v>1</v>
      </c>
      <c r="G46" s="116">
        <f>IF(Estudio_Mercado_VF!Z50="","",Estudio_Mercado_VF!Z50)</f>
        <v>82040</v>
      </c>
      <c r="H46" s="116">
        <f t="shared" si="1"/>
        <v>82040</v>
      </c>
      <c r="I46" s="333"/>
      <c r="J46" s="118" t="str">
        <f t="shared" si="0"/>
        <v/>
      </c>
    </row>
    <row r="47" spans="2:10" ht="320" x14ac:dyDescent="0.4">
      <c r="B47" s="114">
        <v>37</v>
      </c>
      <c r="C47" s="115" t="str">
        <f>IF(Estudio_Mercado_VF!C51="","",Estudio_Mercado_VF!C51)</f>
        <v>Herramienta digital</v>
      </c>
      <c r="D47" s="115" t="str">
        <f>IF(Estudio_Mercado_VF!D51="","",Estudio_Mercado_VF!D51)</f>
        <v>Servicio de construccion pagina web como Herramienta digital ligera desarrollada bajo la modalidad de micrositio o landing institucional, concebida como punto central de articulación entre la estrategia digital y las actividades territoriales del proyecto, diseñada con estructura funcional, interfaz clara y navegación intuitiva que prioriza la experiencia del usuario y facilita el acceso para distintos perfiles poblacionales; construida con tecnologías web responsivas que garantizan compatibilidad con dispositivos móviles y estabilidad operativa, permite la organización, visualización y seguimiento de la participación ciudadana mediante módulos de registro voluntario de participantes, consulta de calendario de actividades, visualización de rutas de reciclaje fortalecidas, publicación de indicadores ambientales y acceso a información de recicladores destacados; integra funcionalidades para descarga de material pedagógico, vinculación a retos comunitarios y acceso a contenidos educativos sobre separación en la fuente; cuenta con sistema de consolidación de información verificable que asegura la trazabilidad de los procesos pedagógicos y su articulación con las bases de datos del proyecto, contribuyendo al sistema de indicadores mediante el registro de interacciones, participación y cumplimiento de metas; incorpora mecanismos básicos de protección de datos personales, administración de contenidos y control de actualizaciones para garantizar coherencia con los avances reales del proyecto, y su implementación no genera costos posteriores para la entidad, debiendo cumplir con estándares mínimos de funcionalidad, seguridad y rendimiento, así como ser validada técnicamente por el supervisor y contar con evidencia de correcto funcionamiento previo a su puesta en operación.</v>
      </c>
      <c r="E47" s="114" t="str">
        <f>IF(Estudio_Mercado_VF!E51="","",Estudio_Mercado_VF!E51)</f>
        <v>Unidad</v>
      </c>
      <c r="F47" s="114">
        <f>IF(Estudio_Mercado_VF!F51="","",Estudio_Mercado_VF!F51)</f>
        <v>1</v>
      </c>
      <c r="G47" s="116">
        <f>IF(Estudio_Mercado_VF!Z51="","",Estudio_Mercado_VF!Z51)</f>
        <v>9718333</v>
      </c>
      <c r="H47" s="116">
        <f t="shared" si="1"/>
        <v>9718333</v>
      </c>
      <c r="I47" s="333"/>
      <c r="J47" s="118" t="str">
        <f t="shared" si="0"/>
        <v/>
      </c>
    </row>
    <row r="48" spans="2:10" x14ac:dyDescent="0.4">
      <c r="B48" s="114" t="str">
        <f>IF(Estudio_Mercado_VF!C52="","",Estudio_Mercado_VF!A52)</f>
        <v/>
      </c>
      <c r="C48" s="115" t="str">
        <f>IF(Estudio_Mercado_VF!C52="","",Estudio_Mercado_VF!C52)</f>
        <v/>
      </c>
      <c r="D48" s="115" t="str">
        <f>IF(Estudio_Mercado_VF!D52="","",Estudio_Mercado_VF!D52)</f>
        <v/>
      </c>
      <c r="E48" s="115"/>
      <c r="F48" s="114" t="str">
        <f>IF(Estudio_Mercado_VF!F52="","",Estudio_Mercado_VF!F52)</f>
        <v/>
      </c>
      <c r="G48" s="116" t="str">
        <f>IF(Estudio_Mercado_VF!Z52="","",Estudio_Mercado_VF!Z52)</f>
        <v/>
      </c>
      <c r="H48" s="116" t="e">
        <f t="shared" si="1"/>
        <v>#VALUE!</v>
      </c>
      <c r="I48" s="117"/>
      <c r="J48" s="118" t="str">
        <f t="shared" si="0"/>
        <v/>
      </c>
    </row>
    <row r="49" spans="2:11" x14ac:dyDescent="0.4">
      <c r="B49" s="313" t="s">
        <v>398</v>
      </c>
      <c r="C49" s="314"/>
      <c r="D49" s="314"/>
      <c r="E49" s="314"/>
      <c r="F49" s="314"/>
      <c r="G49" s="314"/>
      <c r="H49" s="314"/>
      <c r="I49" s="314"/>
      <c r="J49" s="314"/>
    </row>
    <row r="50" spans="2:11" ht="57" customHeight="1" x14ac:dyDescent="0.4">
      <c r="B50" s="114" t="str">
        <f>IF(Estudio_Mercado_VF!C54="","",Estudio_Mercado_VF!A54)</f>
        <v/>
      </c>
      <c r="C50" s="212" t="s">
        <v>397</v>
      </c>
      <c r="D50" s="315" t="s">
        <v>399</v>
      </c>
      <c r="E50" s="315"/>
      <c r="F50" s="315"/>
      <c r="G50" s="315"/>
      <c r="H50" s="315"/>
      <c r="I50" s="316"/>
      <c r="J50" s="116">
        <v>300006056</v>
      </c>
    </row>
    <row r="51" spans="2:11" s="215" customFormat="1" ht="20" customHeight="1" x14ac:dyDescent="0.25">
      <c r="B51" s="304" t="s">
        <v>370</v>
      </c>
      <c r="C51" s="298" t="s">
        <v>371</v>
      </c>
      <c r="D51" s="303" t="s">
        <v>372</v>
      </c>
      <c r="E51" s="303" t="s">
        <v>192</v>
      </c>
      <c r="F51" s="303" t="s">
        <v>373</v>
      </c>
      <c r="G51" s="303" t="s">
        <v>376</v>
      </c>
      <c r="H51" s="303" t="s">
        <v>377</v>
      </c>
      <c r="I51" s="306" t="s">
        <v>376</v>
      </c>
      <c r="J51" s="303" t="s">
        <v>376</v>
      </c>
    </row>
    <row r="52" spans="2:11" s="215" customFormat="1" ht="21.5" customHeight="1" x14ac:dyDescent="0.25">
      <c r="B52" s="305"/>
      <c r="C52" s="299"/>
      <c r="D52" s="303"/>
      <c r="E52" s="303"/>
      <c r="F52" s="303"/>
      <c r="G52" s="303"/>
      <c r="H52" s="303"/>
      <c r="I52" s="307"/>
      <c r="J52" s="303"/>
    </row>
    <row r="53" spans="2:11" ht="144" x14ac:dyDescent="0.4">
      <c r="B53" s="209">
        <v>38</v>
      </c>
      <c r="C53" s="115" t="str">
        <f>IF(Estudio_Mercado_VF!C34="","",Estudio_Mercado_VF!C34)</f>
        <v>Recipiente para almacenamiento de residuos orgánicos con capacidad de 5 litros</v>
      </c>
      <c r="D53" s="115" t="str">
        <f>IF(Estudio_Mercado_VF!D34="","",Estudio_Mercado_VF!D34)</f>
        <v>Recipiente para almacenamiento de residuos orgánicos con capacidad de 5 litros, fabricado en material plástico resistente, con tapa hermética ajustada que evita la salida de olores y el ingreso de vectores, estructura rígida y de fácil limpieza, resistencia a impactos, humedad y agentes químicos, diseño ergonómico con asas laterales para manipulación, sistema interno de drenaje que permite la separación de lixiviados mediante rejilla o compartimento inferior, con válvula o tapón de descarga para evacuación controlada de líquidos, superficies lisas que facilitan la higiene, ventilación controlada opcional y características que previenen la acumulación de humedad, reducen olores y minimizan la proliferación de insectos, Identificación institucional visible que permita su reconocimiento como parte del proyecto</v>
      </c>
      <c r="E53" s="114" t="str">
        <f>IF(Estudio_Mercado_VF!E34="","",Estudio_Mercado_VF!E34)</f>
        <v>UNIDAD</v>
      </c>
      <c r="F53" s="114">
        <v>1</v>
      </c>
      <c r="G53" s="116">
        <v>42654</v>
      </c>
      <c r="H53" s="116">
        <f>G53*F53</f>
        <v>42654</v>
      </c>
      <c r="I53" s="222"/>
      <c r="J53" s="118">
        <f>F53*I53</f>
        <v>0</v>
      </c>
    </row>
    <row r="54" spans="2:11" ht="32" x14ac:dyDescent="0.4">
      <c r="B54" s="210"/>
      <c r="C54" s="115" t="str">
        <f>IF(Estudio_Mercado_VF!C35="","",Estudio_Mercado_VF!C35)</f>
        <v xml:space="preserve">Aserrín </v>
      </c>
      <c r="D54" s="115" t="str">
        <f>IF(Estudio_Mercado_VF!D35="","",Estudio_Mercado_VF!D35)</f>
        <v xml:space="preserve">Aserrín natural seco destinado al manejo de residuos orgánicos 5kg
</v>
      </c>
      <c r="E54" s="114" t="str">
        <f>IF(Estudio_Mercado_VF!E35="","",Estudio_Mercado_VF!E35)</f>
        <v>Unidad</v>
      </c>
      <c r="F54" s="114">
        <f>IF(Estudio_Mercado_VF!F35="","",Estudio_Mercado_VF!F35)</f>
        <v>1</v>
      </c>
      <c r="G54" s="116">
        <v>12445</v>
      </c>
      <c r="H54" s="116">
        <f>G54*F54</f>
        <v>12445</v>
      </c>
      <c r="I54" s="222"/>
      <c r="J54" s="118">
        <f t="shared" ref="J54:J55" si="2">F54*I54</f>
        <v>0</v>
      </c>
    </row>
    <row r="55" spans="2:11" ht="208" x14ac:dyDescent="0.4">
      <c r="B55" s="211"/>
      <c r="C55" s="115" t="str">
        <f>IF(Estudio_Mercado_VF!C36="","",Estudio_Mercado_VF!C36)</f>
        <v xml:space="preserve">Servicio integral para el manejo de residuos orgnicos </v>
      </c>
      <c r="D55" s="115" t="str">
        <f>IF(Estudio_Mercado_VF!D36="","",Estudio_Mercado_VF!D36)</f>
        <v>Servicio de gestionde residuos organicos por kg  que incluye:
Recoleccion especializado de residuos organicos en unidades residenciales, comercio e instituciones educativas selecionadas, el cual incluye logistica, capacitacion (36 ciclos de capacitaciones), transporte recoleccion minimo 2 veces por semana , tratamiento y aprovechamiento de residuos orgánicos, que cuente con la capacidad técnica, operativa y ambiental requerida para el desarrollo de las actividades contempladas en el presente componente.
Seran 6 actores benficiados : una Institucion educativa (con un aplanta aproximada con minimo 300 estudiasntes), 3 propiedades horizontales (compuestas por 200 familias cada una incluye la propuesta ganadora de presupuestos participativos) y dos zonas de comercio (fluvers)</v>
      </c>
      <c r="E55" s="114" t="str">
        <f>IF(Estudio_Mercado_VF!E36="","",Estudio_Mercado_VF!E36)</f>
        <v>kg</v>
      </c>
      <c r="F55" s="114">
        <f>IF(Estudio_Mercado_VF!F36="","",Estudio_Mercado_VF!F36)</f>
        <v>1</v>
      </c>
      <c r="G55" s="116">
        <v>744</v>
      </c>
      <c r="H55" s="116">
        <f>G55*F55</f>
        <v>744</v>
      </c>
      <c r="I55" s="222"/>
      <c r="J55" s="118">
        <f t="shared" si="2"/>
        <v>0</v>
      </c>
    </row>
    <row r="56" spans="2:11" ht="16" customHeight="1" x14ac:dyDescent="0.4">
      <c r="B56" s="330" t="s">
        <v>379</v>
      </c>
      <c r="C56" s="330"/>
      <c r="D56" s="330"/>
      <c r="E56" s="330"/>
      <c r="F56" s="330"/>
      <c r="G56" s="330"/>
      <c r="H56" s="330"/>
      <c r="I56" s="119">
        <f>SUM(I11:I55)</f>
        <v>0</v>
      </c>
      <c r="J56" s="120"/>
    </row>
    <row r="57" spans="2:11" ht="16" customHeight="1" x14ac:dyDescent="0.4">
      <c r="B57" s="308" t="s">
        <v>15</v>
      </c>
      <c r="C57" s="309"/>
      <c r="D57" s="309"/>
      <c r="E57" s="309"/>
      <c r="F57" s="309"/>
      <c r="G57" s="309"/>
      <c r="H57" s="309"/>
      <c r="I57" s="309"/>
      <c r="J57" s="309"/>
      <c r="K57" s="309"/>
    </row>
    <row r="58" spans="2:11" x14ac:dyDescent="0.4">
      <c r="B58" s="310"/>
      <c r="C58" s="311"/>
      <c r="D58" s="311"/>
      <c r="E58" s="311"/>
      <c r="F58" s="311"/>
      <c r="G58" s="311"/>
      <c r="H58" s="311"/>
      <c r="I58" s="311"/>
      <c r="J58" s="311"/>
      <c r="K58" s="311"/>
    </row>
    <row r="59" spans="2:11" ht="25.5" customHeight="1" x14ac:dyDescent="0.4">
      <c r="B59" s="114">
        <v>1</v>
      </c>
      <c r="C59" s="121" t="str">
        <f>Estudio_Mercado_VF!C56</f>
        <v>ROL</v>
      </c>
      <c r="D59" s="121" t="str">
        <f>Estudio_Mercado_VF!D56</f>
        <v>Descripción del perfil - Recurso Humano</v>
      </c>
      <c r="E59" s="213" t="s">
        <v>26</v>
      </c>
      <c r="F59" s="114" t="s">
        <v>27</v>
      </c>
      <c r="G59" s="122" t="s">
        <v>51</v>
      </c>
      <c r="H59" s="218" t="s">
        <v>400</v>
      </c>
      <c r="I59" s="217" t="str">
        <f>IF(Estudio_Mercado_VF!J56="","",Estudio_Mercado_VF!J56)</f>
        <v>Valor total</v>
      </c>
      <c r="J59" s="334" t="s">
        <v>400</v>
      </c>
      <c r="K59" s="214" t="s">
        <v>401</v>
      </c>
    </row>
    <row r="60" spans="2:11" ht="320" x14ac:dyDescent="0.4">
      <c r="B60" s="114">
        <v>2</v>
      </c>
      <c r="C60" s="115" t="str">
        <f>IF(Estudio_Mercado_VF!C57="","",Estudio_Mercado_VF!C57)</f>
        <v>COORDINADOR</v>
      </c>
      <c r="D60" s="115" t="str">
        <f>IF(Estudio_Mercado_VF!D57="","",Estudio_Mercado_VF!D57)</f>
        <v xml:space="preserve">FORMACION ACADEMICA
Profesional en áreas del conocimiento de ciencias sociales y humanas o economía, administración, contaduría y afines, ingeniería y afines, y núcleos básicos del conocimiento en Administración, Administración Pública o Economía, Ingeniería Ambiental, con postgrado en áreas cómo Economía o Administración o en temas de gestión ambiental, educación ambiental y/o afines.
Título de posgrado en modalidad de especialización en alguna de las siguientes áreas: Gerencia de Proyectos, Gestión de Proyectos, Gestión Ambiental, Administración Pública, Gestión Pública, Educación Ambiental, Desarrollo Sostenible, Economía Circular, Gestión Integral de Residuos Sólidos.
EXPERIENCIA PROFESIONAL
Experiencia mínima de 25 meses debidamente certificada, contados a partir de la expedición de la tarjeta profesional, terminación de materias y/o fecha de grado, según aplique.
EXPERIENCIA RELACIONADA 
Experiencia mínima certificada de doce (12) meses en la coordinación de proyectos de carácter ambiental.
</v>
      </c>
      <c r="E60" s="115" t="s">
        <v>346</v>
      </c>
      <c r="F60" s="114">
        <v>1</v>
      </c>
      <c r="G60" s="216">
        <v>12</v>
      </c>
      <c r="H60" s="217">
        <v>7996001</v>
      </c>
      <c r="I60" s="116">
        <f>H60*G60*F60</f>
        <v>95952012</v>
      </c>
      <c r="J60" s="335"/>
      <c r="K60" s="123">
        <f>J60*G60*F60</f>
        <v>0</v>
      </c>
    </row>
    <row r="61" spans="2:11" ht="176" x14ac:dyDescent="0.4">
      <c r="B61" s="114">
        <v>3</v>
      </c>
      <c r="C61" s="115" t="str">
        <f>IF(Estudio_Mercado_VF!C58="","",Estudio_Mercado_VF!C58)</f>
        <v>ASISTENCIAL O GESTORES TERRITORIALES</v>
      </c>
      <c r="D61" s="115" t="str">
        <f>IF(Estudio_Mercado_VF!D58="","",Estudio_Mercado_VF!D58)</f>
        <v>NIVEL DE FORMACION:
Bachiller, certificado por competencia de separación y manejo de residuos por el SENA o por alguna institución educativa.
EXPERIENCIA RELACIONADA
Experiencia mínima de 24 meses debidamente certificada en gestión de residuos, con la participación de recicladores de oficio y/o organizaciones de recicladores legalmente constituidas, de acuerdo con las necesidades técnicas del proyecto y el cumplimiento de los requisitos establecidos en el proceso de selección.
Nota: Contar con el carnet RURO – UAESP. (si aplica)</v>
      </c>
      <c r="E61" s="115" t="s">
        <v>346</v>
      </c>
      <c r="F61" s="114">
        <v>6</v>
      </c>
      <c r="G61" s="216">
        <v>10</v>
      </c>
      <c r="H61" s="217">
        <v>2146001</v>
      </c>
      <c r="I61" s="116">
        <f t="shared" ref="I61:I64" si="3">H61*G61*F61</f>
        <v>128760060</v>
      </c>
      <c r="J61" s="335"/>
      <c r="K61" s="123">
        <f t="shared" ref="K61:K64" si="4">J61*G61*F61</f>
        <v>0</v>
      </c>
    </row>
    <row r="62" spans="2:11" ht="224" x14ac:dyDescent="0.4">
      <c r="B62" s="114">
        <v>4</v>
      </c>
      <c r="C62" s="115" t="str">
        <f>IF(Estudio_Mercado_VF!C59="","",Estudio_Mercado_VF!C59)</f>
        <v xml:space="preserve">TÉCNICO O TECNÓLOGO </v>
      </c>
      <c r="D62" s="115" t="str">
        <f>IF(Estudio_Mercado_VF!D59="","",Estudio_Mercado_VF!D59)</f>
        <v xml:space="preserve">NIVEL DE FORMACIÓN
Técnico y/o Tecnólogo en Administración y/o Gestión Documental y/o Archivo y/o Saneamiento Ambiental y/o Administración ambiental y de los Recursos Naturales y/o Ambiental y/o Gestión Ambiental de Residuos y/o en Gestión Ambiental y/o Servicios Públicos y/o educación Ambiental y/o afines.
EXPERIENCIA RELACIONADA
Experiencia mínima de 36 meses debidamente certificada.
EXPERIENCIA RELACIONADA
Experiencia especifica mínima certificada de 18 meses en trámites o actividades administrativas o asistenciales o de asistente o auxiliar administrativo y/o gestión documental y archivística. 
</v>
      </c>
      <c r="E62" s="115" t="s">
        <v>346</v>
      </c>
      <c r="F62" s="114">
        <v>3</v>
      </c>
      <c r="G62" s="216">
        <v>10</v>
      </c>
      <c r="H62" s="217">
        <v>3640001</v>
      </c>
      <c r="I62" s="116">
        <f t="shared" si="3"/>
        <v>109200030</v>
      </c>
      <c r="J62" s="335"/>
      <c r="K62" s="123">
        <f t="shared" si="4"/>
        <v>0</v>
      </c>
    </row>
    <row r="63" spans="2:11" ht="240" x14ac:dyDescent="0.4">
      <c r="B63" s="114">
        <v>5</v>
      </c>
      <c r="C63" s="115" t="str">
        <f>IF(Estudio_Mercado_VF!C60="","",Estudio_Mercado_VF!C60)</f>
        <v xml:space="preserve">PROFESIONAL AMBIENTAL  </v>
      </c>
      <c r="D63" s="115" t="str">
        <f>IF(Estudio_Mercado_VF!D60="","",Estudio_Mercado_VF!D60)</f>
        <v xml:space="preserve">NIVEL DE FORMACIÓN
Ingeniería Agronómica, Forestal, Ambiental, Agrícola o carreras afines, con posgrado deseable en Gestión Ambiental, Agroecología o Economía Circular. Debe demostrar conocimientos técnicos en manejo de suelos, sistemas de compostaje y vermicultivo, así como dominio de normativas para producción de abonos orgánicos.
EXPERIENCIA PROFESIONAL
Experiencia mínima de 24 meses debidamente certificada, contados a partir de la expedición de la tarjeta profesional, terminación de materias y/o fecha de grado, según aplique.
EXPERIENCIA RELACIONADA
Experiencia certificada de doce (12) meses en proyectos o actividades de gestión integral de residuos sólidos, educación o sensibilización ambiental, separación en la fuente, aprovechamiento de residuos orgánicos (compostaje y/o vermicultivo) y/o economía circular.
</v>
      </c>
      <c r="E63" s="115" t="s">
        <v>346</v>
      </c>
      <c r="F63" s="114">
        <v>3</v>
      </c>
      <c r="G63" s="216">
        <v>10</v>
      </c>
      <c r="H63" s="217">
        <v>5860001</v>
      </c>
      <c r="I63" s="116">
        <f t="shared" si="3"/>
        <v>175800030</v>
      </c>
      <c r="J63" s="335"/>
      <c r="K63" s="123">
        <f t="shared" si="4"/>
        <v>0</v>
      </c>
    </row>
    <row r="64" spans="2:11" ht="288" x14ac:dyDescent="0.4">
      <c r="B64" s="114">
        <v>6</v>
      </c>
      <c r="C64" s="115" t="str">
        <f>IF(Estudio_Mercado_VF!C61="","",Estudio_Mercado_VF!C61)</f>
        <v>PROFESIONAL DE DISEÑO GRÁFICO Y PRODUCCIÓN AUDIOVISUAL</v>
      </c>
      <c r="D64" s="115" t="str">
        <f>IF(Estudio_Mercado_VF!D61="","",Estudio_Mercado_VF!D61)</f>
        <v xml:space="preserve">NIVEL DE FORMACIÓN
Ingeniería Agronómica, Forestal, Ambiental, Agrícola o carreras afines, con posgrado deseable en Gestión Ambiental, Agroecología o Economía Circular. Debe demostrar conocimientos técnicos en manejo de suelos, sistemas de compostaje y vermicultivo, así como dominio de normativas para producción de abonos orgánicos.
EXPERIENCIA PROFESIONAL
Experiencia mínima de 24 meses debidamente certificada, contados a partir de la expedición de la tarjeta profesional, terminación de materias y/o fecha de grado, según aplique.
EXPERIENCIA RELACIONADA
Experiencia certificada de doce (12) meses en proyectos o actividades de gestión integral de residuos sólidos, educación o sensibilización ambiental, separación en la fuente, aprovechamiento de residuos orgánicos (compostaje y/o vermicultivo) y/o economía circular. el personal  debe contar con equipo técnico  compuesto por cámara profesional, trípode, micrófonos, elementos para edición,  luces y transporte, a ser utilizado con el requerimiento del proyecto .
</v>
      </c>
      <c r="E64" s="115" t="s">
        <v>346</v>
      </c>
      <c r="F64" s="114">
        <v>2</v>
      </c>
      <c r="G64" s="216">
        <v>10</v>
      </c>
      <c r="H64" s="217">
        <v>6500000</v>
      </c>
      <c r="I64" s="116">
        <f t="shared" si="3"/>
        <v>130000000</v>
      </c>
      <c r="J64" s="335"/>
      <c r="K64" s="123">
        <f t="shared" si="4"/>
        <v>0</v>
      </c>
    </row>
    <row r="65" spans="2:11" ht="16" customHeight="1" x14ac:dyDescent="0.4">
      <c r="B65" s="331" t="s">
        <v>161</v>
      </c>
      <c r="C65" s="331"/>
      <c r="D65" s="331"/>
      <c r="E65" s="331"/>
      <c r="F65" s="331"/>
      <c r="G65" s="331"/>
      <c r="H65" s="331"/>
      <c r="I65" s="219">
        <f>SUM(I60:I64)</f>
        <v>639712132</v>
      </c>
      <c r="J65" s="120"/>
      <c r="K65" s="220">
        <f>SUM(K60:K64)</f>
        <v>0</v>
      </c>
    </row>
    <row r="66" spans="2:11" x14ac:dyDescent="0.4">
      <c r="B66" s="332" t="s">
        <v>380</v>
      </c>
      <c r="C66" s="332"/>
      <c r="D66" s="332"/>
      <c r="E66" s="208"/>
      <c r="F66" s="300"/>
      <c r="G66" s="301"/>
      <c r="H66" s="301"/>
      <c r="I66" s="301"/>
      <c r="J66" s="302"/>
    </row>
    <row r="67" spans="2:11" x14ac:dyDescent="0.4">
      <c r="B67" s="332" t="s">
        <v>381</v>
      </c>
      <c r="C67" s="332"/>
      <c r="D67" s="332"/>
      <c r="E67" s="208"/>
      <c r="F67" s="300"/>
      <c r="G67" s="301"/>
      <c r="H67" s="301"/>
      <c r="I67" s="301"/>
      <c r="J67" s="302"/>
    </row>
    <row r="68" spans="2:11" x14ac:dyDescent="0.4">
      <c r="B68" s="332" t="s">
        <v>382</v>
      </c>
      <c r="C68" s="332"/>
      <c r="D68" s="332"/>
      <c r="E68" s="208"/>
      <c r="F68" s="300"/>
      <c r="G68" s="301"/>
      <c r="H68" s="301"/>
      <c r="I68" s="301"/>
      <c r="J68" s="302"/>
    </row>
    <row r="69" spans="2:11" x14ac:dyDescent="0.4">
      <c r="B69" s="332" t="s">
        <v>383</v>
      </c>
      <c r="C69" s="332"/>
      <c r="D69" s="332"/>
      <c r="E69" s="208"/>
      <c r="F69" s="300"/>
      <c r="G69" s="301"/>
      <c r="H69" s="301"/>
      <c r="I69" s="301"/>
      <c r="J69" s="302"/>
    </row>
    <row r="70" spans="2:11" x14ac:dyDescent="0.4">
      <c r="B70" s="221"/>
      <c r="C70" s="221"/>
      <c r="D70" s="221"/>
      <c r="E70" s="221"/>
      <c r="F70" s="221"/>
      <c r="G70" s="221"/>
      <c r="H70" s="221"/>
      <c r="I70" s="221"/>
      <c r="J70" s="221"/>
    </row>
    <row r="71" spans="2:11" ht="261" customHeight="1" x14ac:dyDescent="0.4">
      <c r="B71" s="312" t="s">
        <v>402</v>
      </c>
      <c r="C71" s="312"/>
      <c r="D71" s="312"/>
      <c r="E71" s="312"/>
      <c r="F71" s="312"/>
      <c r="G71" s="312"/>
      <c r="H71" s="312"/>
      <c r="I71" s="312"/>
      <c r="J71" s="312"/>
    </row>
    <row r="72" spans="2:11" x14ac:dyDescent="0.4">
      <c r="D72" s="124"/>
      <c r="E72" s="124"/>
      <c r="F72" s="124"/>
      <c r="G72" s="125"/>
      <c r="H72" s="125"/>
    </row>
    <row r="73" spans="2:11" x14ac:dyDescent="0.4">
      <c r="D73" s="124"/>
      <c r="E73" s="124"/>
      <c r="F73" s="124"/>
      <c r="G73" s="125"/>
      <c r="H73" s="125"/>
    </row>
    <row r="74" spans="2:11" x14ac:dyDescent="0.4">
      <c r="D74" s="124"/>
      <c r="E74" s="124"/>
      <c r="F74" s="124"/>
      <c r="G74" s="125"/>
      <c r="H74" s="125"/>
    </row>
    <row r="75" spans="2:11" x14ac:dyDescent="0.4">
      <c r="D75" s="124"/>
      <c r="E75" s="124"/>
      <c r="F75" s="124"/>
      <c r="G75" s="125"/>
      <c r="H75" s="125"/>
    </row>
  </sheetData>
  <sheetProtection algorithmName="SHA-512" hashValue="IlmGvO86sOkuYzUODS75td4LJtro9xvbJs5IRi9hHsZj3bfZIt4bZNtYSUypXrq18hEY978eeW8InQmXWmxPCQ==" saltValue="7lTDHrafA6nKXX766YFUPg==" spinCount="100000" sheet="1" objects="1" scenarios="1"/>
  <mergeCells count="34">
    <mergeCell ref="D6:J6"/>
    <mergeCell ref="B8:F8"/>
    <mergeCell ref="G9:H9"/>
    <mergeCell ref="I9:J9"/>
    <mergeCell ref="B9:B10"/>
    <mergeCell ref="C9:C10"/>
    <mergeCell ref="D9:D10"/>
    <mergeCell ref="F9:F10"/>
    <mergeCell ref="B6:C7"/>
    <mergeCell ref="E9:E10"/>
    <mergeCell ref="E7:J7"/>
    <mergeCell ref="B51:B52"/>
    <mergeCell ref="I51:I52"/>
    <mergeCell ref="B57:K58"/>
    <mergeCell ref="B71:J71"/>
    <mergeCell ref="B49:J49"/>
    <mergeCell ref="D50:I50"/>
    <mergeCell ref="D51:D52"/>
    <mergeCell ref="F51:F52"/>
    <mergeCell ref="B56:H56"/>
    <mergeCell ref="B65:H65"/>
    <mergeCell ref="B66:D66"/>
    <mergeCell ref="F66:J66"/>
    <mergeCell ref="B67:D67"/>
    <mergeCell ref="F67:J67"/>
    <mergeCell ref="B68:D68"/>
    <mergeCell ref="B69:D69"/>
    <mergeCell ref="C51:C52"/>
    <mergeCell ref="F69:J69"/>
    <mergeCell ref="F68:J68"/>
    <mergeCell ref="E51:E52"/>
    <mergeCell ref="G51:G52"/>
    <mergeCell ref="H51:H52"/>
    <mergeCell ref="J51:J52"/>
  </mergeCells>
  <pageMargins left="0.7" right="0.7" top="0.75" bottom="0.75" header="0.3" footer="0.3"/>
  <pageSetup orientation="portrait"/>
  <drawing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9" master="" otherUserPermission="visible"/>
  <rangeList sheetStid="7" master="" otherUserPermission="visible"/>
  <rangeList sheetStid="8" master="" otherUserPermission="visible"/>
  <rangeList sheetStid="2" master="" otherUserPermission="visible"/>
  <rangeList sheetStid="13" master="" otherUserPermission="visible">
    <arrUserId title="DatosProveedor" rangeCreator="" othersAccessPermission="edit"/>
  </rangeList>
  <rangeList sheetStid="14" master="" otherUserPermission="visible"/>
  <rangeList sheetStid="1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2</vt:i4>
      </vt:variant>
    </vt:vector>
  </HeadingPairs>
  <TitlesOfParts>
    <vt:vector size="9" baseType="lpstr">
      <vt:lpstr>TablaD_3Provedores</vt:lpstr>
      <vt:lpstr>Tres_Entidad</vt:lpstr>
      <vt:lpstr>TablaDinamicaTres_Entidad</vt:lpstr>
      <vt:lpstr>Lista</vt:lpstr>
      <vt:lpstr>Estudio_Mercado_VF</vt:lpstr>
      <vt:lpstr>BOLSA_MONTOAGOTABLE</vt:lpstr>
      <vt:lpstr>FORMATO DE OFERTA ECONÓMICA</vt:lpstr>
      <vt:lpstr>BOLSA_MONTOAGOTABLE!Área_de_impresión</vt:lpstr>
      <vt:lpstr>Estudio_Mercado_VF!Área_de_impresión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Marcela Gonzalez</dc:creator>
  <cp:lastModifiedBy>Carolina Valencia Bautista</cp:lastModifiedBy>
  <dcterms:created xsi:type="dcterms:W3CDTF">2025-03-14T01:33:00Z</dcterms:created>
  <dcterms:modified xsi:type="dcterms:W3CDTF">2026-10-08T22:57:47Z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5FE601B6D4EF4F579506DE8EB98869D5_12</vt:lpwstr>
  </property>
  <property fmtid="{D5CDD505-2E9C-101B-9397-08002B2CF9AE}" pid="3" name="KSOProductBuildVer">
    <vt:lpwstr>2058-12.1.0.28032</vt:lpwstr>
  </property>
  <property fmtid="{D5CDD505-2E9C-101B-9397-08002B2CF9AE}" pid="4" name="CalculationRule">
    <vt:i4>0</vt:i4>
  </property>
</Properties>
</file>