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D:\Usuarios\jairo.duranp\Downloads\Cotizaciones Recibidas UPS\"/>
    </mc:Choice>
  </mc:AlternateContent>
  <xr:revisionPtr revIDLastSave="0" documentId="13_ncr:1_{2CD733DC-C10F-42E3-84A9-74433360E336}" xr6:coauthVersionLast="47" xr6:coauthVersionMax="47" xr10:uidLastSave="{00000000-0000-0000-0000-000000000000}"/>
  <bookViews>
    <workbookView xWindow="-120" yWindow="-120" windowWidth="29040" windowHeight="15720" activeTab="3" xr2:uid="{00000000-000D-0000-FFFF-FFFF00000000}"/>
  </bookViews>
  <sheets>
    <sheet name="ANEXO 1 - COTIZACIONES" sheetId="53" r:id="rId1"/>
    <sheet name="ANEXO 2 - HISTORICOS" sheetId="52" r:id="rId2"/>
    <sheet name="ANEXO 3 - PROY COSTOS" sheetId="54" r:id="rId3"/>
    <sheet name="ANEXO 4 - ESTUDIO DEL SECTOR" sheetId="56" r:id="rId4"/>
    <sheet name="Costo por Bloque" sheetId="32" state="hidden" r:id="rId5"/>
    <sheet name="Actividades Proyectadas" sheetId="31" state="hidden" r:id="rId6"/>
    <sheet name="Actividades a ejecutar-pisos " sheetId="33" state="hidden" r:id="rId7"/>
    <sheet name="Por facturar plataforma" sheetId="35" state="hidden" r:id="rId8"/>
    <sheet name="CONTROL ANTICIPO 12-3-2018" sheetId="27" state="hidden" r:id="rId9"/>
  </sheets>
  <definedNames>
    <definedName name="_xlnm.Print_Area" localSheetId="1">'ANEXO 2 - HISTORICOS'!$A$9:$G$11</definedName>
    <definedName name="_xlnm.Print_Area" localSheetId="8">'CONTROL ANTICIPO 12-3-2018'!$A$1:$H$87</definedName>
    <definedName name="_xlnm.Print_Titles" localSheetId="8">'CONTROL ANTICIPO 12-3-2018'!$1:$9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56" l="1"/>
  <c r="D4" i="54"/>
  <c r="D4" i="52"/>
  <c r="C12" i="56"/>
  <c r="C13" i="56"/>
  <c r="C14" i="56"/>
  <c r="C13" i="54"/>
  <c r="C14" i="54"/>
  <c r="C12" i="54"/>
  <c r="C13" i="52" l="1"/>
  <c r="C14" i="52"/>
  <c r="C12" i="52"/>
  <c r="H13" i="52"/>
  <c r="K13" i="52" s="1"/>
  <c r="L13" i="52" s="1"/>
  <c r="H14" i="52"/>
  <c r="K14" i="52" s="1"/>
  <c r="L14" i="52" s="1"/>
  <c r="H12" i="52"/>
  <c r="K12" i="52" s="1"/>
  <c r="L12" i="52" s="1"/>
  <c r="J13" i="53"/>
  <c r="K13" i="53"/>
  <c r="L13" i="53"/>
  <c r="J14" i="53"/>
  <c r="K14" i="53"/>
  <c r="L14" i="53"/>
  <c r="L12" i="53"/>
  <c r="K12" i="53"/>
  <c r="J12" i="53"/>
  <c r="H14" i="54" l="1"/>
  <c r="H13" i="54"/>
  <c r="H12" i="54"/>
  <c r="M14" i="53"/>
  <c r="M13" i="53"/>
  <c r="N14" i="53"/>
  <c r="P14" i="53" s="1"/>
  <c r="N13" i="53"/>
  <c r="P13" i="53" s="1"/>
  <c r="G13" i="54" s="1"/>
  <c r="Q14" i="53" l="1"/>
  <c r="R14" i="53" s="1"/>
  <c r="G14" i="54"/>
  <c r="Q13" i="53"/>
  <c r="R13" i="53" s="1"/>
  <c r="S14" i="53" l="1"/>
  <c r="J14" i="54"/>
  <c r="G14" i="56" s="1"/>
  <c r="S13" i="53"/>
  <c r="J13" i="54"/>
  <c r="N12" i="53"/>
  <c r="P12" i="53" s="1"/>
  <c r="M12" i="53"/>
  <c r="Q12" i="53" l="1"/>
  <c r="R12" i="53" s="1"/>
  <c r="S12" i="53" s="1"/>
  <c r="G12" i="54"/>
  <c r="K13" i="54"/>
  <c r="G13" i="56"/>
  <c r="K14" i="54"/>
  <c r="L14" i="54" l="1"/>
  <c r="H14" i="56"/>
  <c r="L13" i="54"/>
  <c r="H13" i="56"/>
  <c r="J12" i="54"/>
  <c r="M13" i="54" l="1"/>
  <c r="J13" i="56" s="1"/>
  <c r="I13" i="56"/>
  <c r="K12" i="54"/>
  <c r="G12" i="56"/>
  <c r="M14" i="54"/>
  <c r="J14" i="56" s="1"/>
  <c r="I14" i="56"/>
  <c r="E5" i="33"/>
  <c r="E6" i="33"/>
  <c r="E4" i="33"/>
  <c r="F31" i="31"/>
  <c r="B18" i="31"/>
  <c r="B19" i="31"/>
  <c r="B17" i="31"/>
  <c r="B6" i="31"/>
  <c r="B7" i="31"/>
  <c r="B8" i="31"/>
  <c r="B9" i="31"/>
  <c r="B10" i="31"/>
  <c r="B11" i="31"/>
  <c r="B12" i="31"/>
  <c r="B13" i="31"/>
  <c r="B14" i="31"/>
  <c r="B5" i="31"/>
  <c r="H7" i="35"/>
  <c r="A7" i="35"/>
  <c r="C7" i="35" s="1"/>
  <c r="F7" i="35" s="1"/>
  <c r="C6" i="35"/>
  <c r="F6" i="35" s="1"/>
  <c r="B6" i="35"/>
  <c r="A5" i="35"/>
  <c r="B5" i="35" s="1"/>
  <c r="A4" i="35"/>
  <c r="B4" i="35" s="1"/>
  <c r="H7" i="33"/>
  <c r="F5" i="33"/>
  <c r="C6" i="33"/>
  <c r="B6" i="33"/>
  <c r="A7" i="33"/>
  <c r="B7" i="33" s="1"/>
  <c r="A5" i="33"/>
  <c r="B5" i="33" s="1"/>
  <c r="A4" i="33"/>
  <c r="B4" i="33" s="1"/>
  <c r="L12" i="54" l="1"/>
  <c r="H12" i="56"/>
  <c r="B7" i="35"/>
  <c r="F6" i="33"/>
  <c r="C4" i="35"/>
  <c r="F4" i="35" s="1"/>
  <c r="C5" i="35"/>
  <c r="F5" i="35" s="1"/>
  <c r="C7" i="33"/>
  <c r="C4" i="33"/>
  <c r="F4" i="33" s="1"/>
  <c r="M12" i="54" l="1"/>
  <c r="J12" i="56" s="1"/>
  <c r="J15" i="56" s="1"/>
  <c r="I12" i="56"/>
  <c r="F10" i="33"/>
  <c r="F13" i="33" s="1"/>
  <c r="F10" i="35"/>
  <c r="F12" i="33" l="1"/>
  <c r="F14" i="33"/>
  <c r="F15" i="33" s="1"/>
  <c r="F14" i="35"/>
  <c r="F15" i="35" s="1"/>
  <c r="F12" i="35"/>
  <c r="F13" i="35"/>
  <c r="F17" i="33" l="1"/>
  <c r="F17" i="35"/>
  <c r="D19" i="31" l="1"/>
  <c r="B6" i="32" l="1"/>
  <c r="C5" i="31" l="1"/>
  <c r="D18" i="31"/>
  <c r="D17" i="31"/>
  <c r="G17" i="31" l="1"/>
  <c r="C71" i="32" l="1"/>
  <c r="C61" i="32" l="1"/>
  <c r="C80" i="32"/>
  <c r="C82" i="32"/>
  <c r="C58" i="32"/>
  <c r="C62" i="32"/>
  <c r="C79" i="32"/>
  <c r="D9" i="31" l="1"/>
  <c r="C38" i="32" l="1"/>
  <c r="C55" i="32"/>
  <c r="C50" i="32"/>
  <c r="D12" i="31" l="1"/>
  <c r="D11" i="31"/>
  <c r="D10" i="31"/>
  <c r="D8" i="31"/>
  <c r="D7" i="31"/>
  <c r="D6" i="31"/>
  <c r="D5" i="31" l="1"/>
  <c r="I5" i="31" s="1"/>
  <c r="D14" i="31"/>
  <c r="F24" i="31" s="1"/>
  <c r="G24" i="31" s="1"/>
  <c r="D13" i="31"/>
  <c r="I6" i="31" s="1"/>
  <c r="I7" i="31" l="1"/>
  <c r="G5" i="31"/>
  <c r="D21" i="31"/>
  <c r="D23" i="31" s="1"/>
  <c r="C49" i="32" l="1"/>
  <c r="D25" i="31"/>
  <c r="D26" i="31" s="1"/>
  <c r="D24" i="31"/>
  <c r="C69" i="32"/>
  <c r="D28" i="31" l="1"/>
  <c r="C78" i="32" l="1"/>
  <c r="C77" i="32" s="1"/>
  <c r="C54" i="32" l="1"/>
  <c r="C53" i="32" s="1"/>
  <c r="C37" i="32"/>
  <c r="C35" i="32" l="1"/>
  <c r="C36" i="32" l="1"/>
  <c r="C67" i="32" l="1"/>
  <c r="C22" i="32"/>
  <c r="C68" i="32"/>
  <c r="C48" i="32"/>
  <c r="C8" i="32" l="1"/>
  <c r="C29" i="32" l="1"/>
  <c r="C44" i="32"/>
  <c r="C45" i="32" l="1"/>
  <c r="C21" i="32"/>
  <c r="C15" i="32"/>
  <c r="C27" i="32"/>
  <c r="C16" i="32"/>
  <c r="C7" i="32"/>
  <c r="C17" i="32" l="1"/>
  <c r="C28" i="32"/>
  <c r="C60" i="32" l="1"/>
  <c r="C39" i="32"/>
  <c r="C31" i="32" l="1"/>
  <c r="C43" i="32"/>
  <c r="C30" i="32" l="1"/>
  <c r="C26" i="32" s="1"/>
  <c r="C66" i="32" l="1"/>
  <c r="C14" i="32"/>
  <c r="C75" i="32" l="1"/>
  <c r="C74" i="32"/>
  <c r="C59" i="32"/>
  <c r="C57" i="32" s="1"/>
  <c r="C84" i="32" l="1"/>
  <c r="C6" i="32"/>
  <c r="C5" i="32" s="1"/>
  <c r="C73" i="32"/>
  <c r="C34" i="32"/>
  <c r="C33" i="32" s="1"/>
  <c r="C12" i="32"/>
  <c r="C51" i="32"/>
  <c r="C47" i="32" s="1"/>
  <c r="C20" i="32"/>
  <c r="C24" i="32"/>
  <c r="C65" i="32"/>
  <c r="C64" i="32" s="1"/>
  <c r="C42" i="32"/>
  <c r="C41" i="32" s="1"/>
  <c r="C11" i="32" l="1"/>
  <c r="C13" i="32"/>
  <c r="C19" i="32"/>
  <c r="C10" i="32" l="1"/>
  <c r="F10" i="32" s="1"/>
  <c r="F11" i="32" s="1"/>
  <c r="G66" i="27"/>
  <c r="C66" i="27"/>
  <c r="G61" i="27"/>
  <c r="C61" i="27"/>
  <c r="G32" i="27"/>
  <c r="B11" i="27"/>
  <c r="A11" i="27"/>
  <c r="C87" i="32" l="1"/>
  <c r="C92" i="32" s="1"/>
  <c r="H61" i="27"/>
  <c r="H66" i="27"/>
  <c r="G56" i="27"/>
  <c r="F56" i="27"/>
  <c r="B52" i="27"/>
  <c r="A52" i="27"/>
  <c r="F32" i="27"/>
  <c r="G48" i="27"/>
  <c r="F48" i="27"/>
  <c r="B44" i="27"/>
  <c r="A44" i="27"/>
  <c r="B43" i="27"/>
  <c r="A43" i="27"/>
  <c r="G39" i="27"/>
  <c r="F39" i="27"/>
  <c r="B36" i="27"/>
  <c r="A36" i="27"/>
  <c r="B20" i="27"/>
  <c r="B27" i="27"/>
  <c r="B26" i="27"/>
  <c r="B25" i="27"/>
  <c r="B24" i="27"/>
  <c r="B23" i="27"/>
  <c r="B22" i="27"/>
  <c r="B21" i="27"/>
  <c r="B19" i="27"/>
  <c r="C93" i="32" l="1"/>
  <c r="C19" i="27"/>
  <c r="C22" i="27"/>
  <c r="C24" i="27"/>
  <c r="C43" i="27"/>
  <c r="C20" i="27"/>
  <c r="C25" i="27"/>
  <c r="C52" i="27"/>
  <c r="C56" i="27" s="1"/>
  <c r="C44" i="27"/>
  <c r="C48" i="27" s="1"/>
  <c r="H48" i="27" s="1"/>
  <c r="C21" i="27"/>
  <c r="C23" i="27"/>
  <c r="C26" i="27"/>
  <c r="C27" i="27"/>
  <c r="C36" i="27"/>
  <c r="C39" i="27" s="1"/>
  <c r="H39" i="27" s="1"/>
  <c r="C11" i="27"/>
  <c r="C10" i="27"/>
  <c r="C15" i="27" l="1"/>
  <c r="H56" i="27"/>
  <c r="C32" i="27"/>
  <c r="H32" i="27" s="1"/>
  <c r="C78" i="27" l="1"/>
  <c r="E85" i="27"/>
  <c r="H85" i="27" s="1"/>
  <c r="G15" i="27" l="1"/>
  <c r="F15" i="27"/>
  <c r="F78" i="27" s="1"/>
  <c r="G78" i="27" l="1"/>
  <c r="H78" i="27" s="1"/>
  <c r="H15" i="27"/>
</calcChain>
</file>

<file path=xl/sharedStrings.xml><?xml version="1.0" encoding="utf-8"?>
<sst xmlns="http://schemas.openxmlformats.org/spreadsheetml/2006/main" count="338" uniqueCount="264">
  <si>
    <t>ITEM</t>
  </si>
  <si>
    <t>FACT.</t>
  </si>
  <si>
    <t>VALOR ITEM PLAN INVERSION</t>
  </si>
  <si>
    <t xml:space="preserve">DESEMBOLSO Nº </t>
  </si>
  <si>
    <t>INVERSION DEL ANTICIPO</t>
  </si>
  <si>
    <t>Versión: 0</t>
  </si>
  <si>
    <t>TOTALES</t>
  </si>
  <si>
    <t>SALDO CAPITULO</t>
  </si>
  <si>
    <t>SALDO</t>
  </si>
  <si>
    <t>EXENCION IVA</t>
  </si>
  <si>
    <t>CONTROL INVERSION DEL ANTICIPO</t>
  </si>
  <si>
    <t>Valor total Anticipo</t>
  </si>
  <si>
    <t>OBSERVACIONES</t>
  </si>
  <si>
    <t>VALOR TOTAL</t>
  </si>
  <si>
    <t>UBICACIÓN RECURSOS</t>
  </si>
  <si>
    <t>4/000</t>
  </si>
  <si>
    <t>Adiciones</t>
  </si>
  <si>
    <t>RENDIMIENTOS</t>
  </si>
  <si>
    <t>ADG-002</t>
  </si>
  <si>
    <t>Fecha: Enero 02/18</t>
  </si>
  <si>
    <t>IV</t>
  </si>
  <si>
    <t>CARPINTERIA METALICA Y MADERA</t>
  </si>
  <si>
    <t>Cuenta de Cobro / 28-02-2018 - Fachadas y Ventanas</t>
  </si>
  <si>
    <t>SUBTOTAL VALOR CAPITULO CARPINTERIA Y MADERA</t>
  </si>
  <si>
    <t>CUBIERTA</t>
  </si>
  <si>
    <t>IX</t>
  </si>
  <si>
    <t>X</t>
  </si>
  <si>
    <t>XI</t>
  </si>
  <si>
    <t>XII</t>
  </si>
  <si>
    <t>XIII</t>
  </si>
  <si>
    <t>XIV</t>
  </si>
  <si>
    <t>XV</t>
  </si>
  <si>
    <t>XVI</t>
  </si>
  <si>
    <t>XVII</t>
  </si>
  <si>
    <t>Administracion</t>
  </si>
  <si>
    <t>Imprevistos</t>
  </si>
  <si>
    <t>Utilidad</t>
  </si>
  <si>
    <t>IVA Sobre Utilidad</t>
  </si>
  <si>
    <t>COSTOS INDIRECTOS</t>
  </si>
  <si>
    <t>SUBTOTAL VALOR CAPITULO ELECTRICO</t>
  </si>
  <si>
    <t>Cuenta de Cobro CC 001-18 / M&amp;Z Ingenieria Electrica SAS</t>
  </si>
  <si>
    <t>SUBTOTAL VALOR CAPITULO HIDRAULICAS, SANITARIAS, GAS Y RED CONTRA INCENDIOS</t>
  </si>
  <si>
    <t>Cuenta de Cobro No. 33 / Metalredes y CIA Ltda</t>
  </si>
  <si>
    <t>Cuenta de Cobro S/N - Bernardo Torres Diaz / 17-1-2018</t>
  </si>
  <si>
    <t>Cuenta de Cobro S/N - Bernardo Torres Diaz / 21-2-2018</t>
  </si>
  <si>
    <t>SUBTOTAL VALOR CAPITULO PRELIMINARES - PINTURA Y ACABADOS</t>
  </si>
  <si>
    <t>Factura No. 115772 Ferreelectricos</t>
  </si>
  <si>
    <t>Factura No. 422-00085396 / Almacenes Corona</t>
  </si>
  <si>
    <t>Factura No. BT29-5480005614 - Decorceramica</t>
  </si>
  <si>
    <t>SUBTOTAL VALOR CAPITULO PISOS Y ENCHAPES</t>
  </si>
  <si>
    <t>30% SOBRE EL VALOR DEL CONTRATO</t>
  </si>
  <si>
    <t>PROGRAMACION
INICIAL</t>
  </si>
  <si>
    <t xml:space="preserve">ANALISIS EXTRACTO encargo fiduciario  al XX de XXXX de 2018 </t>
  </si>
  <si>
    <t>Saldo al XX de XXXXX de 2018</t>
  </si>
  <si>
    <t>ORDENES DE GIRO
XX y XX</t>
  </si>
  <si>
    <t xml:space="preserve"> ABDO JOSE SALGADO AYOLA
 INGENIERO CIVIL
</t>
  </si>
  <si>
    <t>CONTRATO DE INTERVENTORIA No. 0370 DE 2017. CUYO OBJETO ES “REALIZAR INTERVENTORIA TÉCNICA, ADMINISTRATIVA Y FINANCIERA SOBRE LOS TRABAJOS DE ADECUACIÓN Y MANTENIMIENTO DE LAS DEPENDENCIAS EN EL NIVEL  CENTRAL DE LA FISCALÍA GENERAL DE LA NACION EN BOGOTA” .</t>
  </si>
  <si>
    <t>FISCALIA GENERAL DE LA NACION EN BOGOTA</t>
  </si>
  <si>
    <t>DESCRIPCION ITEM DE LA INVERSION</t>
  </si>
  <si>
    <t>Cuenta de Cobro / 09-03-2018 - Fachadas y Ventanas</t>
  </si>
  <si>
    <t>Cuenta de Cobro CC 011-18 / M&amp;Z Ingenieria Electrica SAS</t>
  </si>
  <si>
    <t>COMPRA DE EQUIPOS Y REPUESTOS</t>
  </si>
  <si>
    <t>SUBTOTAL VALOR COMPRA DE EQUIPOS Y REPUESTOS</t>
  </si>
  <si>
    <t>Factura No. 00007533 / Samm Colombia</t>
  </si>
  <si>
    <t>PAGO DE SALARIOS Y JORNALES</t>
  </si>
  <si>
    <t>Rlacion cobros Personal de Obra</t>
  </si>
  <si>
    <t>CANT</t>
  </si>
  <si>
    <t>VALOR</t>
  </si>
  <si>
    <t>CASONA</t>
  </si>
  <si>
    <t>CELDAS</t>
  </si>
  <si>
    <t>AUDITORIO</t>
  </si>
  <si>
    <t>PARQUEADERO</t>
  </si>
  <si>
    <t>MUSEO</t>
  </si>
  <si>
    <t>OFICINA BLOQUE H P-1</t>
  </si>
  <si>
    <t>SEGUNDO PISO BLOQUE F IZQ</t>
  </si>
  <si>
    <t>BAÑOS AUXILIARES</t>
  </si>
  <si>
    <t>SEGUNDO PISO F - PASILLO CENTRO</t>
  </si>
  <si>
    <t>CEVAP</t>
  </si>
  <si>
    <t>CACYM</t>
  </si>
  <si>
    <t>TOTAL</t>
  </si>
  <si>
    <t xml:space="preserve">BLOQUE F SÓTANO </t>
  </si>
  <si>
    <t>BATERÍAS  BLOQUE  F - SÓTANO</t>
  </si>
  <si>
    <t>CUARTO DE ASEO BLOQUE F- PISO 2</t>
  </si>
  <si>
    <t>CUARTO DE ASEO BLOQUE F- SOTANO</t>
  </si>
  <si>
    <t>COCINETAS BLOQUE F - PISO 2</t>
  </si>
  <si>
    <t>PRENSA</t>
  </si>
  <si>
    <t>MATERAS</t>
  </si>
  <si>
    <t>OFICINAS PALOQUEMAO</t>
  </si>
  <si>
    <t>ÁREA ACCESO POSTERIOR FISCALIA</t>
  </si>
  <si>
    <t>IC080</t>
  </si>
  <si>
    <t>IC083</t>
  </si>
  <si>
    <t>CONSULTORIO SÓTANO T</t>
  </si>
  <si>
    <t>IC082</t>
  </si>
  <si>
    <t>Informe Mensual No 5 Noviembre de 2018</t>
  </si>
  <si>
    <t xml:space="preserve">OFICINAS BLOQUE C4 </t>
  </si>
  <si>
    <t>OFICINA BLOQUE T - SÓTANO</t>
  </si>
  <si>
    <t>SHUT DE BASURAS</t>
  </si>
  <si>
    <t>LABORATORIO BLOQUE L3</t>
  </si>
  <si>
    <t>OFICINA BLOQUE C1  TICS</t>
  </si>
  <si>
    <t>OFICINA BIENESTAR</t>
  </si>
  <si>
    <t>OFICINAS BLOQUE F PISO 1</t>
  </si>
  <si>
    <t>CAPILLA</t>
  </si>
  <si>
    <t>BLOQUE H PISO 3</t>
  </si>
  <si>
    <t>BLOQUE H PISO 1</t>
  </si>
  <si>
    <t>OFICINA BLOQUE  T2</t>
  </si>
  <si>
    <t>Saldo</t>
  </si>
  <si>
    <t>BLOQUE T</t>
  </si>
  <si>
    <t xml:space="preserve">BATERÍAS BLOQUE F - PISO 1 </t>
  </si>
  <si>
    <t>BATERIA SANITARIA F -  PISO 1 LADO IZQ</t>
  </si>
  <si>
    <t>PROYECCIONES</t>
  </si>
  <si>
    <t>CORTE</t>
  </si>
  <si>
    <t>1.</t>
  </si>
  <si>
    <t>No.</t>
  </si>
  <si>
    <t>COSTO TOTAL</t>
  </si>
  <si>
    <t>2.</t>
  </si>
  <si>
    <t>3.</t>
  </si>
  <si>
    <t>ÁREAS DE CUBIERTA</t>
  </si>
  <si>
    <t>ÁREA</t>
  </si>
  <si>
    <t>1.1</t>
  </si>
  <si>
    <t>1.2</t>
  </si>
  <si>
    <t>1.3</t>
  </si>
  <si>
    <t>2.1</t>
  </si>
  <si>
    <t>2.2</t>
  </si>
  <si>
    <t>2.3</t>
  </si>
  <si>
    <t>BLOQUE F2</t>
  </si>
  <si>
    <t>2.4</t>
  </si>
  <si>
    <t>2.5</t>
  </si>
  <si>
    <t>2.6</t>
  </si>
  <si>
    <t>SEGUNDO PISO BLOQUE F DER</t>
  </si>
  <si>
    <t>2.7</t>
  </si>
  <si>
    <t>BLOQUE F1</t>
  </si>
  <si>
    <t>BATERIA SANITARIA F - PISO 2 (LADO IZQUIERDO)</t>
  </si>
  <si>
    <t xml:space="preserve">BATERÍAS  BLOQUE F - PISO 2 (LADO DERECHO) </t>
  </si>
  <si>
    <t>3.1</t>
  </si>
  <si>
    <t>3.2</t>
  </si>
  <si>
    <t>3.3</t>
  </si>
  <si>
    <t>4.</t>
  </si>
  <si>
    <t>4.1</t>
  </si>
  <si>
    <t>4.2</t>
  </si>
  <si>
    <t>4.3</t>
  </si>
  <si>
    <t>BLOQUE F SÓTANO</t>
  </si>
  <si>
    <t>5.</t>
  </si>
  <si>
    <t>5.1</t>
  </si>
  <si>
    <t>5.2</t>
  </si>
  <si>
    <t>5.3</t>
  </si>
  <si>
    <t>SÓTANO BLOQUE T</t>
  </si>
  <si>
    <t xml:space="preserve">BLOQUE T </t>
  </si>
  <si>
    <t>4.4</t>
  </si>
  <si>
    <t>5.4</t>
  </si>
  <si>
    <t>6.</t>
  </si>
  <si>
    <t>BLOQUE C</t>
  </si>
  <si>
    <t>PLATAFORMA</t>
  </si>
  <si>
    <t>4.5</t>
  </si>
  <si>
    <t>NÓMINA</t>
  </si>
  <si>
    <t>5.5</t>
  </si>
  <si>
    <t>5.6</t>
  </si>
  <si>
    <t>6.1</t>
  </si>
  <si>
    <t>6.2</t>
  </si>
  <si>
    <t>6.3</t>
  </si>
  <si>
    <t>6.4</t>
  </si>
  <si>
    <t>7.</t>
  </si>
  <si>
    <t>BLOQUE L</t>
  </si>
  <si>
    <t>7.1</t>
  </si>
  <si>
    <t>7.2</t>
  </si>
  <si>
    <t>7.3</t>
  </si>
  <si>
    <t>7.4</t>
  </si>
  <si>
    <t>DESPACHO FISCAL</t>
  </si>
  <si>
    <t>DESPACHO  DIRECTOR FISCALIA</t>
  </si>
  <si>
    <t>8.1</t>
  </si>
  <si>
    <t>8.2</t>
  </si>
  <si>
    <t>OFICINA BLOQUE L6</t>
  </si>
  <si>
    <t>9.1</t>
  </si>
  <si>
    <t>9.2</t>
  </si>
  <si>
    <t>BLOQUE H</t>
  </si>
  <si>
    <t>BLOQUE H SÓTANO HALL ACCESO A PARQUEADEROS</t>
  </si>
  <si>
    <t>9.3</t>
  </si>
  <si>
    <t>9.4</t>
  </si>
  <si>
    <t>8.</t>
  </si>
  <si>
    <t>9.</t>
  </si>
  <si>
    <t>10.</t>
  </si>
  <si>
    <t>EXTERIORES SEDE BUNKER</t>
  </si>
  <si>
    <t>10.1</t>
  </si>
  <si>
    <t>10.2</t>
  </si>
  <si>
    <t>10.3</t>
  </si>
  <si>
    <t>10.4</t>
  </si>
  <si>
    <t>SOTANO H SALA DE AUDIENCIAS</t>
  </si>
  <si>
    <t>9.5</t>
  </si>
  <si>
    <t>PUNTO ECOLÓGICO</t>
  </si>
  <si>
    <t>ANDENES</t>
  </si>
  <si>
    <t>10.5</t>
  </si>
  <si>
    <t>11.</t>
  </si>
  <si>
    <t>12.</t>
  </si>
  <si>
    <t>12.1</t>
  </si>
  <si>
    <t xml:space="preserve">(MUSEO) TERCER NIVEL </t>
  </si>
  <si>
    <t>12.2</t>
  </si>
  <si>
    <t>SEDE CALLE 19 CON CRA 13 (MUSEO)</t>
  </si>
  <si>
    <t>13.</t>
  </si>
  <si>
    <t>OFICINAS SEDE PALOQUEMAO</t>
  </si>
  <si>
    <t>13.1</t>
  </si>
  <si>
    <t>13.2</t>
  </si>
  <si>
    <t>13.3</t>
  </si>
  <si>
    <t>PALOQUEMAO PISO 3</t>
  </si>
  <si>
    <t>PALOQUEMAO PISO 6</t>
  </si>
  <si>
    <t>14.</t>
  </si>
  <si>
    <t>OFICINAS SEDE CALLE 73</t>
  </si>
  <si>
    <t>15.</t>
  </si>
  <si>
    <t>3'.</t>
  </si>
  <si>
    <t xml:space="preserve">Actividades sin item </t>
  </si>
  <si>
    <t>Total</t>
  </si>
  <si>
    <t>(aires acondicionados, mantenimiento ascensores, mobiliario)</t>
  </si>
  <si>
    <t>Saldo a favor</t>
  </si>
  <si>
    <t>Colchon (proyección incluida en balance)</t>
  </si>
  <si>
    <t>UNITARIO</t>
  </si>
  <si>
    <t>UNIDAD</t>
  </si>
  <si>
    <t>TRANSPORTES</t>
  </si>
  <si>
    <t>PLATAFORMA A NOVIEMBRE</t>
  </si>
  <si>
    <t>DESCRIPCIÓN</t>
  </si>
  <si>
    <t>Se descuentan items en gris de corte 12</t>
  </si>
  <si>
    <t xml:space="preserve">    </t>
  </si>
  <si>
    <t>UNIDAD DE MEDIDA</t>
  </si>
  <si>
    <t>CANTIDAD</t>
  </si>
  <si>
    <t>VALOR UNITARIO</t>
  </si>
  <si>
    <t>IPC SERIE DE EMPALME</t>
  </si>
  <si>
    <t>ESTUDIO DEL SECTOR</t>
  </si>
  <si>
    <t>NOTAS:</t>
  </si>
  <si>
    <t xml:space="preserve">1) Para establecer los valores unitarios se obtuvo del análisis (ítem x ítem) del promedio entre análisis de cotizaciones y análisis de costos históricos. </t>
  </si>
  <si>
    <t>2)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</si>
  <si>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3)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</si>
  <si>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</si>
  <si>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</si>
  <si>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2) Para establecer el valor del mercado se utiliza la formula promedio</t>
  </si>
  <si>
    <t>ÍTEM</t>
  </si>
  <si>
    <t>ANÁLISIS DE COSTOS HISTÓRICOS</t>
  </si>
  <si>
    <t>ANÁLISIS DE COTIZACIONES</t>
  </si>
  <si>
    <t>Estudio del Sector: No: 1</t>
  </si>
  <si>
    <t>Unidad</t>
  </si>
  <si>
    <t xml:space="preserve">VALOR COTIZACIÓN HÁBIL MÁS BAJA                                                                                                    </t>
  </si>
  <si>
    <t xml:space="preserve">PROMEDIO                                                                                </t>
  </si>
  <si>
    <t xml:space="preserve">VALOR COTIZACIÓN  HÁBIL MÁS ALTA                                                                                                   </t>
  </si>
  <si>
    <t>PORCENTAJE DIFERENCIAL (BAJA/PROMEDIO)</t>
  </si>
  <si>
    <t>MEDIA ARITMETICA BAJA</t>
  </si>
  <si>
    <t>VALOR UNITARIO SIN IVA</t>
  </si>
  <si>
    <t>40% &gt; / &lt;</t>
  </si>
  <si>
    <t>ANALISIS DE COTIZACIONES</t>
  </si>
  <si>
    <t>VALOR UNITARIO
SIN IVA</t>
  </si>
  <si>
    <t>VALOR IVA</t>
  </si>
  <si>
    <t>VALOR UNITARIO
INCLUIDO IVA</t>
  </si>
  <si>
    <t>VALOR TOTAL
INCLUIDO IVA</t>
  </si>
  <si>
    <t>PROYECCION COSTOS 2026</t>
  </si>
  <si>
    <t>1) Se realizó el estudio con dos cotizacion la cual cumple con lo solicitado por la entidad</t>
  </si>
  <si>
    <t>ANEXO 1 - COTIZACIONES</t>
  </si>
  <si>
    <t>ANEXO 2 - HISTORICOS</t>
  </si>
  <si>
    <t>ANEXO 3 - PROY COSTOS</t>
  </si>
  <si>
    <t>ANEXO 4 - ESTUDIO DEL SECTOR</t>
  </si>
  <si>
    <t>ESTUDIO DEL SECTOR 2026</t>
  </si>
  <si>
    <t>VALOR TOTAL SIN IVA</t>
  </si>
  <si>
    <t>COTIZACIÓN No.1</t>
  </si>
  <si>
    <t>COTIZACIÓN No.2</t>
  </si>
  <si>
    <t>Fecha de elaboración: 18/09/2026</t>
  </si>
  <si>
    <t>Suministro, instalación y puesta en funcionamiento de una unidad UPS tipo ON-Line de Doble Conversión, capacidad de 10kVA Bifásica para la sede de Ocaña - Norte de Santander. Incluye baterías e instalación a punto cero.</t>
  </si>
  <si>
    <t>Suministro, instalación y puesta en funcionamiento de una unidad UPS tipo ON-Line de Doble Conversión, capacidad de 6kVA Bifásica para la sede de Piedecuesta - Santander. Incluye baterías e instalación a punto cero.</t>
  </si>
  <si>
    <t>Suministro, instalación y puesta en funcionamiento de una unidad UPS tipo ON-Line de Doble Conversión, capacidad de 6kVA Monofásica para la sede de Los Patios - Norte de Santander. Incluye baterías e instalación a punto cero.</t>
  </si>
  <si>
    <t>Suministro e instalación y puesta en funcionamiento de equipos UPS para diferentes sedes de la Regional Nororiental de la Fiscalía General de la Nación.</t>
  </si>
  <si>
    <t>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</si>
</sst>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_-* #,##0.00\ _€_-;\-* #,##0.00\ _€_-;_-* &quot;-&quot;??\ _€_-;_-@_-"/>
    <numFmt numFmtId="165" formatCode="_-&quot;$&quot;* #,##0_-;\-&quot;$&quot;* #,##0_-;_-&quot;$&quot;* &quot;-&quot;_-;_-@_-"/>
    <numFmt numFmtId="166" formatCode="_-&quot;$&quot;* #,##0.00_-;\-&quot;$&quot;* #,##0.00_-;_-&quot;$&quot;* &quot;-&quot;??_-;_-@_-"/>
    <numFmt numFmtId="167" formatCode="_(&quot;$&quot;\ * #,##0.00_);_(&quot;$&quot;\ * \(#,##0.00\);_(&quot;$&quot;\ * &quot;-&quot;??_);_(@_)"/>
    <numFmt numFmtId="168" formatCode="_(* #,##0.00_);_(* \(#,##0.00\);_(* &quot;-&quot;??_);_(@_)"/>
    <numFmt numFmtId="169" formatCode="_ * #,##0.00_ ;_ * \-#,##0.00_ ;_ * &quot;-&quot;??_ ;_ @_ "/>
    <numFmt numFmtId="170" formatCode="_ [$$-240A]\ * #,##0_ ;_ [$$-240A]\ * \-#,##0_ ;_ [$$-240A]\ * &quot;-&quot;_ ;_ @_ "/>
    <numFmt numFmtId="171" formatCode="_-* #,##0.00\ &quot;pta&quot;_-;\-* #,##0.00\ &quot;pta&quot;_-;_-* &quot;-&quot;??\ &quot;pta&quot;_-;_-@_-"/>
    <numFmt numFmtId="172" formatCode="_ [$$-240A]\ * #,##0.00_ ;_ [$$-240A]\ * \-#,##0.00_ ;_ [$$-240A]\ * &quot;-&quot;_ ;_ @_ "/>
    <numFmt numFmtId="173" formatCode="#,##0.0"/>
    <numFmt numFmtId="174" formatCode="_-&quot;$&quot;* #,##0.00_-;\-&quot;$&quot;* #,##0.00_-;_-&quot;$&quot;* &quot;-&quot;_-;_-@_-"/>
    <numFmt numFmtId="175" formatCode="_-&quot;$&quot;* #,##0.000_-;\-&quot;$&quot;* #,##0.000_-;_-&quot;$&quot;* &quot;-&quot;_-;_-@_-"/>
    <numFmt numFmtId="176" formatCode="&quot;$&quot;#,##0"/>
    <numFmt numFmtId="177" formatCode="_-&quot;$&quot;* #.##0.00_-;\-&quot;$&quot;* #.##0.00_-;_-&quot;$&quot;* &quot;-&quot;??_-;_-@_-"/>
    <numFmt numFmtId="178" formatCode="&quot;$&quot;\ #,##0"/>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name val="Arial"/>
      <family val="2"/>
    </font>
    <font>
      <b/>
      <sz val="10"/>
      <name val="Arial"/>
      <family val="2"/>
    </font>
    <font>
      <sz val="10"/>
      <name val="Arial"/>
      <family val="2"/>
    </font>
    <font>
      <b/>
      <sz val="14"/>
      <name val="Tahoma"/>
      <family val="2"/>
    </font>
    <font>
      <sz val="8"/>
      <name val="Arial"/>
      <family val="2"/>
    </font>
    <font>
      <sz val="12"/>
      <name val="Arial"/>
      <family val="2"/>
    </font>
    <font>
      <b/>
      <sz val="12"/>
      <name val="Arial"/>
      <family val="2"/>
    </font>
    <font>
      <sz val="11"/>
      <color indexed="8"/>
      <name val="Calibri"/>
      <family val="2"/>
    </font>
    <font>
      <sz val="10"/>
      <name val="Arial"/>
      <family val="2"/>
    </font>
    <font>
      <sz val="10"/>
      <color indexed="64"/>
      <name val="Arial"/>
      <family val="2"/>
    </font>
    <font>
      <b/>
      <sz val="9"/>
      <name val="Arial"/>
      <family val="2"/>
    </font>
    <font>
      <b/>
      <sz val="11"/>
      <name val="Arial"/>
      <family val="2"/>
    </font>
    <font>
      <sz val="10"/>
      <name val="Arial"/>
      <family val="2"/>
    </font>
    <font>
      <b/>
      <sz val="12"/>
      <color rgb="FFFFFFFF"/>
      <name val="Arial"/>
      <family val="2"/>
    </font>
    <font>
      <sz val="10"/>
      <name val="Century Gothic"/>
      <family val="2"/>
    </font>
    <font>
      <b/>
      <sz val="10"/>
      <name val="Century Gothic"/>
      <family val="2"/>
    </font>
    <font>
      <sz val="14"/>
      <name val="Arial"/>
      <family val="2"/>
    </font>
    <font>
      <b/>
      <sz val="12"/>
      <color rgb="FFFF0000"/>
      <name val="Arial"/>
      <family val="2"/>
    </font>
    <font>
      <sz val="10"/>
      <name val="Arial"/>
      <family val="2"/>
    </font>
    <font>
      <b/>
      <sz val="10"/>
      <color rgb="FFFF0000"/>
      <name val="Century Gothic"/>
      <family val="2"/>
    </font>
    <font>
      <sz val="10"/>
      <name val="Arial"/>
      <family val="2"/>
    </font>
    <font>
      <sz val="10"/>
      <name val="Arial"/>
      <family val="2"/>
    </font>
    <font>
      <sz val="9"/>
      <name val="Arial"/>
      <family val="2"/>
    </font>
    <font>
      <b/>
      <sz val="11"/>
      <color rgb="FFFF0000"/>
      <name val="Calibri"/>
      <family val="2"/>
      <scheme val="minor"/>
    </font>
    <font>
      <sz val="11"/>
      <color theme="0"/>
      <name val="Calibri"/>
      <family val="2"/>
      <scheme val="minor"/>
    </font>
    <font>
      <sz val="10"/>
      <color theme="1"/>
      <name val="Arial"/>
      <family val="2"/>
    </font>
    <font>
      <b/>
      <sz val="10"/>
      <name val="Calibri"/>
      <family val="2"/>
      <scheme val="minor"/>
    </font>
    <font>
      <sz val="12"/>
      <color theme="0"/>
      <name val="Arial"/>
      <family val="2"/>
    </font>
    <font>
      <sz val="9"/>
      <color theme="0"/>
      <name val="Arial"/>
      <family val="2"/>
    </font>
    <font>
      <sz val="9"/>
      <color theme="1"/>
      <name val="Arial"/>
      <family val="2"/>
    </font>
    <font>
      <sz val="9"/>
      <color theme="0"/>
      <name val="Calibri"/>
      <family val="2"/>
      <scheme val="minor"/>
    </font>
    <font>
      <sz val="8"/>
      <name val="Arial"/>
      <family val="2"/>
    </font>
    <font>
      <b/>
      <sz val="10"/>
      <color rgb="FF000000"/>
      <name val="Arial"/>
      <family val="2"/>
    </font>
    <font>
      <sz val="10"/>
      <color rgb="FF000000"/>
      <name val="Arial"/>
      <family val="2"/>
    </font>
    <font>
      <b/>
      <sz val="11"/>
      <name val="Arial Narrow"/>
      <family val="2"/>
    </font>
    <font>
      <sz val="12"/>
      <color theme="1"/>
      <name val="Arial"/>
      <family val="2"/>
    </font>
    <font>
      <sz val="12"/>
      <name val="Arial"/>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indexed="22"/>
        <bgColor indexed="64"/>
      </patternFill>
    </fill>
    <fill>
      <patternFill patternType="solid">
        <fgColor theme="4" tint="0.79998168889431442"/>
        <bgColor indexed="64"/>
      </patternFill>
    </fill>
  </fills>
  <borders count="7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double">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style="double">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s>
  <cellStyleXfs count="36">
    <xf numFmtId="0" fontId="0" fillId="0" borderId="0"/>
    <xf numFmtId="171" fontId="8" fillId="0" borderId="0" applyFont="0" applyFill="0" applyBorder="0" applyAlignment="0" applyProtection="0"/>
    <xf numFmtId="169" fontId="14" fillId="0" borderId="0" applyFont="0" applyFill="0" applyBorder="0" applyAlignment="0" applyProtection="0"/>
    <xf numFmtId="168" fontId="13" fillId="0" borderId="0" applyFont="0" applyFill="0" applyBorder="0" applyAlignment="0" applyProtection="0"/>
    <xf numFmtId="167" fontId="13" fillId="0" borderId="0" applyFont="0" applyFill="0" applyBorder="0" applyAlignment="0" applyProtection="0"/>
    <xf numFmtId="0" fontId="15" fillId="0" borderId="0"/>
    <xf numFmtId="9" fontId="14"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0" fontId="8" fillId="0" borderId="0"/>
    <xf numFmtId="9" fontId="8" fillId="0" borderId="0" applyFont="0" applyFill="0" applyBorder="0" applyAlignment="0" applyProtection="0"/>
    <xf numFmtId="9" fontId="8" fillId="0" borderId="0" applyFont="0" applyFill="0" applyBorder="0" applyAlignment="0" applyProtection="0"/>
    <xf numFmtId="168" fontId="5" fillId="0" borderId="0" applyFont="0" applyFill="0" applyBorder="0" applyAlignment="0" applyProtection="0"/>
    <xf numFmtId="0" fontId="5" fillId="0" borderId="0"/>
    <xf numFmtId="0" fontId="4" fillId="0" borderId="0"/>
    <xf numFmtId="167" fontId="18" fillId="0" borderId="0" applyFont="0" applyFill="0" applyBorder="0" applyAlignment="0" applyProtection="0"/>
    <xf numFmtId="167" fontId="3" fillId="0" borderId="0" applyFont="0" applyFill="0" applyBorder="0" applyAlignment="0" applyProtection="0"/>
    <xf numFmtId="9" fontId="18" fillId="0" borderId="0" applyFont="0" applyFill="0" applyBorder="0" applyAlignment="0" applyProtection="0"/>
    <xf numFmtId="165" fontId="24" fillId="0" borderId="0" applyFont="0" applyFill="0" applyBorder="0" applyAlignment="0" applyProtection="0"/>
    <xf numFmtId="43" fontId="26" fillId="0" borderId="0" applyFont="0" applyFill="0" applyBorder="0" applyAlignment="0" applyProtection="0"/>
    <xf numFmtId="0" fontId="2" fillId="0" borderId="0"/>
    <xf numFmtId="0" fontId="27" fillId="0" borderId="0"/>
    <xf numFmtId="169" fontId="8" fillId="0" borderId="0" applyFont="0" applyFill="0" applyBorder="0" applyAlignment="0" applyProtection="0"/>
    <xf numFmtId="43" fontId="13" fillId="0" borderId="0" applyFont="0" applyFill="0" applyBorder="0" applyAlignment="0" applyProtection="0"/>
    <xf numFmtId="9" fontId="8"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167" fontId="8" fillId="0" borderId="0" applyFont="0" applyFill="0" applyBorder="0" applyAlignment="0" applyProtection="0"/>
    <xf numFmtId="167" fontId="2"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0" fontId="8" fillId="0" borderId="0"/>
    <xf numFmtId="0" fontId="1" fillId="0" borderId="0"/>
    <xf numFmtId="177" fontId="1" fillId="0" borderId="0" applyFont="0" applyFill="0" applyBorder="0" applyAlignment="0" applyProtection="0"/>
  </cellStyleXfs>
  <cellXfs count="391">
    <xf numFmtId="0" fontId="0" fillId="0" borderId="0" xfId="0"/>
    <xf numFmtId="0" fontId="6" fillId="0" borderId="3" xfId="0" applyFont="1" applyBorder="1" applyAlignment="1">
      <alignment horizontal="center" vertical="center" wrapText="1"/>
    </xf>
    <xf numFmtId="0" fontId="10" fillId="0" borderId="0" xfId="0" applyFont="1"/>
    <xf numFmtId="0" fontId="6" fillId="0" borderId="0" xfId="0" applyFont="1" applyAlignment="1">
      <alignment horizontal="center"/>
    </xf>
    <xf numFmtId="0" fontId="0" fillId="3" borderId="0" xfId="0" applyFill="1"/>
    <xf numFmtId="0" fontId="11" fillId="0" borderId="0" xfId="0" applyFont="1"/>
    <xf numFmtId="0" fontId="11" fillId="0" borderId="0" xfId="0" applyFont="1" applyAlignment="1">
      <alignment horizontal="center"/>
    </xf>
    <xf numFmtId="0" fontId="12" fillId="0" borderId="0" xfId="0" applyFont="1"/>
    <xf numFmtId="3" fontId="11" fillId="0" borderId="0" xfId="0" applyNumberFormat="1" applyFont="1" applyAlignment="1">
      <alignment horizontal="right"/>
    </xf>
    <xf numFmtId="170" fontId="12" fillId="0" borderId="12" xfId="0" applyNumberFormat="1" applyFont="1" applyBorder="1" applyAlignment="1">
      <alignment horizontal="center" vertical="center"/>
    </xf>
    <xf numFmtId="0" fontId="11" fillId="0" borderId="14" xfId="0" applyFont="1" applyBorder="1"/>
    <xf numFmtId="0" fontId="11" fillId="0" borderId="15" xfId="0" applyFont="1" applyBorder="1"/>
    <xf numFmtId="0" fontId="11" fillId="0" borderId="16" xfId="0" applyFont="1" applyBorder="1"/>
    <xf numFmtId="0" fontId="11" fillId="0" borderId="4" xfId="0" applyFont="1" applyBorder="1" applyAlignment="1">
      <alignment wrapText="1"/>
    </xf>
    <xf numFmtId="170" fontId="7" fillId="0" borderId="2" xfId="0" applyNumberFormat="1" applyFont="1" applyBorder="1" applyAlignment="1">
      <alignment vertical="center" wrapText="1"/>
    </xf>
    <xf numFmtId="3" fontId="11" fillId="0" borderId="2" xfId="0" applyNumberFormat="1" applyFont="1" applyBorder="1" applyAlignment="1">
      <alignment horizontal="right" wrapText="1"/>
    </xf>
    <xf numFmtId="0" fontId="0" fillId="2" borderId="0" xfId="0" applyFill="1"/>
    <xf numFmtId="167" fontId="11" fillId="0" borderId="2" xfId="0" applyNumberFormat="1" applyFont="1" applyBorder="1" applyAlignment="1">
      <alignment horizontal="right" wrapText="1"/>
    </xf>
    <xf numFmtId="167" fontId="11" fillId="0" borderId="1" xfId="0" applyNumberFormat="1" applyFont="1" applyBorder="1" applyAlignment="1">
      <alignment horizontal="right" wrapText="1"/>
    </xf>
    <xf numFmtId="0" fontId="12" fillId="0" borderId="6" xfId="0" applyFont="1" applyBorder="1" applyAlignment="1">
      <alignment horizontal="center"/>
    </xf>
    <xf numFmtId="170" fontId="7" fillId="0" borderId="1" xfId="0" applyNumberFormat="1" applyFont="1" applyBorder="1" applyAlignment="1">
      <alignment vertical="center" wrapText="1"/>
    </xf>
    <xf numFmtId="3" fontId="11" fillId="0" borderId="13" xfId="0" applyNumberFormat="1" applyFont="1" applyBorder="1" applyAlignment="1">
      <alignment horizontal="right"/>
    </xf>
    <xf numFmtId="0" fontId="12" fillId="0" borderId="2" xfId="0" applyFont="1" applyBorder="1" applyAlignment="1">
      <alignment horizontal="center"/>
    </xf>
    <xf numFmtId="0" fontId="12" fillId="0" borderId="13" xfId="0" applyFont="1" applyBorder="1" applyAlignment="1">
      <alignment horizontal="center"/>
    </xf>
    <xf numFmtId="170" fontId="12" fillId="0" borderId="13" xfId="0" applyNumberFormat="1" applyFont="1" applyBorder="1"/>
    <xf numFmtId="170" fontId="0" fillId="0" borderId="0" xfId="0" applyNumberFormat="1"/>
    <xf numFmtId="170" fontId="12" fillId="0" borderId="0" xfId="0" applyNumberFormat="1" applyFont="1"/>
    <xf numFmtId="170" fontId="11" fillId="0" borderId="0" xfId="0" applyNumberFormat="1" applyFont="1"/>
    <xf numFmtId="3" fontId="11" fillId="0" borderId="1" xfId="0" applyNumberFormat="1" applyFont="1" applyBorder="1" applyAlignment="1">
      <alignment horizontal="right" wrapText="1"/>
    </xf>
    <xf numFmtId="0" fontId="8" fillId="0" borderId="4" xfId="0" applyFont="1" applyBorder="1" applyAlignment="1">
      <alignment wrapText="1"/>
    </xf>
    <xf numFmtId="0" fontId="0" fillId="0" borderId="36" xfId="0" applyBorder="1" applyAlignment="1">
      <alignment horizontal="center" vertical="center"/>
    </xf>
    <xf numFmtId="170" fontId="11" fillId="0" borderId="37" xfId="0" applyNumberFormat="1" applyFont="1" applyBorder="1"/>
    <xf numFmtId="167" fontId="11" fillId="0" borderId="37" xfId="0" applyNumberFormat="1" applyFont="1" applyBorder="1"/>
    <xf numFmtId="0" fontId="11" fillId="0" borderId="37" xfId="0" applyFont="1" applyBorder="1"/>
    <xf numFmtId="0" fontId="0" fillId="0" borderId="38" xfId="0" applyBorder="1"/>
    <xf numFmtId="49" fontId="8" fillId="0" borderId="36" xfId="0" applyNumberFormat="1" applyFont="1" applyBorder="1" applyAlignment="1">
      <alignment horizontal="center" vertical="center"/>
    </xf>
    <xf numFmtId="0" fontId="15" fillId="0" borderId="38" xfId="0" applyFont="1" applyBorder="1" applyAlignment="1">
      <alignment horizontal="center" vertical="center" wrapText="1"/>
    </xf>
    <xf numFmtId="170" fontId="11" fillId="0" borderId="39" xfId="0" applyNumberFormat="1" applyFont="1" applyBorder="1"/>
    <xf numFmtId="0" fontId="0" fillId="0" borderId="40" xfId="0" applyBorder="1" applyAlignment="1">
      <alignment horizontal="center"/>
    </xf>
    <xf numFmtId="0" fontId="11" fillId="0" borderId="43" xfId="0" applyFont="1" applyBorder="1"/>
    <xf numFmtId="0" fontId="12" fillId="0" borderId="44" xfId="0" applyFont="1" applyBorder="1" applyAlignment="1">
      <alignment wrapText="1"/>
    </xf>
    <xf numFmtId="4" fontId="12" fillId="0" borderId="46" xfId="0" applyNumberFormat="1" applyFont="1" applyBorder="1"/>
    <xf numFmtId="3" fontId="16" fillId="0" borderId="12" xfId="0" applyNumberFormat="1" applyFont="1" applyBorder="1" applyAlignment="1">
      <alignment horizontal="center" vertical="center" wrapText="1"/>
    </xf>
    <xf numFmtId="0" fontId="0" fillId="0" borderId="41" xfId="0" applyBorder="1"/>
    <xf numFmtId="0" fontId="0" fillId="0" borderId="32" xfId="0" applyBorder="1"/>
    <xf numFmtId="0" fontId="0" fillId="0" borderId="42" xfId="0" applyBorder="1"/>
    <xf numFmtId="49" fontId="11" fillId="0" borderId="45" xfId="0" applyNumberFormat="1" applyFont="1" applyBorder="1" applyAlignment="1">
      <alignment horizontal="center"/>
    </xf>
    <xf numFmtId="0" fontId="8" fillId="0" borderId="4" xfId="0" applyFont="1" applyBorder="1" applyAlignment="1">
      <alignment horizontal="center" wrapText="1"/>
    </xf>
    <xf numFmtId="0" fontId="8" fillId="0" borderId="2" xfId="0" applyFont="1" applyBorder="1" applyAlignment="1">
      <alignment horizontal="center" wrapText="1"/>
    </xf>
    <xf numFmtId="0" fontId="8" fillId="0" borderId="13" xfId="0" applyFont="1" applyBorder="1" applyAlignment="1">
      <alignment horizontal="center"/>
    </xf>
    <xf numFmtId="0" fontId="8" fillId="0" borderId="32" xfId="0" applyFont="1" applyBorder="1"/>
    <xf numFmtId="49" fontId="8" fillId="0" borderId="45" xfId="0" applyNumberFormat="1" applyFont="1" applyBorder="1" applyAlignment="1">
      <alignment horizontal="center"/>
    </xf>
    <xf numFmtId="0" fontId="8" fillId="0" borderId="13" xfId="0" applyFont="1" applyBorder="1" applyAlignment="1">
      <alignment horizontal="center" wrapText="1"/>
    </xf>
    <xf numFmtId="0" fontId="15" fillId="0" borderId="40" xfId="0" applyFont="1" applyBorder="1" applyAlignment="1">
      <alignment horizontal="center" vertical="center" wrapText="1"/>
    </xf>
    <xf numFmtId="167" fontId="11" fillId="0" borderId="17" xfId="0" applyNumberFormat="1" applyFont="1" applyBorder="1" applyAlignment="1">
      <alignment horizontal="right" wrapText="1"/>
    </xf>
    <xf numFmtId="170" fontId="7" fillId="0" borderId="17" xfId="0" applyNumberFormat="1" applyFont="1" applyBorder="1" applyAlignment="1">
      <alignment vertical="center" wrapText="1"/>
    </xf>
    <xf numFmtId="170" fontId="7" fillId="4" borderId="1" xfId="0" applyNumberFormat="1" applyFont="1" applyFill="1" applyBorder="1" applyAlignment="1">
      <alignment vertical="center" wrapText="1"/>
    </xf>
    <xf numFmtId="3" fontId="12" fillId="0" borderId="46" xfId="0" applyNumberFormat="1" applyFont="1" applyBorder="1"/>
    <xf numFmtId="0" fontId="11" fillId="0" borderId="21" xfId="0" applyFont="1" applyBorder="1"/>
    <xf numFmtId="0" fontId="12" fillId="0" borderId="18" xfId="0" applyFont="1" applyBorder="1" applyAlignment="1">
      <alignment horizontal="center" vertical="center" wrapText="1"/>
    </xf>
    <xf numFmtId="170" fontId="7" fillId="0" borderId="18" xfId="0" applyNumberFormat="1" applyFont="1" applyBorder="1" applyAlignment="1">
      <alignment horizontal="center" vertical="center"/>
    </xf>
    <xf numFmtId="4" fontId="12" fillId="0" borderId="55" xfId="0" applyNumberFormat="1" applyFont="1" applyBorder="1" applyAlignment="1">
      <alignment horizontal="center" vertical="center" wrapText="1"/>
    </xf>
    <xf numFmtId="0" fontId="11" fillId="0" borderId="56" xfId="0" applyFont="1" applyBorder="1"/>
    <xf numFmtId="0" fontId="12" fillId="0" borderId="2" xfId="0" applyFont="1" applyBorder="1" applyAlignment="1">
      <alignment wrapText="1"/>
    </xf>
    <xf numFmtId="4" fontId="12" fillId="0" borderId="2" xfId="0" applyNumberFormat="1" applyFont="1" applyBorder="1" applyAlignment="1">
      <alignment horizontal="right" vertical="center"/>
    </xf>
    <xf numFmtId="4" fontId="11" fillId="0" borderId="2" xfId="0" applyNumberFormat="1" applyFont="1" applyBorder="1" applyAlignment="1">
      <alignment horizontal="right" vertical="center"/>
    </xf>
    <xf numFmtId="4" fontId="12" fillId="0" borderId="57" xfId="0" applyNumberFormat="1" applyFont="1" applyBorder="1" applyAlignment="1">
      <alignment horizontal="center" vertical="center" wrapText="1"/>
    </xf>
    <xf numFmtId="0" fontId="11" fillId="0" borderId="9" xfId="0" applyFont="1" applyBorder="1"/>
    <xf numFmtId="173" fontId="12" fillId="0" borderId="2" xfId="0" applyNumberFormat="1" applyFont="1" applyBorder="1" applyAlignment="1">
      <alignment horizontal="right" vertical="center"/>
    </xf>
    <xf numFmtId="3" fontId="11" fillId="0" borderId="2" xfId="0" applyNumberFormat="1" applyFont="1" applyBorder="1" applyAlignment="1">
      <alignment horizontal="right" vertical="center"/>
    </xf>
    <xf numFmtId="0" fontId="12" fillId="0" borderId="0" xfId="0" applyFont="1" applyAlignment="1">
      <alignment wrapText="1"/>
    </xf>
    <xf numFmtId="173" fontId="12" fillId="0" borderId="0" xfId="0" applyNumberFormat="1" applyFont="1" applyAlignment="1">
      <alignment horizontal="right" vertical="center"/>
    </xf>
    <xf numFmtId="3" fontId="11" fillId="0" borderId="0" xfId="0" applyNumberFormat="1" applyFont="1" applyAlignment="1">
      <alignment horizontal="right" vertical="center"/>
    </xf>
    <xf numFmtId="4" fontId="11" fillId="0" borderId="0" xfId="0" applyNumberFormat="1" applyFont="1" applyAlignment="1">
      <alignment horizontal="right" vertical="center"/>
    </xf>
    <xf numFmtId="173" fontId="19" fillId="0" borderId="14" xfId="0" applyNumberFormat="1" applyFont="1" applyBorder="1" applyAlignment="1">
      <alignment horizontal="right" vertical="center"/>
    </xf>
    <xf numFmtId="0" fontId="11" fillId="0" borderId="30" xfId="0" applyFont="1" applyBorder="1" applyAlignment="1">
      <alignment horizontal="center"/>
    </xf>
    <xf numFmtId="0" fontId="8" fillId="0" borderId="11" xfId="0" applyFont="1" applyBorder="1" applyAlignment="1">
      <alignment horizontal="left"/>
    </xf>
    <xf numFmtId="0" fontId="8" fillId="0" borderId="50" xfId="0" applyFont="1" applyBorder="1" applyAlignment="1">
      <alignment horizontal="left"/>
    </xf>
    <xf numFmtId="0" fontId="0" fillId="0" borderId="31" xfId="0" applyBorder="1" applyAlignment="1">
      <alignment horizontal="left"/>
    </xf>
    <xf numFmtId="0" fontId="0" fillId="0" borderId="51" xfId="0" applyBorder="1" applyAlignment="1">
      <alignment horizontal="left"/>
    </xf>
    <xf numFmtId="0" fontId="8" fillId="0" borderId="36"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12" fillId="0" borderId="6" xfId="0" applyFont="1" applyBorder="1" applyAlignment="1">
      <alignment horizontal="center" vertical="center"/>
    </xf>
    <xf numFmtId="0" fontId="20" fillId="0" borderId="0" xfId="0" applyFont="1" applyAlignment="1">
      <alignment horizontal="center" vertical="center"/>
    </xf>
    <xf numFmtId="167" fontId="21" fillId="2" borderId="0" xfId="0" applyNumberFormat="1" applyFont="1" applyFill="1" applyAlignment="1">
      <alignment horizontal="center" vertical="center"/>
    </xf>
    <xf numFmtId="167" fontId="21" fillId="2" borderId="0" xfId="15" applyFont="1" applyFill="1" applyAlignment="1">
      <alignment horizontal="center" vertical="center"/>
    </xf>
    <xf numFmtId="9" fontId="21" fillId="2" borderId="0" xfId="0" applyNumberFormat="1" applyFont="1" applyFill="1" applyAlignment="1">
      <alignment horizontal="center" vertical="center"/>
    </xf>
    <xf numFmtId="170" fontId="12" fillId="0" borderId="1" xfId="0" applyNumberFormat="1" applyFont="1" applyBorder="1" applyAlignment="1">
      <alignment horizontal="left" vertical="center" wrapText="1" indent="2"/>
    </xf>
    <xf numFmtId="0" fontId="0" fillId="0" borderId="38" xfId="0" applyBorder="1" applyAlignment="1">
      <alignment horizontal="center" vertical="center"/>
    </xf>
    <xf numFmtId="170" fontId="8" fillId="0" borderId="1" xfId="0" applyNumberFormat="1" applyFont="1" applyBorder="1" applyAlignment="1">
      <alignment vertical="center" wrapText="1"/>
    </xf>
    <xf numFmtId="170" fontId="8" fillId="0" borderId="2" xfId="0" applyNumberFormat="1" applyFont="1" applyBorder="1" applyAlignment="1">
      <alignment vertical="center" wrapText="1"/>
    </xf>
    <xf numFmtId="0" fontId="8" fillId="0" borderId="4" xfId="0" applyFont="1" applyBorder="1" applyAlignment="1">
      <alignment vertical="center" wrapText="1"/>
    </xf>
    <xf numFmtId="0" fontId="8" fillId="4" borderId="4" xfId="0" applyFont="1" applyFill="1" applyBorder="1" applyAlignment="1">
      <alignment wrapText="1"/>
    </xf>
    <xf numFmtId="170" fontId="7" fillId="4" borderId="2" xfId="0" applyNumberFormat="1" applyFont="1" applyFill="1" applyBorder="1" applyAlignment="1">
      <alignment vertical="center" wrapText="1"/>
    </xf>
    <xf numFmtId="0" fontId="8" fillId="4" borderId="2" xfId="0" applyFont="1" applyFill="1" applyBorder="1" applyAlignment="1">
      <alignment horizontal="center" wrapText="1"/>
    </xf>
    <xf numFmtId="0" fontId="12" fillId="4" borderId="2" xfId="0" applyFont="1" applyFill="1" applyBorder="1" applyAlignment="1">
      <alignment horizontal="center"/>
    </xf>
    <xf numFmtId="172" fontId="12" fillId="4" borderId="2" xfId="0" applyNumberFormat="1" applyFont="1" applyFill="1" applyBorder="1"/>
    <xf numFmtId="0" fontId="12" fillId="4" borderId="1" xfId="0" applyFont="1" applyFill="1" applyBorder="1" applyAlignment="1">
      <alignment horizontal="center"/>
    </xf>
    <xf numFmtId="0" fontId="8" fillId="4" borderId="13" xfId="0" applyFont="1" applyFill="1" applyBorder="1" applyAlignment="1">
      <alignment horizontal="center" wrapText="1"/>
    </xf>
    <xf numFmtId="0" fontId="12" fillId="4" borderId="13" xfId="0" applyFont="1" applyFill="1" applyBorder="1" applyAlignment="1">
      <alignment horizontal="center"/>
    </xf>
    <xf numFmtId="0" fontId="12" fillId="0" borderId="13" xfId="0" applyFont="1" applyBorder="1" applyAlignment="1">
      <alignment horizontal="center" vertical="center"/>
    </xf>
    <xf numFmtId="0" fontId="12" fillId="0" borderId="2" xfId="0" applyFont="1" applyBorder="1" applyAlignment="1">
      <alignment horizontal="center" vertical="center"/>
    </xf>
    <xf numFmtId="167" fontId="11" fillId="0" borderId="13" xfId="15" applyFont="1" applyFill="1" applyBorder="1" applyAlignment="1">
      <alignment horizontal="right"/>
    </xf>
    <xf numFmtId="170" fontId="7" fillId="4" borderId="17" xfId="0" applyNumberFormat="1" applyFont="1" applyFill="1" applyBorder="1" applyAlignment="1">
      <alignment vertical="center" wrapText="1"/>
    </xf>
    <xf numFmtId="0" fontId="6" fillId="0" borderId="60" xfId="0" applyFont="1" applyBorder="1" applyAlignment="1">
      <alignment horizontal="center" vertical="center" wrapText="1"/>
    </xf>
    <xf numFmtId="0" fontId="7" fillId="0" borderId="12" xfId="0" applyFont="1" applyBorder="1" applyAlignment="1">
      <alignment vertical="center" wrapText="1"/>
    </xf>
    <xf numFmtId="167" fontId="11" fillId="0" borderId="0" xfId="15" applyFont="1"/>
    <xf numFmtId="167" fontId="11" fillId="0" borderId="0" xfId="0" applyNumberFormat="1" applyFont="1"/>
    <xf numFmtId="9" fontId="11" fillId="0" borderId="0" xfId="17" applyFont="1"/>
    <xf numFmtId="0" fontId="8" fillId="0" borderId="19" xfId="0" applyFont="1" applyBorder="1" applyAlignment="1">
      <alignment vertical="center" wrapText="1"/>
    </xf>
    <xf numFmtId="0" fontId="0" fillId="0" borderId="1" xfId="0" applyBorder="1" applyAlignment="1">
      <alignment horizontal="center" vertical="center"/>
    </xf>
    <xf numFmtId="170" fontId="12" fillId="0" borderId="6" xfId="0" applyNumberFormat="1" applyFont="1" applyBorder="1" applyAlignment="1">
      <alignment horizontal="left" vertical="center" wrapText="1" indent="2"/>
    </xf>
    <xf numFmtId="170" fontId="7" fillId="0" borderId="6" xfId="0" applyNumberFormat="1" applyFont="1" applyBorder="1" applyAlignment="1">
      <alignment vertical="center" wrapText="1"/>
    </xf>
    <xf numFmtId="3" fontId="11" fillId="4" borderId="13" xfId="0" applyNumberFormat="1" applyFont="1" applyFill="1" applyBorder="1" applyAlignment="1">
      <alignment horizontal="right"/>
    </xf>
    <xf numFmtId="170" fontId="8" fillId="0" borderId="17" xfId="0" applyNumberFormat="1" applyFont="1" applyBorder="1" applyAlignment="1">
      <alignment vertical="center" wrapText="1"/>
    </xf>
    <xf numFmtId="4" fontId="23" fillId="4" borderId="46" xfId="0" applyNumberFormat="1" applyFont="1" applyFill="1" applyBorder="1"/>
    <xf numFmtId="0" fontId="8" fillId="0" borderId="0" xfId="0" applyFont="1"/>
    <xf numFmtId="167" fontId="21" fillId="0" borderId="0" xfId="15" applyFont="1" applyFill="1" applyBorder="1" applyAlignment="1">
      <alignment horizontal="center" vertical="center"/>
    </xf>
    <xf numFmtId="0" fontId="21" fillId="0" borderId="0" xfId="0" applyFont="1" applyAlignment="1">
      <alignment horizontal="center" vertical="center"/>
    </xf>
    <xf numFmtId="0" fontId="21" fillId="2" borderId="0" xfId="0" applyFont="1" applyFill="1" applyAlignment="1">
      <alignment horizontal="left" vertical="center"/>
    </xf>
    <xf numFmtId="166" fontId="0" fillId="0" borderId="0" xfId="0" applyNumberFormat="1"/>
    <xf numFmtId="165" fontId="25" fillId="0" borderId="0" xfId="18" applyFont="1" applyBorder="1" applyAlignment="1"/>
    <xf numFmtId="0" fontId="21" fillId="0" borderId="0" xfId="0" applyFont="1" applyAlignment="1">
      <alignment horizontal="left" vertical="center"/>
    </xf>
    <xf numFmtId="0" fontId="0" fillId="0" borderId="0" xfId="0" applyAlignment="1">
      <alignment horizontal="center" vertical="center"/>
    </xf>
    <xf numFmtId="9" fontId="21" fillId="0" borderId="0" xfId="0" applyNumberFormat="1" applyFont="1" applyAlignment="1">
      <alignment horizontal="center" vertical="center"/>
    </xf>
    <xf numFmtId="167" fontId="21" fillId="0" borderId="0" xfId="0" applyNumberFormat="1" applyFont="1" applyAlignment="1">
      <alignment horizontal="center" vertical="center"/>
    </xf>
    <xf numFmtId="167" fontId="21" fillId="0" borderId="0" xfId="15" applyFont="1" applyFill="1" applyAlignment="1">
      <alignment horizontal="center" vertical="center"/>
    </xf>
    <xf numFmtId="0" fontId="7" fillId="0" borderId="0" xfId="0" applyFont="1" applyAlignment="1">
      <alignment horizontal="left"/>
    </xf>
    <xf numFmtId="0" fontId="21" fillId="0" borderId="0" xfId="0" applyFont="1" applyAlignment="1">
      <alignment horizontal="center"/>
    </xf>
    <xf numFmtId="0" fontId="7" fillId="0" borderId="0" xfId="0" applyFont="1" applyAlignment="1">
      <alignment horizontal="center" vertical="center"/>
    </xf>
    <xf numFmtId="165" fontId="0" fillId="0" borderId="0" xfId="18" applyFont="1" applyAlignment="1">
      <alignment horizontal="center" vertical="center"/>
    </xf>
    <xf numFmtId="0" fontId="8" fillId="5" borderId="0" xfId="0" applyFont="1" applyFill="1"/>
    <xf numFmtId="165" fontId="0" fillId="5" borderId="0" xfId="18" applyFont="1" applyFill="1" applyAlignment="1">
      <alignment horizontal="center" vertical="center"/>
    </xf>
    <xf numFmtId="0" fontId="8" fillId="6" borderId="0" xfId="0" applyFont="1" applyFill="1"/>
    <xf numFmtId="0" fontId="0" fillId="6" borderId="0" xfId="0" applyFill="1"/>
    <xf numFmtId="165" fontId="0" fillId="6" borderId="0" xfId="18" applyFont="1" applyFill="1" applyAlignment="1">
      <alignment horizontal="center" vertical="center"/>
    </xf>
    <xf numFmtId="165" fontId="7" fillId="2" borderId="0" xfId="18" applyFont="1" applyFill="1" applyAlignment="1">
      <alignment horizontal="center" vertical="center"/>
    </xf>
    <xf numFmtId="0" fontId="7" fillId="7" borderId="0" xfId="0" applyFont="1" applyFill="1" applyAlignment="1">
      <alignment horizontal="center"/>
    </xf>
    <xf numFmtId="0" fontId="7" fillId="7" borderId="0" xfId="0" applyFont="1" applyFill="1" applyAlignment="1">
      <alignment horizontal="center" vertical="center"/>
    </xf>
    <xf numFmtId="165" fontId="7" fillId="7" borderId="0" xfId="18" applyFont="1" applyFill="1" applyAlignment="1">
      <alignment horizontal="center" vertical="center"/>
    </xf>
    <xf numFmtId="0" fontId="7" fillId="2" borderId="0" xfId="0" applyFont="1" applyFill="1"/>
    <xf numFmtId="0" fontId="7" fillId="2" borderId="0" xfId="0" applyFont="1" applyFill="1" applyAlignment="1">
      <alignment horizontal="left"/>
    </xf>
    <xf numFmtId="165" fontId="0" fillId="0" borderId="0" xfId="18" applyFont="1" applyFill="1" applyAlignment="1">
      <alignment horizontal="center" vertical="center"/>
    </xf>
    <xf numFmtId="165" fontId="8" fillId="6" borderId="0" xfId="18" applyFont="1" applyFill="1"/>
    <xf numFmtId="0" fontId="7" fillId="4" borderId="0" xfId="0" applyFont="1" applyFill="1"/>
    <xf numFmtId="0" fontId="7" fillId="4" borderId="0" xfId="0" applyFont="1" applyFill="1" applyAlignment="1">
      <alignment horizontal="right"/>
    </xf>
    <xf numFmtId="165" fontId="0" fillId="0" borderId="0" xfId="18" applyFont="1"/>
    <xf numFmtId="0" fontId="8" fillId="0" borderId="0" xfId="0" applyFont="1" applyAlignment="1">
      <alignment horizontal="right"/>
    </xf>
    <xf numFmtId="0" fontId="8" fillId="0" borderId="0" xfId="0" applyFont="1" applyAlignment="1">
      <alignment horizontal="left"/>
    </xf>
    <xf numFmtId="174" fontId="7" fillId="4" borderId="0" xfId="18" applyNumberFormat="1" applyFont="1" applyFill="1" applyAlignment="1">
      <alignment horizontal="center" vertical="center"/>
    </xf>
    <xf numFmtId="0" fontId="21" fillId="0" borderId="29" xfId="0" applyFont="1" applyBorder="1" applyAlignment="1">
      <alignment horizontal="left" vertical="center"/>
    </xf>
    <xf numFmtId="0" fontId="21" fillId="0" borderId="30" xfId="0" applyFont="1" applyBorder="1" applyAlignment="1">
      <alignment horizontal="center" vertical="center"/>
    </xf>
    <xf numFmtId="167" fontId="21" fillId="0" borderId="17" xfId="15" applyFont="1" applyFill="1" applyBorder="1" applyAlignment="1">
      <alignment horizontal="center" vertical="center"/>
    </xf>
    <xf numFmtId="0" fontId="21" fillId="0" borderId="61" xfId="0" applyFont="1" applyBorder="1" applyAlignment="1">
      <alignment horizontal="left" vertical="center"/>
    </xf>
    <xf numFmtId="167" fontId="21" fillId="0" borderId="5" xfId="15" applyFont="1" applyFill="1" applyBorder="1" applyAlignment="1">
      <alignment horizontal="center" vertical="center"/>
    </xf>
    <xf numFmtId="0" fontId="21" fillId="0" borderId="20" xfId="0" applyFont="1" applyBorder="1" applyAlignment="1">
      <alignment horizontal="left" vertical="center"/>
    </xf>
    <xf numFmtId="0" fontId="21" fillId="0" borderId="19" xfId="0" applyFont="1" applyBorder="1" applyAlignment="1">
      <alignment horizontal="center" vertical="center"/>
    </xf>
    <xf numFmtId="167" fontId="21" fillId="0" borderId="62" xfId="15" applyFont="1" applyFill="1" applyBorder="1" applyAlignment="1">
      <alignment horizontal="center" vertical="center"/>
    </xf>
    <xf numFmtId="0" fontId="21" fillId="0" borderId="61" xfId="0" applyFont="1" applyBorder="1" applyAlignment="1">
      <alignment horizontal="left"/>
    </xf>
    <xf numFmtId="167" fontId="21" fillId="0" borderId="5" xfId="15" applyFont="1" applyBorder="1"/>
    <xf numFmtId="0" fontId="21" fillId="0" borderId="61" xfId="0" applyFont="1" applyBorder="1" applyAlignment="1">
      <alignment horizontal="left" vertical="center" wrapText="1"/>
    </xf>
    <xf numFmtId="167" fontId="21" fillId="0" borderId="5" xfId="15" applyFont="1" applyFill="1" applyBorder="1"/>
    <xf numFmtId="0" fontId="21" fillId="0" borderId="20" xfId="0" applyFont="1" applyBorder="1" applyAlignment="1">
      <alignment horizontal="left"/>
    </xf>
    <xf numFmtId="167" fontId="21" fillId="0" borderId="62" xfId="15" applyFont="1" applyBorder="1"/>
    <xf numFmtId="0" fontId="21" fillId="0" borderId="63" xfId="0" applyFont="1" applyBorder="1" applyAlignment="1">
      <alignment vertical="center"/>
    </xf>
    <xf numFmtId="0" fontId="21" fillId="0" borderId="6" xfId="0" applyFont="1" applyBorder="1" applyAlignment="1">
      <alignment vertical="center"/>
    </xf>
    <xf numFmtId="0" fontId="21" fillId="0" borderId="1" xfId="0" applyFont="1" applyBorder="1" applyAlignment="1">
      <alignment horizontal="center" vertical="center"/>
    </xf>
    <xf numFmtId="165" fontId="0" fillId="0" borderId="0" xfId="0" applyNumberFormat="1"/>
    <xf numFmtId="0" fontId="21" fillId="2" borderId="0" xfId="0" applyFont="1" applyFill="1" applyAlignment="1">
      <alignment horizontal="center" vertical="center" wrapText="1"/>
    </xf>
    <xf numFmtId="0" fontId="21" fillId="0" borderId="30" xfId="0" applyFont="1" applyBorder="1" applyAlignment="1">
      <alignment horizontal="left" vertical="center"/>
    </xf>
    <xf numFmtId="0" fontId="25" fillId="0" borderId="30" xfId="0" applyFont="1" applyBorder="1" applyAlignment="1">
      <alignment horizontal="left" vertical="center"/>
    </xf>
    <xf numFmtId="0" fontId="21" fillId="0" borderId="6" xfId="0" applyFont="1" applyBorder="1" applyAlignment="1">
      <alignment horizontal="left" vertical="center"/>
    </xf>
    <xf numFmtId="0" fontId="21" fillId="2" borderId="0" xfId="0" applyFont="1" applyFill="1" applyAlignment="1">
      <alignment horizontal="center" vertical="center"/>
    </xf>
    <xf numFmtId="0" fontId="21" fillId="2" borderId="0" xfId="0" applyFont="1" applyFill="1" applyAlignment="1">
      <alignment horizontal="center"/>
    </xf>
    <xf numFmtId="0" fontId="21" fillId="2" borderId="19" xfId="0" applyFont="1" applyFill="1" applyBorder="1" applyAlignment="1">
      <alignment horizontal="center"/>
    </xf>
    <xf numFmtId="166" fontId="21" fillId="0" borderId="0" xfId="0" applyNumberFormat="1" applyFont="1" applyAlignment="1">
      <alignment horizontal="left" vertical="center"/>
    </xf>
    <xf numFmtId="175" fontId="21" fillId="0" borderId="0" xfId="18" applyNumberFormat="1" applyFont="1" applyFill="1" applyAlignment="1">
      <alignment horizontal="center" vertical="center"/>
    </xf>
    <xf numFmtId="165" fontId="20" fillId="0" borderId="0" xfId="18" applyFont="1" applyFill="1" applyAlignment="1">
      <alignment horizontal="center" vertical="center"/>
    </xf>
    <xf numFmtId="167" fontId="20" fillId="0" borderId="0" xfId="15" applyFont="1" applyFill="1" applyAlignment="1">
      <alignment horizontal="center" vertical="center"/>
    </xf>
    <xf numFmtId="167" fontId="0" fillId="0" borderId="0" xfId="0" applyNumberFormat="1"/>
    <xf numFmtId="0" fontId="0" fillId="0" borderId="30" xfId="0" applyBorder="1"/>
    <xf numFmtId="167" fontId="21" fillId="0" borderId="1" xfId="15" applyFont="1" applyFill="1" applyBorder="1" applyAlignment="1">
      <alignment horizontal="center" vertical="center"/>
    </xf>
    <xf numFmtId="0" fontId="21" fillId="0" borderId="63" xfId="0" applyFont="1" applyBorder="1" applyAlignment="1">
      <alignment horizontal="left" vertical="center"/>
    </xf>
    <xf numFmtId="0" fontId="21" fillId="0" borderId="6" xfId="0" applyFont="1" applyBorder="1" applyAlignment="1">
      <alignment horizontal="center" vertical="center"/>
    </xf>
    <xf numFmtId="0" fontId="21" fillId="0" borderId="19" xfId="0" applyFont="1" applyBorder="1" applyAlignment="1">
      <alignment horizontal="left" vertical="center"/>
    </xf>
    <xf numFmtId="0" fontId="0" fillId="0" borderId="6" xfId="0" applyBorder="1"/>
    <xf numFmtId="167" fontId="8" fillId="0" borderId="0" xfId="15" applyFont="1" applyBorder="1" applyAlignment="1">
      <alignment vertical="center" wrapText="1"/>
    </xf>
    <xf numFmtId="0" fontId="28" fillId="0" borderId="0" xfId="0" applyFont="1" applyAlignment="1">
      <alignment horizontal="center" vertical="center" wrapText="1"/>
    </xf>
    <xf numFmtId="0" fontId="28" fillId="0" borderId="0" xfId="0" applyFont="1" applyAlignment="1">
      <alignment vertical="center" wrapText="1"/>
    </xf>
    <xf numFmtId="0" fontId="0" fillId="0" borderId="0" xfId="0" applyAlignment="1">
      <alignment vertical="center" wrapText="1"/>
    </xf>
    <xf numFmtId="2" fontId="0" fillId="0" borderId="0" xfId="0" applyNumberForma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4" fontId="8" fillId="0" borderId="0" xfId="0" applyNumberFormat="1"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2" fontId="8" fillId="0" borderId="0" xfId="19" applyNumberFormat="1" applyFont="1" applyFill="1" applyBorder="1" applyAlignment="1">
      <alignment horizontal="center" vertical="center" wrapText="1"/>
    </xf>
    <xf numFmtId="0" fontId="29" fillId="0" borderId="0" xfId="0" applyFont="1" applyAlignment="1">
      <alignment horizontal="left" vertical="center" wrapText="1"/>
    </xf>
    <xf numFmtId="0" fontId="6" fillId="0" borderId="0" xfId="0" applyFont="1" applyAlignment="1">
      <alignment vertical="center"/>
    </xf>
    <xf numFmtId="0" fontId="6" fillId="0" borderId="0" xfId="0" applyFont="1" applyAlignment="1">
      <alignment horizontal="left" vertical="center"/>
    </xf>
    <xf numFmtId="0" fontId="10" fillId="0" borderId="0" xfId="0" applyFont="1" applyAlignment="1">
      <alignment vertical="center"/>
    </xf>
    <xf numFmtId="0" fontId="0" fillId="0" borderId="0" xfId="0" applyAlignment="1">
      <alignment vertical="center"/>
    </xf>
    <xf numFmtId="0" fontId="30" fillId="0" borderId="0" xfId="0" applyFont="1" applyAlignment="1">
      <alignment vertical="center"/>
    </xf>
    <xf numFmtId="0" fontId="0" fillId="0" borderId="0" xfId="0" applyAlignment="1">
      <alignment horizontal="left" vertical="center"/>
    </xf>
    <xf numFmtId="0" fontId="11" fillId="0" borderId="0" xfId="0" applyFont="1" applyAlignment="1">
      <alignment vertical="center"/>
    </xf>
    <xf numFmtId="0" fontId="11" fillId="0" borderId="0" xfId="0" applyFont="1" applyAlignment="1">
      <alignment horizontal="left" vertical="center"/>
    </xf>
    <xf numFmtId="176" fontId="11" fillId="0" borderId="0" xfId="0" applyNumberFormat="1" applyFont="1" applyAlignment="1">
      <alignment vertical="center"/>
    </xf>
    <xf numFmtId="0" fontId="33" fillId="0" borderId="0" xfId="0" applyFont="1" applyAlignment="1">
      <alignment vertical="center"/>
    </xf>
    <xf numFmtId="0" fontId="0" fillId="0" borderId="0" xfId="0" applyAlignment="1">
      <alignment wrapText="1"/>
    </xf>
    <xf numFmtId="2" fontId="0" fillId="0" borderId="0" xfId="0" applyNumberFormat="1" applyAlignment="1">
      <alignment horizontal="center" wrapText="1"/>
    </xf>
    <xf numFmtId="0" fontId="28" fillId="0" borderId="0" xfId="0" applyFont="1" applyAlignment="1">
      <alignment wrapText="1"/>
    </xf>
    <xf numFmtId="2" fontId="0" fillId="0" borderId="0" xfId="19" applyNumberFormat="1" applyFont="1" applyBorder="1" applyAlignment="1">
      <alignment horizontal="center" wrapText="1"/>
    </xf>
    <xf numFmtId="0" fontId="16" fillId="0" borderId="0" xfId="0" applyFont="1" applyAlignment="1">
      <alignment vertical="center"/>
    </xf>
    <xf numFmtId="0" fontId="28" fillId="0" borderId="0" xfId="0" applyFont="1" applyAlignment="1">
      <alignment vertical="center"/>
    </xf>
    <xf numFmtId="9" fontId="34" fillId="0" borderId="0" xfId="17" applyFont="1" applyFill="1" applyBorder="1" applyAlignment="1">
      <alignment vertical="center"/>
    </xf>
    <xf numFmtId="0" fontId="28" fillId="0" borderId="0" xfId="0" applyFont="1"/>
    <xf numFmtId="0" fontId="35" fillId="0" borderId="0" xfId="0" applyFont="1" applyAlignment="1">
      <alignment horizontal="left" vertical="center" wrapText="1"/>
    </xf>
    <xf numFmtId="0" fontId="28" fillId="0" borderId="0" xfId="0" applyFont="1" applyAlignment="1">
      <alignment horizontal="left" vertical="center" wrapText="1"/>
    </xf>
    <xf numFmtId="176" fontId="28" fillId="0" borderId="0" xfId="0" applyNumberFormat="1" applyFont="1" applyAlignment="1">
      <alignment vertical="center"/>
    </xf>
    <xf numFmtId="164" fontId="0" fillId="0" borderId="0" xfId="0" applyNumberFormat="1" applyAlignment="1">
      <alignment wrapText="1"/>
    </xf>
    <xf numFmtId="0" fontId="0" fillId="0" borderId="0" xfId="0" applyAlignment="1">
      <alignment horizontal="center" wrapText="1"/>
    </xf>
    <xf numFmtId="0" fontId="28" fillId="0" borderId="0" xfId="0" applyFont="1" applyAlignment="1">
      <alignment horizontal="center" wrapText="1"/>
    </xf>
    <xf numFmtId="0" fontId="8" fillId="0" borderId="0" xfId="15" applyNumberFormat="1" applyFont="1" applyBorder="1" applyAlignment="1">
      <alignment horizontal="center" vertical="center" wrapText="1"/>
    </xf>
    <xf numFmtId="0" fontId="8" fillId="0" borderId="0" xfId="0" applyFont="1" applyAlignment="1">
      <alignment wrapText="1"/>
    </xf>
    <xf numFmtId="0" fontId="34" fillId="0" borderId="0" xfId="17" applyNumberFormat="1" applyFont="1" applyFill="1" applyBorder="1" applyAlignment="1">
      <alignment horizontal="center" vertical="center"/>
    </xf>
    <xf numFmtId="0" fontId="36" fillId="0" borderId="0" xfId="0" applyFont="1"/>
    <xf numFmtId="0" fontId="35" fillId="0" borderId="0" xfId="0" applyFont="1" applyAlignment="1">
      <alignment vertical="center" wrapText="1"/>
    </xf>
    <xf numFmtId="0" fontId="28" fillId="0" borderId="0" xfId="0" applyFont="1" applyAlignment="1">
      <alignment horizontal="center"/>
    </xf>
    <xf numFmtId="0" fontId="34" fillId="0" borderId="0" xfId="0" applyFont="1"/>
    <xf numFmtId="0" fontId="16" fillId="0" borderId="0" xfId="0" applyFont="1" applyAlignment="1">
      <alignment horizontal="left" vertical="center"/>
    </xf>
    <xf numFmtId="0" fontId="28" fillId="0" borderId="0" xfId="0" applyFont="1" applyAlignment="1">
      <alignment horizontal="left" vertical="center"/>
    </xf>
    <xf numFmtId="2" fontId="0" fillId="0" borderId="0" xfId="0" applyNumberFormat="1" applyAlignment="1">
      <alignment wrapText="1"/>
    </xf>
    <xf numFmtId="2" fontId="28" fillId="0" borderId="0" xfId="0" applyNumberFormat="1" applyFont="1" applyAlignment="1">
      <alignment vertical="center"/>
    </xf>
    <xf numFmtId="2" fontId="35" fillId="0" borderId="0" xfId="0" applyNumberFormat="1" applyFont="1" applyAlignment="1">
      <alignment horizontal="left" vertical="center" wrapText="1"/>
    </xf>
    <xf numFmtId="2" fontId="28" fillId="0" borderId="0" xfId="0" applyNumberFormat="1" applyFont="1"/>
    <xf numFmtId="167" fontId="8" fillId="0" borderId="2" xfId="15" applyFont="1" applyBorder="1" applyAlignment="1">
      <alignment vertical="center" wrapText="1"/>
    </xf>
    <xf numFmtId="0" fontId="36" fillId="0" borderId="0" xfId="0" applyFont="1" applyAlignment="1">
      <alignment horizontal="center" vertical="center"/>
    </xf>
    <xf numFmtId="0" fontId="34" fillId="0" borderId="0" xfId="0" applyFont="1" applyAlignment="1">
      <alignment horizontal="center" vertical="center"/>
    </xf>
    <xf numFmtId="167" fontId="12" fillId="0" borderId="0" xfId="15" applyFont="1" applyFill="1" applyBorder="1" applyAlignment="1">
      <alignment vertical="center" wrapText="1"/>
    </xf>
    <xf numFmtId="0" fontId="38" fillId="0" borderId="2" xfId="0" applyFont="1" applyBorder="1" applyAlignment="1">
      <alignment horizontal="center" vertical="center" wrapText="1"/>
    </xf>
    <xf numFmtId="3" fontId="39" fillId="0" borderId="2" xfId="0" applyNumberFormat="1" applyFont="1" applyBorder="1" applyAlignment="1">
      <alignment horizontal="left" vertical="center" wrapText="1"/>
    </xf>
    <xf numFmtId="3" fontId="39" fillId="0" borderId="2" xfId="0" applyNumberFormat="1" applyFont="1" applyBorder="1" applyAlignment="1">
      <alignment horizontal="center" vertical="center" wrapText="1"/>
    </xf>
    <xf numFmtId="3" fontId="38" fillId="0" borderId="2" xfId="0" applyNumberFormat="1" applyFont="1" applyBorder="1" applyAlignment="1">
      <alignment horizontal="center" vertical="center" wrapText="1"/>
    </xf>
    <xf numFmtId="167" fontId="0" fillId="0" borderId="2" xfId="0" applyNumberFormat="1" applyBorder="1" applyAlignment="1">
      <alignment vertical="center" wrapText="1"/>
    </xf>
    <xf numFmtId="9" fontId="0" fillId="0" borderId="2" xfId="17" applyFont="1" applyBorder="1" applyAlignment="1">
      <alignment vertical="center" wrapText="1"/>
    </xf>
    <xf numFmtId="0" fontId="7" fillId="8" borderId="64" xfId="0" applyFont="1" applyFill="1" applyBorder="1" applyAlignment="1">
      <alignment horizontal="center" vertical="center" wrapText="1"/>
    </xf>
    <xf numFmtId="0" fontId="16" fillId="2" borderId="12" xfId="0" applyFont="1" applyFill="1" applyBorder="1" applyAlignment="1">
      <alignment horizontal="center" vertical="center" wrapText="1"/>
    </xf>
    <xf numFmtId="167" fontId="16" fillId="8" borderId="12" xfId="0" applyNumberFormat="1" applyFont="1" applyFill="1" applyBorder="1" applyAlignment="1">
      <alignment horizontal="center" vertical="center" wrapText="1"/>
    </xf>
    <xf numFmtId="167" fontId="16" fillId="8" borderId="64" xfId="0" applyNumberFormat="1" applyFont="1" applyFill="1" applyBorder="1" applyAlignment="1">
      <alignment horizontal="center" vertical="center" wrapText="1"/>
    </xf>
    <xf numFmtId="167" fontId="16" fillId="8" borderId="65" xfId="0" applyNumberFormat="1" applyFont="1" applyFill="1" applyBorder="1" applyAlignment="1">
      <alignment horizontal="center" vertical="center" wrapText="1"/>
    </xf>
    <xf numFmtId="167" fontId="16" fillId="8" borderId="66" xfId="0" applyNumberFormat="1" applyFont="1" applyFill="1" applyBorder="1" applyAlignment="1">
      <alignment horizontal="center" vertical="center" wrapText="1"/>
    </xf>
    <xf numFmtId="167" fontId="7" fillId="4" borderId="66" xfId="0" applyNumberFormat="1" applyFont="1" applyFill="1" applyBorder="1" applyAlignment="1">
      <alignment horizontal="center" vertical="center" wrapText="1"/>
    </xf>
    <xf numFmtId="0" fontId="16" fillId="8" borderId="64" xfId="0" applyFont="1" applyFill="1" applyBorder="1" applyAlignment="1">
      <alignment horizontal="center" vertical="center" wrapText="1"/>
    </xf>
    <xf numFmtId="10" fontId="16" fillId="8" borderId="65" xfId="0" applyNumberFormat="1" applyFont="1" applyFill="1" applyBorder="1" applyAlignment="1">
      <alignment horizontal="center" vertical="center" wrapText="1"/>
    </xf>
    <xf numFmtId="10" fontId="16" fillId="8" borderId="66" xfId="0" applyNumberFormat="1" applyFont="1" applyFill="1" applyBorder="1" applyAlignment="1">
      <alignment horizontal="center" vertical="center" wrapText="1"/>
    </xf>
    <xf numFmtId="167" fontId="7" fillId="8" borderId="64" xfId="0" applyNumberFormat="1" applyFont="1" applyFill="1" applyBorder="1" applyAlignment="1">
      <alignment horizontal="center" vertical="center" wrapText="1"/>
    </xf>
    <xf numFmtId="167" fontId="7" fillId="8" borderId="65" xfId="0" applyNumberFormat="1" applyFont="1" applyFill="1" applyBorder="1" applyAlignment="1">
      <alignment horizontal="center" vertical="center" wrapText="1"/>
    </xf>
    <xf numFmtId="167" fontId="7" fillId="8" borderId="66" xfId="0" applyNumberFormat="1" applyFont="1" applyFill="1" applyBorder="1" applyAlignment="1">
      <alignment horizontal="center" vertical="center" wrapText="1"/>
    </xf>
    <xf numFmtId="0" fontId="38" fillId="0" borderId="0" xfId="0" applyFont="1" applyAlignment="1">
      <alignment horizontal="center" vertical="center" wrapText="1"/>
    </xf>
    <xf numFmtId="3" fontId="39" fillId="0" borderId="0" xfId="0" applyNumberFormat="1" applyFont="1" applyAlignment="1">
      <alignment horizontal="left" vertical="center" wrapText="1"/>
    </xf>
    <xf numFmtId="3" fontId="39" fillId="0" borderId="0" xfId="0" applyNumberFormat="1" applyFont="1" applyAlignment="1">
      <alignment horizontal="center" vertical="center" wrapText="1"/>
    </xf>
    <xf numFmtId="3" fontId="38" fillId="0" borderId="0" xfId="0" applyNumberFormat="1" applyFont="1" applyAlignment="1">
      <alignment horizontal="center" vertical="center" wrapText="1"/>
    </xf>
    <xf numFmtId="167" fontId="8" fillId="0" borderId="0" xfId="15" applyFont="1" applyFill="1" applyBorder="1" applyAlignment="1">
      <alignment vertical="center" wrapText="1"/>
    </xf>
    <xf numFmtId="167" fontId="0" fillId="0" borderId="0" xfId="0" applyNumberFormat="1" applyAlignment="1">
      <alignment vertical="center" wrapText="1"/>
    </xf>
    <xf numFmtId="9" fontId="0" fillId="0" borderId="0" xfId="17" applyFont="1" applyFill="1" applyBorder="1" applyAlignment="1">
      <alignment vertical="center" wrapText="1"/>
    </xf>
    <xf numFmtId="167" fontId="8" fillId="0" borderId="2" xfId="15" applyFont="1" applyFill="1" applyBorder="1" applyAlignment="1">
      <alignment vertical="center" wrapText="1"/>
    </xf>
    <xf numFmtId="167" fontId="8" fillId="0" borderId="4" xfId="15" applyFont="1" applyFill="1" applyBorder="1" applyAlignment="1">
      <alignment vertical="center" wrapText="1"/>
    </xf>
    <xf numFmtId="0" fontId="38" fillId="0" borderId="4" xfId="0" applyFont="1" applyBorder="1" applyAlignment="1">
      <alignment horizontal="center" vertical="center" wrapText="1"/>
    </xf>
    <xf numFmtId="3" fontId="39" fillId="0" borderId="4" xfId="0" applyNumberFormat="1" applyFont="1" applyBorder="1" applyAlignment="1">
      <alignment horizontal="left" vertical="center" wrapText="1"/>
    </xf>
    <xf numFmtId="3" fontId="39" fillId="0" borderId="4" xfId="0" applyNumberFormat="1" applyFont="1" applyBorder="1" applyAlignment="1">
      <alignment horizontal="center" vertical="center" wrapText="1"/>
    </xf>
    <xf numFmtId="3" fontId="38" fillId="0" borderId="4" xfId="0" applyNumberFormat="1" applyFont="1" applyBorder="1" applyAlignment="1">
      <alignment horizontal="center" vertical="center" wrapText="1"/>
    </xf>
    <xf numFmtId="0" fontId="7" fillId="8" borderId="52" xfId="0" applyFont="1" applyFill="1" applyBorder="1" applyAlignment="1">
      <alignment horizontal="center" vertical="center" wrapText="1"/>
    </xf>
    <xf numFmtId="0" fontId="7" fillId="8" borderId="53" xfId="0" applyFont="1" applyFill="1" applyBorder="1" applyAlignment="1">
      <alignment vertical="center" wrapText="1"/>
    </xf>
    <xf numFmtId="0" fontId="7" fillId="8" borderId="54" xfId="0" applyFont="1" applyFill="1" applyBorder="1" applyAlignment="1">
      <alignment vertical="center" wrapText="1"/>
    </xf>
    <xf numFmtId="0" fontId="38" fillId="0" borderId="13" xfId="0" applyFont="1" applyBorder="1" applyAlignment="1">
      <alignment horizontal="center" vertical="center" wrapText="1"/>
    </xf>
    <xf numFmtId="3" fontId="39" fillId="0" borderId="13" xfId="0" applyNumberFormat="1" applyFont="1" applyBorder="1" applyAlignment="1">
      <alignment horizontal="center" vertical="center" wrapText="1"/>
    </xf>
    <xf numFmtId="3" fontId="38" fillId="0" borderId="13" xfId="0" applyNumberFormat="1" applyFont="1" applyBorder="1" applyAlignment="1">
      <alignment horizontal="center" vertical="center" wrapText="1"/>
    </xf>
    <xf numFmtId="0" fontId="7" fillId="0" borderId="2" xfId="0" applyFont="1" applyBorder="1" applyAlignment="1">
      <alignment vertical="center" wrapText="1"/>
    </xf>
    <xf numFmtId="167" fontId="7" fillId="8" borderId="72" xfId="0" applyNumberFormat="1" applyFont="1" applyFill="1" applyBorder="1" applyAlignment="1">
      <alignment horizontal="center" vertical="center" wrapText="1"/>
    </xf>
    <xf numFmtId="167" fontId="7" fillId="8" borderId="73" xfId="0" applyNumberFormat="1" applyFont="1" applyFill="1" applyBorder="1" applyAlignment="1">
      <alignment horizontal="center" vertical="center" wrapText="1"/>
    </xf>
    <xf numFmtId="167" fontId="7" fillId="8" borderId="74" xfId="0" applyNumberFormat="1" applyFont="1" applyFill="1" applyBorder="1" applyAlignment="1">
      <alignment horizontal="center" vertical="center" wrapText="1"/>
    </xf>
    <xf numFmtId="167" fontId="7" fillId="8" borderId="75" xfId="0" applyNumberFormat="1" applyFont="1" applyFill="1" applyBorder="1" applyAlignment="1">
      <alignment horizontal="center" vertical="center" wrapText="1"/>
    </xf>
    <xf numFmtId="0" fontId="7" fillId="0" borderId="4" xfId="0" applyFont="1" applyBorder="1" applyAlignment="1">
      <alignment vertical="center" wrapText="1"/>
    </xf>
    <xf numFmtId="17" fontId="32" fillId="4" borderId="10" xfId="0" applyNumberFormat="1" applyFont="1" applyFill="1" applyBorder="1" applyAlignment="1">
      <alignment horizontal="center" vertical="center" wrapText="1"/>
    </xf>
    <xf numFmtId="17" fontId="32" fillId="4" borderId="15" xfId="0" applyNumberFormat="1" applyFont="1" applyFill="1" applyBorder="1" applyAlignment="1">
      <alignment horizontal="center" vertical="center" wrapText="1"/>
    </xf>
    <xf numFmtId="0" fontId="16" fillId="2" borderId="18"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5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21" xfId="0" applyFont="1" applyFill="1" applyBorder="1" applyAlignment="1">
      <alignment horizontal="center" vertical="center" wrapText="1"/>
    </xf>
    <xf numFmtId="0" fontId="16" fillId="2" borderId="22" xfId="0" applyFont="1" applyFill="1" applyBorder="1" applyAlignment="1">
      <alignment horizontal="center" vertical="center" wrapText="1"/>
    </xf>
    <xf numFmtId="0" fontId="31" fillId="0" borderId="0" xfId="0" applyFont="1" applyAlignment="1">
      <alignment horizontal="left" vertical="center" wrapText="1"/>
    </xf>
    <xf numFmtId="0" fontId="7" fillId="2" borderId="21"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55" xfId="0" applyFont="1" applyFill="1" applyBorder="1" applyAlignment="1">
      <alignment horizontal="center" vertical="center" wrapText="1"/>
    </xf>
    <xf numFmtId="0" fontId="8" fillId="0" borderId="0" xfId="0" applyFont="1" applyAlignment="1">
      <alignment vertical="center" wrapText="1"/>
    </xf>
    <xf numFmtId="0" fontId="0" fillId="0" borderId="9" xfId="0" applyBorder="1" applyAlignment="1">
      <alignment horizontal="center" vertical="center" wrapText="1"/>
    </xf>
    <xf numFmtId="0" fontId="0" fillId="0" borderId="2" xfId="0" applyBorder="1" applyAlignment="1">
      <alignment horizontal="center" vertical="center" wrapText="1"/>
    </xf>
    <xf numFmtId="0" fontId="0" fillId="0" borderId="22" xfId="0" applyBorder="1" applyAlignment="1">
      <alignment horizontal="center" vertical="center" wrapText="1"/>
    </xf>
    <xf numFmtId="0" fontId="0" fillId="0" borderId="10" xfId="0" applyBorder="1" applyAlignment="1">
      <alignment horizontal="center" vertical="center" wrapText="1"/>
    </xf>
    <xf numFmtId="0" fontId="28" fillId="0" borderId="2"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5"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14" xfId="0" applyFont="1" applyBorder="1" applyAlignment="1">
      <alignment horizontal="center" vertical="center" wrapText="1"/>
    </xf>
    <xf numFmtId="0" fontId="16" fillId="2" borderId="21" xfId="0" quotePrefix="1" applyFont="1" applyFill="1" applyBorder="1" applyAlignment="1">
      <alignment horizontal="center" vertical="center" wrapText="1"/>
    </xf>
    <xf numFmtId="0" fontId="16" fillId="2" borderId="69" xfId="0" quotePrefix="1" applyFont="1" applyFill="1" applyBorder="1" applyAlignment="1">
      <alignment horizontal="center" vertical="center" wrapText="1"/>
    </xf>
    <xf numFmtId="0" fontId="16" fillId="2" borderId="18" xfId="0" quotePrefix="1" applyFont="1" applyFill="1" applyBorder="1" applyAlignment="1">
      <alignment horizontal="center" vertical="center" wrapText="1"/>
    </xf>
    <xf numFmtId="0" fontId="16" fillId="2" borderId="13" xfId="0" quotePrefix="1" applyFont="1" applyFill="1" applyBorder="1" applyAlignment="1">
      <alignment horizontal="center" vertical="center" wrapText="1"/>
    </xf>
    <xf numFmtId="0" fontId="16" fillId="2" borderId="13" xfId="0" applyFont="1" applyFill="1" applyBorder="1" applyAlignment="1">
      <alignment horizontal="center" vertical="center" wrapText="1"/>
    </xf>
    <xf numFmtId="2" fontId="16" fillId="2" borderId="55" xfId="0" applyNumberFormat="1" applyFont="1" applyFill="1" applyBorder="1" applyAlignment="1">
      <alignment horizontal="center" vertical="center" wrapText="1"/>
    </xf>
    <xf numFmtId="2" fontId="16" fillId="2" borderId="70" xfId="0" applyNumberFormat="1" applyFont="1" applyFill="1" applyBorder="1" applyAlignment="1">
      <alignment horizontal="center" vertical="center" wrapText="1"/>
    </xf>
    <xf numFmtId="0" fontId="16" fillId="2" borderId="72" xfId="0" applyFont="1" applyFill="1" applyBorder="1" applyAlignment="1">
      <alignment horizontal="center" vertical="center" wrapText="1"/>
    </xf>
    <xf numFmtId="0" fontId="16" fillId="2" borderId="71" xfId="0" applyFont="1" applyFill="1" applyBorder="1" applyAlignment="1">
      <alignment horizontal="center" vertical="center" wrapText="1"/>
    </xf>
    <xf numFmtId="0" fontId="35" fillId="0" borderId="0" xfId="0" applyFont="1" applyAlignment="1">
      <alignment horizontal="left" vertical="center" wrapText="1"/>
    </xf>
    <xf numFmtId="167" fontId="8" fillId="0" borderId="2" xfId="15" applyFont="1" applyBorder="1" applyAlignment="1">
      <alignment vertical="center" wrapText="1"/>
    </xf>
    <xf numFmtId="17" fontId="32" fillId="4" borderId="18" xfId="0" applyNumberFormat="1" applyFont="1" applyFill="1" applyBorder="1" applyAlignment="1">
      <alignment horizontal="center" vertical="center" wrapText="1"/>
    </xf>
    <xf numFmtId="17" fontId="32" fillId="4" borderId="55" xfId="0" applyNumberFormat="1" applyFont="1" applyFill="1" applyBorder="1" applyAlignment="1">
      <alignment horizontal="center" vertical="center" wrapText="1"/>
    </xf>
    <xf numFmtId="0" fontId="7" fillId="4" borderId="21" xfId="33" applyFont="1" applyFill="1" applyBorder="1" applyAlignment="1">
      <alignment horizontal="center" vertical="center" wrapText="1"/>
    </xf>
    <xf numFmtId="0" fontId="7" fillId="4" borderId="22" xfId="33" applyFont="1" applyFill="1" applyBorder="1" applyAlignment="1">
      <alignment horizontal="center" vertical="center" wrapText="1"/>
    </xf>
    <xf numFmtId="0" fontId="28" fillId="0" borderId="0" xfId="0" applyFont="1" applyAlignment="1">
      <alignment horizontal="left" vertical="center" wrapText="1"/>
    </xf>
    <xf numFmtId="0" fontId="16" fillId="5" borderId="0" xfId="0" applyFont="1" applyFill="1" applyAlignment="1">
      <alignment horizontal="left" vertical="center" wrapText="1"/>
    </xf>
    <xf numFmtId="0" fontId="16" fillId="5" borderId="0" xfId="0" applyFont="1" applyFill="1" applyAlignment="1">
      <alignment horizontal="left" vertical="justify" wrapText="1"/>
    </xf>
    <xf numFmtId="0" fontId="16" fillId="2" borderId="67" xfId="0" applyFont="1" applyFill="1" applyBorder="1" applyAlignment="1">
      <alignment horizontal="center" vertical="center" wrapText="1"/>
    </xf>
    <xf numFmtId="0" fontId="16" fillId="2" borderId="68" xfId="0" applyFont="1" applyFill="1" applyBorder="1" applyAlignment="1">
      <alignment horizontal="center" vertical="center" wrapText="1"/>
    </xf>
    <xf numFmtId="0" fontId="40" fillId="9" borderId="21"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40" fillId="9" borderId="55" xfId="0" applyFont="1" applyFill="1" applyBorder="1" applyAlignment="1">
      <alignment horizontal="center" vertical="center" wrapText="1"/>
    </xf>
    <xf numFmtId="0" fontId="40" fillId="9" borderId="22" xfId="0" applyFont="1" applyFill="1" applyBorder="1" applyAlignment="1">
      <alignment horizontal="center" vertical="center" wrapText="1"/>
    </xf>
    <xf numFmtId="0" fontId="40" fillId="9" borderId="10" xfId="0" applyFont="1" applyFill="1" applyBorder="1" applyAlignment="1">
      <alignment horizontal="center" vertical="center" wrapText="1"/>
    </xf>
    <xf numFmtId="0" fontId="40" fillId="9" borderId="15" xfId="0" applyFont="1" applyFill="1" applyBorder="1" applyAlignment="1">
      <alignment horizontal="center" vertical="center" wrapText="1"/>
    </xf>
    <xf numFmtId="0" fontId="7" fillId="2" borderId="2" xfId="0" applyFont="1" applyFill="1" applyBorder="1" applyAlignment="1">
      <alignment horizontal="center" vertical="center" wrapText="1"/>
    </xf>
    <xf numFmtId="167" fontId="12" fillId="4" borderId="64" xfId="15" applyFont="1" applyFill="1" applyBorder="1" applyAlignment="1">
      <alignment horizontal="center" vertical="center" wrapText="1"/>
    </xf>
    <xf numFmtId="167" fontId="12" fillId="4" borderId="65" xfId="15" applyFont="1" applyFill="1" applyBorder="1" applyAlignment="1">
      <alignment horizontal="center" vertical="center" wrapText="1"/>
    </xf>
    <xf numFmtId="167" fontId="12" fillId="4" borderId="66" xfId="15" applyFont="1" applyFill="1" applyBorder="1" applyAlignment="1">
      <alignment horizontal="center" vertical="center" wrapText="1"/>
    </xf>
    <xf numFmtId="0" fontId="40" fillId="9" borderId="69" xfId="0" applyFont="1" applyFill="1" applyBorder="1" applyAlignment="1">
      <alignment horizontal="center" vertical="center" wrapText="1"/>
    </xf>
    <xf numFmtId="0" fontId="40" fillId="9" borderId="13" xfId="0" applyFont="1" applyFill="1" applyBorder="1" applyAlignment="1">
      <alignment horizontal="center" vertical="center" wrapText="1"/>
    </xf>
    <xf numFmtId="0" fontId="40" fillId="9" borderId="70" xfId="0" applyFont="1" applyFill="1" applyBorder="1" applyAlignment="1">
      <alignment horizontal="center" vertical="center" wrapText="1"/>
    </xf>
    <xf numFmtId="0" fontId="21" fillId="0" borderId="0" xfId="0" applyFont="1" applyAlignment="1">
      <alignment horizontal="left" vertical="center"/>
    </xf>
    <xf numFmtId="0" fontId="21" fillId="2" borderId="0" xfId="0" applyFont="1" applyFill="1" applyAlignment="1">
      <alignment horizontal="left" vertical="center"/>
    </xf>
    <xf numFmtId="0" fontId="21" fillId="0" borderId="0" xfId="0" applyFont="1" applyAlignment="1">
      <alignment horizontal="center" vertical="center" wrapText="1"/>
    </xf>
    <xf numFmtId="0" fontId="7" fillId="0" borderId="0" xfId="0" applyFont="1" applyAlignment="1">
      <alignment horizontal="center" vertical="center"/>
    </xf>
    <xf numFmtId="167" fontId="0" fillId="0" borderId="0" xfId="0" applyNumberFormat="1" applyAlignment="1">
      <alignment horizontal="center" vertical="center"/>
    </xf>
    <xf numFmtId="0" fontId="0" fillId="0" borderId="61" xfId="0" applyBorder="1" applyAlignment="1">
      <alignment horizontal="center" vertical="center"/>
    </xf>
    <xf numFmtId="0" fontId="21" fillId="2" borderId="0" xfId="0" applyFont="1" applyFill="1" applyAlignment="1">
      <alignment horizontal="center" vertical="center" wrapText="1"/>
    </xf>
    <xf numFmtId="165" fontId="21" fillId="0" borderId="0" xfId="18" applyFont="1" applyFill="1" applyAlignment="1">
      <alignment horizontal="center" vertical="center" wrapText="1"/>
    </xf>
    <xf numFmtId="0" fontId="17" fillId="0" borderId="4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2" xfId="0" applyFont="1" applyBorder="1" applyAlignment="1">
      <alignment horizontal="center" vertical="center" wrapText="1"/>
    </xf>
    <xf numFmtId="0" fontId="12" fillId="0" borderId="52" xfId="0" applyFont="1" applyBorder="1" applyAlignment="1">
      <alignment horizontal="center" wrapText="1"/>
    </xf>
    <xf numFmtId="0" fontId="12" fillId="0" borderId="53" xfId="0" applyFont="1" applyBorder="1" applyAlignment="1">
      <alignment horizontal="center" wrapText="1"/>
    </xf>
    <xf numFmtId="0" fontId="12" fillId="0" borderId="54" xfId="0" applyFont="1" applyBorder="1" applyAlignment="1">
      <alignment horizontal="center" wrapText="1"/>
    </xf>
    <xf numFmtId="0" fontId="22" fillId="0" borderId="21" xfId="0" applyFont="1" applyBorder="1" applyAlignment="1">
      <alignment horizontal="center" wrapText="1"/>
    </xf>
    <xf numFmtId="0" fontId="22" fillId="0" borderId="18" xfId="0" applyFont="1" applyBorder="1" applyAlignment="1">
      <alignment horizontal="center"/>
    </xf>
    <xf numFmtId="0" fontId="22" fillId="0" borderId="9" xfId="0" applyFont="1" applyBorder="1" applyAlignment="1">
      <alignment horizontal="center"/>
    </xf>
    <xf numFmtId="0" fontId="22" fillId="0" borderId="2" xfId="0" applyFont="1" applyBorder="1" applyAlignment="1">
      <alignment horizontal="center"/>
    </xf>
    <xf numFmtId="0" fontId="22" fillId="0" borderId="22" xfId="0" applyFont="1" applyBorder="1" applyAlignment="1">
      <alignment horizontal="center"/>
    </xf>
    <xf numFmtId="0" fontId="22" fillId="0" borderId="10" xfId="0" applyFont="1" applyBorder="1" applyAlignment="1">
      <alignment horizont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xf>
    <xf numFmtId="0" fontId="9" fillId="0" borderId="20" xfId="0" applyFont="1" applyBorder="1" applyAlignment="1">
      <alignment horizontal="center" vertical="center"/>
    </xf>
    <xf numFmtId="0" fontId="9" fillId="0" borderId="19" xfId="0" applyFont="1" applyBorder="1" applyAlignment="1">
      <alignment horizontal="center" vertical="center"/>
    </xf>
    <xf numFmtId="0" fontId="9" fillId="0" borderId="26" xfId="0" applyFont="1" applyBorder="1" applyAlignment="1">
      <alignment horizontal="center" vertical="center"/>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4" xfId="0" applyFont="1" applyBorder="1" applyAlignment="1">
      <alignment horizontal="center" vertical="center" wrapText="1"/>
    </xf>
    <xf numFmtId="0" fontId="12" fillId="0" borderId="2" xfId="0" applyFont="1" applyBorder="1" applyAlignment="1">
      <alignment horizontal="center" vertical="center"/>
    </xf>
    <xf numFmtId="0" fontId="12" fillId="0" borderId="10" xfId="0" applyFont="1" applyBorder="1" applyAlignment="1">
      <alignment horizontal="center" vertical="center"/>
    </xf>
    <xf numFmtId="0" fontId="7" fillId="0" borderId="47"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49" xfId="0" applyFont="1" applyBorder="1" applyAlignment="1">
      <alignment horizontal="center" vertical="center" wrapText="1"/>
    </xf>
    <xf numFmtId="3" fontId="16" fillId="0" borderId="58" xfId="0" applyNumberFormat="1" applyFont="1" applyBorder="1" applyAlignment="1">
      <alignment horizontal="center" vertical="center" wrapText="1"/>
    </xf>
    <xf numFmtId="3" fontId="16" fillId="0" borderId="59" xfId="0" applyNumberFormat="1" applyFont="1" applyBorder="1" applyAlignment="1">
      <alignment horizontal="center" vertical="center" wrapText="1"/>
    </xf>
    <xf numFmtId="178" fontId="41" fillId="0" borderId="2" xfId="15" applyNumberFormat="1" applyFont="1" applyBorder="1" applyAlignment="1">
      <alignment horizontal="center" vertical="center" wrapText="1"/>
    </xf>
    <xf numFmtId="178" fontId="41" fillId="0" borderId="13" xfId="15" applyNumberFormat="1" applyFont="1" applyBorder="1" applyAlignment="1">
      <alignment horizontal="center" vertical="center" wrapText="1"/>
    </xf>
    <xf numFmtId="178" fontId="42" fillId="0" borderId="76" xfId="0" applyNumberFormat="1" applyFont="1" applyBorder="1" applyAlignment="1">
      <alignment horizontal="center" vertical="center" wrapText="1"/>
    </xf>
    <xf numFmtId="178" fontId="42" fillId="0" borderId="77" xfId="0" applyNumberFormat="1" applyFont="1" applyBorder="1" applyAlignment="1">
      <alignment horizontal="center" vertical="center" wrapText="1"/>
    </xf>
    <xf numFmtId="178" fontId="42" fillId="0" borderId="78" xfId="0" applyNumberFormat="1" applyFont="1" applyBorder="1" applyAlignment="1">
      <alignment horizontal="center" vertical="center" wrapText="1"/>
    </xf>
    <xf numFmtId="167" fontId="12" fillId="4" borderId="71" xfId="15" applyFont="1" applyFill="1" applyBorder="1" applyAlignment="1">
      <alignment vertical="center" wrapText="1"/>
    </xf>
  </cellXfs>
  <cellStyles count="36">
    <cellStyle name="Currency 2" xfId="1" xr:uid="{00000000-0005-0000-0000-000000000000}"/>
    <cellStyle name="Millares" xfId="19" builtinId="3"/>
    <cellStyle name="Millares 2" xfId="2" xr:uid="{00000000-0005-0000-0000-000002000000}"/>
    <cellStyle name="Millares 2 2" xfId="22" xr:uid="{00000000-0005-0000-0000-000003000000}"/>
    <cellStyle name="Millares 3" xfId="3" xr:uid="{00000000-0005-0000-0000-000004000000}"/>
    <cellStyle name="Millares 3 2" xfId="23" xr:uid="{00000000-0005-0000-0000-000005000000}"/>
    <cellStyle name="Millares 4" xfId="7" xr:uid="{00000000-0005-0000-0000-000006000000}"/>
    <cellStyle name="Millares 5" xfId="12" xr:uid="{00000000-0005-0000-0000-000007000000}"/>
    <cellStyle name="Millares 5 2" xfId="25" xr:uid="{00000000-0005-0000-0000-000008000000}"/>
    <cellStyle name="Millares 6" xfId="32" xr:uid="{00000000-0005-0000-0000-000009000000}"/>
    <cellStyle name="Moneda" xfId="15" builtinId="4"/>
    <cellStyle name="Moneda [0]" xfId="18" builtinId="7"/>
    <cellStyle name="Moneda [0] 2" xfId="31" xr:uid="{00000000-0005-0000-0000-00000C000000}"/>
    <cellStyle name="Moneda 2" xfId="4" xr:uid="{00000000-0005-0000-0000-00000D000000}"/>
    <cellStyle name="Moneda 3" xfId="16" xr:uid="{00000000-0005-0000-0000-00000E000000}"/>
    <cellStyle name="Moneda 3 2" xfId="29" xr:uid="{00000000-0005-0000-0000-00000F000000}"/>
    <cellStyle name="Moneda 4" xfId="28" xr:uid="{00000000-0005-0000-0000-000010000000}"/>
    <cellStyle name="Moneda 5" xfId="35" xr:uid="{D66E4FF1-A0A1-4E33-A506-D182AFB01150}"/>
    <cellStyle name="Normal" xfId="0" builtinId="0"/>
    <cellStyle name="Normal 2" xfId="9" xr:uid="{00000000-0005-0000-0000-000012000000}"/>
    <cellStyle name="Normal 3" xfId="13" xr:uid="{00000000-0005-0000-0000-000013000000}"/>
    <cellStyle name="Normal 3 2" xfId="26" xr:uid="{00000000-0005-0000-0000-000014000000}"/>
    <cellStyle name="Normal 4" xfId="5" xr:uid="{00000000-0005-0000-0000-000015000000}"/>
    <cellStyle name="Normal 5" xfId="14" xr:uid="{00000000-0005-0000-0000-000016000000}"/>
    <cellStyle name="Normal 5 2" xfId="27" xr:uid="{00000000-0005-0000-0000-000017000000}"/>
    <cellStyle name="Normal 6" xfId="20" xr:uid="{00000000-0005-0000-0000-000018000000}"/>
    <cellStyle name="Normal 7" xfId="21" xr:uid="{00000000-0005-0000-0000-000019000000}"/>
    <cellStyle name="Normal 8" xfId="34" xr:uid="{70AB2049-1560-450D-B479-CA6852469E24}"/>
    <cellStyle name="Normal_HERRAMIENTAS PARA TRANSPORTE" xfId="33" xr:uid="{00000000-0005-0000-0000-00001A000000}"/>
    <cellStyle name="Percentagem 2" xfId="11" xr:uid="{00000000-0005-0000-0000-00001B000000}"/>
    <cellStyle name="Porcentaje" xfId="17" builtinId="5"/>
    <cellStyle name="Porcentaje 2" xfId="10" xr:uid="{00000000-0005-0000-0000-00001D000000}"/>
    <cellStyle name="Porcentaje 3" xfId="30" xr:uid="{00000000-0005-0000-0000-00001E000000}"/>
    <cellStyle name="Porcentual 2" xfId="6" xr:uid="{00000000-0005-0000-0000-00001F000000}"/>
    <cellStyle name="Porcentual 2 2" xfId="24" xr:uid="{00000000-0005-0000-0000-000020000000}"/>
    <cellStyle name="Porcentual 3" xfId="8" xr:uid="{00000000-0005-0000-0000-000021000000}"/>
  </cellStyles>
  <dxfs count="2">
    <dxf>
      <fill>
        <patternFill>
          <bgColor theme="0" tint="-0.14996795556505021"/>
        </patternFill>
      </fill>
    </dxf>
    <dxf>
      <fill>
        <patternFill>
          <bgColor theme="0" tint="-0.14996795556505021"/>
        </patternFill>
      </fill>
    </dxf>
  </dxfs>
  <tableStyles count="0" defaultTableStyle="TableStyleMedium9" defaultPivotStyle="PivotStyleLight16"/>
  <colors>
    <mruColors>
      <color rgb="FFFF33CC"/>
      <color rgb="FFCCFF99"/>
      <color rgb="FF00FFFF"/>
      <color rgb="FF66FF33"/>
      <color rgb="FFFFCC99"/>
      <color rgb="FF663300"/>
      <color rgb="FF4BD1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000-000002000000}"/>
            </a:ext>
          </a:extLst>
        </xdr:cNvPr>
        <xdr:cNvSpPr>
          <a:spLocks noChangeShapeType="1"/>
        </xdr:cNvSpPr>
      </xdr:nvSpPr>
      <xdr:spPr bwMode="auto">
        <a:xfrm>
          <a:off x="1979418" y="114300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3" name="Picture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709" y="375348"/>
          <a:ext cx="2294776" cy="403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100-000002000000}"/>
            </a:ext>
          </a:extLst>
        </xdr:cNvPr>
        <xdr:cNvSpPr>
          <a:spLocks noChangeShapeType="1"/>
        </xdr:cNvSpPr>
      </xdr:nvSpPr>
      <xdr:spPr bwMode="auto">
        <a:xfrm>
          <a:off x="2903343" y="97155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4" name="Picture 1">
          <a:extLst>
            <a:ext uri="{FF2B5EF4-FFF2-40B4-BE49-F238E27FC236}">
              <a16:creationId xmlns:a16="http://schemas.microsoft.com/office/drawing/2014/main" id="{A5392963-8E75-4386-8B8A-B3271EB8F2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00000000-0008-0000-0200-000002000000}"/>
            </a:ext>
          </a:extLst>
        </xdr:cNvPr>
        <xdr:cNvSpPr>
          <a:spLocks noChangeShapeType="1"/>
        </xdr:cNvSpPr>
      </xdr:nvSpPr>
      <xdr:spPr bwMode="auto">
        <a:xfrm>
          <a:off x="1979418" y="114300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4" name="Picture 1">
          <a:extLst>
            <a:ext uri="{FF2B5EF4-FFF2-40B4-BE49-F238E27FC236}">
              <a16:creationId xmlns:a16="http://schemas.microsoft.com/office/drawing/2014/main" id="{0CD9729B-F9AF-41EA-90E6-A2D91451F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1474593</xdr:colOff>
      <xdr:row>8</xdr:row>
      <xdr:rowOff>0</xdr:rowOff>
    </xdr:from>
    <xdr:to>
      <xdr:col>2</xdr:col>
      <xdr:colOff>1474593</xdr:colOff>
      <xdr:row>8</xdr:row>
      <xdr:rowOff>0</xdr:rowOff>
    </xdr:to>
    <xdr:sp macro="" textlink="">
      <xdr:nvSpPr>
        <xdr:cNvPr id="2" name="Line 5">
          <a:extLst>
            <a:ext uri="{FF2B5EF4-FFF2-40B4-BE49-F238E27FC236}">
              <a16:creationId xmlns:a16="http://schemas.microsoft.com/office/drawing/2014/main" id="{313A1680-6308-4B8C-85DA-97FB4373E6E8}"/>
            </a:ext>
          </a:extLst>
        </xdr:cNvPr>
        <xdr:cNvSpPr>
          <a:spLocks noChangeShapeType="1"/>
        </xdr:cNvSpPr>
      </xdr:nvSpPr>
      <xdr:spPr bwMode="auto">
        <a:xfrm>
          <a:off x="2036568" y="1400175"/>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190823</xdr:colOff>
      <xdr:row>3</xdr:row>
      <xdr:rowOff>28984</xdr:rowOff>
    </xdr:from>
    <xdr:to>
      <xdr:col>2</xdr:col>
      <xdr:colOff>2485599</xdr:colOff>
      <xdr:row>5</xdr:row>
      <xdr:rowOff>103908</xdr:rowOff>
    </xdr:to>
    <xdr:pic>
      <xdr:nvPicPr>
        <xdr:cNvPr id="3" name="Picture 1">
          <a:extLst>
            <a:ext uri="{FF2B5EF4-FFF2-40B4-BE49-F238E27FC236}">
              <a16:creationId xmlns:a16="http://schemas.microsoft.com/office/drawing/2014/main" id="{2E40BB9D-148D-4DD5-B0FF-B5AD27EE7D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98" y="429034"/>
          <a:ext cx="2294776" cy="474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S29"/>
  <sheetViews>
    <sheetView zoomScaleNormal="100" workbookViewId="0">
      <selection activeCell="L5" sqref="L5"/>
    </sheetView>
  </sheetViews>
  <sheetFormatPr baseColWidth="10" defaultRowHeight="12.75" x14ac:dyDescent="0.2"/>
  <cols>
    <col min="1" max="1" width="1.7109375" style="190" customWidth="1"/>
    <col min="2" max="2" width="6.7109375" style="190" customWidth="1"/>
    <col min="3" max="3" width="50.7109375" style="196" customWidth="1"/>
    <col min="4" max="5" width="10.7109375" style="190" customWidth="1"/>
    <col min="6" max="6" width="1.7109375" style="191" customWidth="1"/>
    <col min="7" max="8" width="20.7109375" style="190" customWidth="1"/>
    <col min="9" max="9" width="1.7109375" style="190" customWidth="1"/>
    <col min="10" max="14" width="20.7109375" style="190" customWidth="1"/>
    <col min="15" max="15" width="1.7109375" style="190" customWidth="1"/>
    <col min="16" max="19" width="20.7109375" style="190" customWidth="1"/>
    <col min="20" max="16384" width="11.42578125" style="190"/>
  </cols>
  <sheetData>
    <row r="1" spans="2:19" ht="13.5" thickBot="1" x14ac:dyDescent="0.25"/>
    <row r="2" spans="2:19" ht="15.95" customHeight="1" x14ac:dyDescent="0.2">
      <c r="B2" s="293" t="s">
        <v>250</v>
      </c>
      <c r="C2" s="294"/>
      <c r="D2" s="294"/>
      <c r="E2" s="294"/>
      <c r="F2" s="294"/>
      <c r="G2" s="294"/>
      <c r="H2" s="294"/>
      <c r="I2" s="294"/>
      <c r="J2" s="295"/>
    </row>
    <row r="3" spans="2:19" ht="15.95" customHeight="1" x14ac:dyDescent="0.2">
      <c r="B3" s="297"/>
      <c r="C3" s="298"/>
      <c r="D3" s="305" t="s">
        <v>233</v>
      </c>
      <c r="E3" s="305"/>
      <c r="F3" s="305"/>
      <c r="G3" s="305"/>
      <c r="H3" s="305"/>
      <c r="I3" s="305"/>
      <c r="J3" s="306"/>
    </row>
    <row r="4" spans="2:19" ht="15.95" customHeight="1" x14ac:dyDescent="0.2">
      <c r="B4" s="297"/>
      <c r="C4" s="298"/>
      <c r="D4" s="301" t="s">
        <v>262</v>
      </c>
      <c r="E4" s="301"/>
      <c r="F4" s="301"/>
      <c r="G4" s="301"/>
      <c r="H4" s="301"/>
      <c r="I4" s="301"/>
      <c r="J4" s="302"/>
    </row>
    <row r="5" spans="2:19" ht="15.95" customHeight="1" x14ac:dyDescent="0.2">
      <c r="B5" s="297"/>
      <c r="C5" s="298"/>
      <c r="D5" s="301"/>
      <c r="E5" s="301"/>
      <c r="F5" s="301"/>
      <c r="G5" s="301"/>
      <c r="H5" s="301"/>
      <c r="I5" s="301"/>
      <c r="J5" s="302"/>
    </row>
    <row r="6" spans="2:19" ht="15.95" customHeight="1" x14ac:dyDescent="0.2">
      <c r="B6" s="297"/>
      <c r="C6" s="298"/>
      <c r="D6" s="301"/>
      <c r="E6" s="301"/>
      <c r="F6" s="301"/>
      <c r="G6" s="301"/>
      <c r="H6" s="301"/>
      <c r="I6" s="301"/>
      <c r="J6" s="302"/>
    </row>
    <row r="7" spans="2:19" ht="15.95" customHeight="1" thickBot="1" x14ac:dyDescent="0.25">
      <c r="B7" s="299"/>
      <c r="C7" s="300"/>
      <c r="D7" s="303"/>
      <c r="E7" s="303"/>
      <c r="F7" s="303"/>
      <c r="G7" s="303"/>
      <c r="H7" s="303"/>
      <c r="I7" s="303"/>
      <c r="J7" s="304"/>
    </row>
    <row r="8" spans="2:19" ht="15.95" customHeight="1" thickBot="1" x14ac:dyDescent="0.25"/>
    <row r="9" spans="2:19" ht="30" customHeight="1" x14ac:dyDescent="0.2">
      <c r="B9" s="307" t="s">
        <v>231</v>
      </c>
      <c r="C9" s="309" t="s">
        <v>216</v>
      </c>
      <c r="D9" s="286" t="s">
        <v>219</v>
      </c>
      <c r="E9" s="312" t="s">
        <v>220</v>
      </c>
      <c r="G9" s="314" t="s">
        <v>256</v>
      </c>
      <c r="H9" s="314" t="s">
        <v>257</v>
      </c>
      <c r="J9" s="290" t="s">
        <v>236</v>
      </c>
      <c r="K9" s="286" t="s">
        <v>237</v>
      </c>
      <c r="L9" s="286" t="s">
        <v>238</v>
      </c>
      <c r="M9" s="286" t="s">
        <v>239</v>
      </c>
      <c r="N9" s="288" t="s">
        <v>240</v>
      </c>
      <c r="P9" s="290" t="s">
        <v>243</v>
      </c>
      <c r="Q9" s="286"/>
      <c r="R9" s="286"/>
      <c r="S9" s="288"/>
    </row>
    <row r="10" spans="2:19" s="189" customFormat="1" ht="30" customHeight="1" thickBot="1" x14ac:dyDescent="0.25">
      <c r="B10" s="308"/>
      <c r="C10" s="310"/>
      <c r="D10" s="311"/>
      <c r="E10" s="313"/>
      <c r="G10" s="315"/>
      <c r="H10" s="315"/>
      <c r="J10" s="291"/>
      <c r="K10" s="287"/>
      <c r="L10" s="287"/>
      <c r="M10" s="287"/>
      <c r="N10" s="289"/>
      <c r="P10" s="291"/>
      <c r="Q10" s="287"/>
      <c r="R10" s="287"/>
      <c r="S10" s="289"/>
    </row>
    <row r="11" spans="2:19" ht="30" customHeight="1" thickBot="1" x14ac:dyDescent="0.25">
      <c r="B11" s="272"/>
      <c r="C11" s="273"/>
      <c r="D11" s="273"/>
      <c r="E11" s="274"/>
      <c r="F11" s="189"/>
      <c r="G11" s="247" t="s">
        <v>241</v>
      </c>
      <c r="H11" s="248" t="s">
        <v>241</v>
      </c>
      <c r="J11" s="249" t="s">
        <v>241</v>
      </c>
      <c r="K11" s="250" t="s">
        <v>241</v>
      </c>
      <c r="L11" s="250" t="s">
        <v>241</v>
      </c>
      <c r="M11" s="250" t="s">
        <v>242</v>
      </c>
      <c r="N11" s="251" t="s">
        <v>241</v>
      </c>
      <c r="P11" s="249" t="s">
        <v>244</v>
      </c>
      <c r="Q11" s="250" t="s">
        <v>245</v>
      </c>
      <c r="R11" s="250" t="s">
        <v>246</v>
      </c>
      <c r="S11" s="251" t="s">
        <v>247</v>
      </c>
    </row>
    <row r="12" spans="2:19" ht="69.95" customHeight="1" x14ac:dyDescent="0.2">
      <c r="B12" s="268">
        <v>1</v>
      </c>
      <c r="C12" s="269" t="s">
        <v>259</v>
      </c>
      <c r="D12" s="270" t="s">
        <v>235</v>
      </c>
      <c r="E12" s="271">
        <v>1</v>
      </c>
      <c r="F12" s="190"/>
      <c r="G12" s="385">
        <v>17400000</v>
      </c>
      <c r="H12" s="387">
        <v>11136000</v>
      </c>
      <c r="J12" s="236">
        <f>ROUND(MIN(G12,H12),0)</f>
        <v>11136000</v>
      </c>
      <c r="K12" s="244">
        <f>ROUND(AVERAGE(G12,H12),0)</f>
        <v>14268000</v>
      </c>
      <c r="L12" s="244">
        <f>+MAX(G12,H12)</f>
        <v>17400000</v>
      </c>
      <c r="M12" s="245">
        <f>+(L12/J12)-1</f>
        <v>0.5625</v>
      </c>
      <c r="N12" s="244">
        <f>ROUND(AVERAGE(J12,K12),0)</f>
        <v>12702000</v>
      </c>
      <c r="P12" s="244">
        <f>+N12</f>
        <v>12702000</v>
      </c>
      <c r="Q12" s="244">
        <f>ROUND(P12*19%,0)</f>
        <v>2413380</v>
      </c>
      <c r="R12" s="244">
        <f>+P12+Q12</f>
        <v>15115380</v>
      </c>
      <c r="S12" s="244">
        <f>+R12*E12</f>
        <v>15115380</v>
      </c>
    </row>
    <row r="13" spans="2:19" ht="69.95" customHeight="1" x14ac:dyDescent="0.2">
      <c r="B13" s="240">
        <v>2</v>
      </c>
      <c r="C13" s="241" t="s">
        <v>260</v>
      </c>
      <c r="D13" s="270" t="s">
        <v>235</v>
      </c>
      <c r="E13" s="243">
        <v>1</v>
      </c>
      <c r="F13" s="190"/>
      <c r="G13" s="386">
        <v>11760000</v>
      </c>
      <c r="H13" s="388">
        <v>9568000</v>
      </c>
      <c r="J13" s="236">
        <f>ROUND(MIN(G13,H13),0)</f>
        <v>9568000</v>
      </c>
      <c r="K13" s="244">
        <f>ROUND(AVERAGE(G13,H13),0)</f>
        <v>10664000</v>
      </c>
      <c r="L13" s="244">
        <f>+MAX(G13,H13)</f>
        <v>11760000</v>
      </c>
      <c r="M13" s="245">
        <f t="shared" ref="M13:M14" si="0">+(L13/J13)-1</f>
        <v>0.22909698996655514</v>
      </c>
      <c r="N13" s="244">
        <f t="shared" ref="N13:N14" si="1">ROUND(AVERAGE(J13,K13),0)</f>
        <v>10116000</v>
      </c>
      <c r="P13" s="244">
        <f t="shared" ref="P13:P14" si="2">+N13</f>
        <v>10116000</v>
      </c>
      <c r="Q13" s="244">
        <f t="shared" ref="Q13:Q14" si="3">ROUND(P13*19%,0)</f>
        <v>1922040</v>
      </c>
      <c r="R13" s="244">
        <f t="shared" ref="R13:R14" si="4">+P13+Q13</f>
        <v>12038040</v>
      </c>
      <c r="S13" s="244">
        <f>+R13*E13</f>
        <v>12038040</v>
      </c>
    </row>
    <row r="14" spans="2:19" ht="69.95" customHeight="1" x14ac:dyDescent="0.2">
      <c r="B14" s="240">
        <v>3</v>
      </c>
      <c r="C14" s="241" t="s">
        <v>261</v>
      </c>
      <c r="D14" s="270" t="s">
        <v>235</v>
      </c>
      <c r="E14" s="243">
        <v>1</v>
      </c>
      <c r="F14" s="190"/>
      <c r="G14" s="385">
        <v>11520000</v>
      </c>
      <c r="H14" s="389">
        <v>10992000</v>
      </c>
      <c r="J14" s="236">
        <f>ROUND(MIN(G14,H14),0)</f>
        <v>10992000</v>
      </c>
      <c r="K14" s="244">
        <f>ROUND(AVERAGE(G14,H14),0)</f>
        <v>11256000</v>
      </c>
      <c r="L14" s="244">
        <f>+MAX(G14,H14)</f>
        <v>11520000</v>
      </c>
      <c r="M14" s="245">
        <f t="shared" si="0"/>
        <v>4.8034934497816595E-2</v>
      </c>
      <c r="N14" s="244">
        <f t="shared" si="1"/>
        <v>11124000</v>
      </c>
      <c r="P14" s="244">
        <f t="shared" si="2"/>
        <v>11124000</v>
      </c>
      <c r="Q14" s="244">
        <f t="shared" si="3"/>
        <v>2113560</v>
      </c>
      <c r="R14" s="244">
        <f t="shared" si="4"/>
        <v>13237560</v>
      </c>
      <c r="S14" s="244">
        <f>+R14*E14</f>
        <v>13237560</v>
      </c>
    </row>
    <row r="15" spans="2:19" ht="15" customHeight="1" x14ac:dyDescent="0.2">
      <c r="B15" s="192"/>
      <c r="C15" s="193"/>
      <c r="D15" s="194"/>
      <c r="E15" s="197"/>
      <c r="F15" s="190"/>
      <c r="G15" s="187"/>
      <c r="H15" s="187"/>
      <c r="J15" s="187"/>
    </row>
    <row r="16" spans="2:19" s="202" customFormat="1" ht="15" x14ac:dyDescent="0.2">
      <c r="B16" s="199" t="s">
        <v>224</v>
      </c>
      <c r="C16" s="200"/>
      <c r="D16" s="201"/>
      <c r="E16" s="201"/>
      <c r="F16" s="201"/>
      <c r="G16" s="201"/>
      <c r="H16" s="201"/>
      <c r="L16" s="203"/>
    </row>
    <row r="17" spans="2:12" s="202" customFormat="1" x14ac:dyDescent="0.2">
      <c r="B17" s="296" t="s">
        <v>249</v>
      </c>
      <c r="C17" s="296"/>
      <c r="D17" s="296"/>
      <c r="E17" s="296"/>
      <c r="F17" s="296"/>
      <c r="G17" s="296"/>
    </row>
    <row r="18" spans="2:12" s="202" customFormat="1" x14ac:dyDescent="0.2">
      <c r="B18" s="296" t="s">
        <v>230</v>
      </c>
      <c r="C18" s="296"/>
      <c r="D18" s="296"/>
      <c r="E18" s="296"/>
      <c r="F18" s="296"/>
      <c r="G18" s="296"/>
    </row>
    <row r="19" spans="2:12" s="202" customFormat="1" ht="44.25" customHeight="1" x14ac:dyDescent="0.2">
      <c r="B19" s="292" t="s">
        <v>227</v>
      </c>
      <c r="C19" s="292"/>
      <c r="D19" s="292"/>
      <c r="E19" s="292"/>
      <c r="F19" s="292"/>
      <c r="G19" s="292"/>
    </row>
    <row r="20" spans="2:12" s="202" customFormat="1" ht="15" x14ac:dyDescent="0.2">
      <c r="C20" s="204"/>
      <c r="L20" s="203"/>
    </row>
    <row r="21" spans="2:12" s="205" customFormat="1" ht="15" x14ac:dyDescent="0.2">
      <c r="C21" s="206"/>
      <c r="H21" s="207"/>
      <c r="L21" s="208"/>
    </row>
    <row r="22" spans="2:12" s="205" customFormat="1" ht="15" x14ac:dyDescent="0.2">
      <c r="C22" s="206"/>
      <c r="H22" s="207"/>
      <c r="L22" s="208"/>
    </row>
    <row r="23" spans="2:12" s="205" customFormat="1" ht="15" x14ac:dyDescent="0.2">
      <c r="C23" s="206"/>
      <c r="H23" s="207"/>
      <c r="L23" s="208"/>
    </row>
    <row r="24" spans="2:12" s="205" customFormat="1" ht="15" x14ac:dyDescent="0.2">
      <c r="C24" s="206"/>
      <c r="H24" s="207"/>
      <c r="L24" s="208"/>
    </row>
    <row r="25" spans="2:12" s="205" customFormat="1" ht="15" x14ac:dyDescent="0.2">
      <c r="C25" s="206"/>
      <c r="H25" s="207"/>
      <c r="L25" s="208"/>
    </row>
    <row r="26" spans="2:12" s="205" customFormat="1" ht="15" x14ac:dyDescent="0.2">
      <c r="C26" s="206"/>
      <c r="H26" s="207"/>
      <c r="L26" s="208"/>
    </row>
    <row r="27" spans="2:12" s="205" customFormat="1" ht="15" x14ac:dyDescent="0.2">
      <c r="C27" s="206"/>
      <c r="H27" s="207"/>
      <c r="L27" s="208"/>
    </row>
    <row r="28" spans="2:12" s="202" customFormat="1" ht="15" x14ac:dyDescent="0.2">
      <c r="C28" s="204"/>
      <c r="L28" s="203"/>
    </row>
    <row r="29" spans="2:12" s="202" customFormat="1" ht="15" x14ac:dyDescent="0.2">
      <c r="C29" s="204"/>
      <c r="L29" s="203"/>
    </row>
  </sheetData>
  <mergeCells count="19">
    <mergeCell ref="B2:J2"/>
    <mergeCell ref="B17:G17"/>
    <mergeCell ref="B18:G18"/>
    <mergeCell ref="B3:C7"/>
    <mergeCell ref="D4:J7"/>
    <mergeCell ref="D3:J3"/>
    <mergeCell ref="B9:B10"/>
    <mergeCell ref="C9:C10"/>
    <mergeCell ref="D9:D10"/>
    <mergeCell ref="E9:E10"/>
    <mergeCell ref="J9:J10"/>
    <mergeCell ref="G9:G10"/>
    <mergeCell ref="H9:H10"/>
    <mergeCell ref="M9:M10"/>
    <mergeCell ref="N9:N10"/>
    <mergeCell ref="P9:S10"/>
    <mergeCell ref="B19:G19"/>
    <mergeCell ref="K9:K10"/>
    <mergeCell ref="L9:L10"/>
  </mergeCells>
  <phoneticPr fontId="37" type="noConversion"/>
  <pageMargins left="0.19685039370078741" right="0.19685039370078741" top="0.59055118110236227" bottom="0.39370078740157483" header="0.31496062992125984" footer="0.31496062992125984"/>
  <pageSetup paperSize="120" scale="6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S32"/>
  <sheetViews>
    <sheetView zoomScaleNormal="100" workbookViewId="0">
      <selection activeCell="K9" sqref="K9:L10"/>
    </sheetView>
  </sheetViews>
  <sheetFormatPr baseColWidth="10" defaultRowHeight="12.75" x14ac:dyDescent="0.2"/>
  <cols>
    <col min="1" max="1" width="1.7109375" style="209" customWidth="1"/>
    <col min="2" max="2" width="6.7109375" style="209" customWidth="1"/>
    <col min="3" max="3" width="50.7109375" style="196" customWidth="1"/>
    <col min="4" max="4" width="10.7109375" style="209" customWidth="1"/>
    <col min="5" max="5" width="10.7109375" style="232" customWidth="1"/>
    <col min="6" max="6" width="1.7109375" style="210" customWidth="1"/>
    <col min="7" max="7" width="20.7109375" style="209" customWidth="1"/>
    <col min="8" max="9" width="10.7109375" style="209" customWidth="1"/>
    <col min="10" max="10" width="1.7109375" style="209" customWidth="1"/>
    <col min="11" max="12" width="20.7109375" style="209" customWidth="1"/>
    <col min="13" max="13" width="1.7109375" style="209" customWidth="1"/>
    <col min="14" max="15" width="13.42578125" style="209" bestFit="1" customWidth="1"/>
    <col min="16" max="16384" width="11.42578125" style="209"/>
  </cols>
  <sheetData>
    <row r="1" spans="2:19" ht="13.5" thickBot="1" x14ac:dyDescent="0.25"/>
    <row r="2" spans="2:19" ht="15.95" customHeight="1" x14ac:dyDescent="0.2">
      <c r="B2" s="293" t="s">
        <v>251</v>
      </c>
      <c r="C2" s="294"/>
      <c r="D2" s="294"/>
      <c r="E2" s="294"/>
      <c r="F2" s="294"/>
      <c r="G2" s="294"/>
      <c r="H2" s="294"/>
      <c r="I2" s="294"/>
      <c r="J2" s="294"/>
      <c r="K2" s="294"/>
      <c r="L2" s="295"/>
    </row>
    <row r="3" spans="2:19" ht="15.95" customHeight="1" x14ac:dyDescent="0.2">
      <c r="B3" s="297"/>
      <c r="C3" s="298"/>
      <c r="D3" s="305" t="s">
        <v>232</v>
      </c>
      <c r="E3" s="305"/>
      <c r="F3" s="305"/>
      <c r="G3" s="305"/>
      <c r="H3" s="305"/>
      <c r="I3" s="305"/>
      <c r="J3" s="305"/>
      <c r="K3" s="305"/>
      <c r="L3" s="306"/>
    </row>
    <row r="4" spans="2:19" ht="15.95" customHeight="1" x14ac:dyDescent="0.2">
      <c r="B4" s="297"/>
      <c r="C4" s="298"/>
      <c r="D4" s="301" t="str">
        <f>'ANEXO 1 - COTIZACIONES'!D4</f>
        <v>Suministro e instalación y puesta en funcionamiento de equipos UPS para diferentes sedes de la Regional Nororiental de la Fiscalía General de la Nación.</v>
      </c>
      <c r="E4" s="301"/>
      <c r="F4" s="301"/>
      <c r="G4" s="301"/>
      <c r="H4" s="301"/>
      <c r="I4" s="301"/>
      <c r="J4" s="301"/>
      <c r="K4" s="301"/>
      <c r="L4" s="302"/>
    </row>
    <row r="5" spans="2:19" ht="15.95" customHeight="1" x14ac:dyDescent="0.2">
      <c r="B5" s="297"/>
      <c r="C5" s="298"/>
      <c r="D5" s="301"/>
      <c r="E5" s="301"/>
      <c r="F5" s="301"/>
      <c r="G5" s="301"/>
      <c r="H5" s="301"/>
      <c r="I5" s="301"/>
      <c r="J5" s="301"/>
      <c r="K5" s="301"/>
      <c r="L5" s="302"/>
    </row>
    <row r="6" spans="2:19" ht="15.95" customHeight="1" x14ac:dyDescent="0.2">
      <c r="B6" s="297"/>
      <c r="C6" s="298"/>
      <c r="D6" s="301"/>
      <c r="E6" s="301"/>
      <c r="F6" s="301"/>
      <c r="G6" s="301"/>
      <c r="H6" s="301"/>
      <c r="I6" s="301"/>
      <c r="J6" s="301"/>
      <c r="K6" s="301"/>
      <c r="L6" s="302"/>
    </row>
    <row r="7" spans="2:19" ht="15.95" customHeight="1" thickBot="1" x14ac:dyDescent="0.25">
      <c r="B7" s="299"/>
      <c r="C7" s="300"/>
      <c r="D7" s="303"/>
      <c r="E7" s="303"/>
      <c r="F7" s="303"/>
      <c r="G7" s="303"/>
      <c r="H7" s="303"/>
      <c r="I7" s="303"/>
      <c r="J7" s="303"/>
      <c r="K7" s="303"/>
      <c r="L7" s="304"/>
    </row>
    <row r="8" spans="2:19" ht="15.95" customHeight="1" thickBot="1" x14ac:dyDescent="0.25"/>
    <row r="9" spans="2:19" ht="30" customHeight="1" x14ac:dyDescent="0.2">
      <c r="B9" s="307" t="s">
        <v>231</v>
      </c>
      <c r="C9" s="309" t="s">
        <v>216</v>
      </c>
      <c r="D9" s="286" t="s">
        <v>219</v>
      </c>
      <c r="E9" s="312" t="s">
        <v>220</v>
      </c>
      <c r="G9" s="320" t="s">
        <v>263</v>
      </c>
      <c r="H9" s="318" t="s">
        <v>222</v>
      </c>
      <c r="I9" s="319"/>
      <c r="K9" s="290" t="s">
        <v>232</v>
      </c>
      <c r="L9" s="288"/>
    </row>
    <row r="10" spans="2:19" s="211" customFormat="1" ht="30" customHeight="1" thickBot="1" x14ac:dyDescent="0.25">
      <c r="B10" s="308"/>
      <c r="C10" s="310"/>
      <c r="D10" s="311"/>
      <c r="E10" s="313"/>
      <c r="G10" s="321"/>
      <c r="H10" s="284">
        <v>45931</v>
      </c>
      <c r="I10" s="285">
        <v>46113</v>
      </c>
      <c r="K10" s="291"/>
      <c r="L10" s="289"/>
      <c r="M10" s="209"/>
    </row>
    <row r="11" spans="2:19" ht="30" customHeight="1" thickBot="1" x14ac:dyDescent="0.25">
      <c r="B11" s="272"/>
      <c r="C11" s="273"/>
      <c r="D11" s="273"/>
      <c r="E11" s="274"/>
      <c r="F11" s="211"/>
      <c r="G11" s="253" t="s">
        <v>221</v>
      </c>
      <c r="H11" s="254">
        <v>1.5176000000000001</v>
      </c>
      <c r="I11" s="255">
        <v>1.5817000000000001</v>
      </c>
      <c r="K11" s="246" t="s">
        <v>241</v>
      </c>
      <c r="L11" s="252" t="s">
        <v>255</v>
      </c>
    </row>
    <row r="12" spans="2:19" s="190" customFormat="1" ht="69.95" customHeight="1" x14ac:dyDescent="0.2">
      <c r="B12" s="268">
        <v>1</v>
      </c>
      <c r="C12" s="269" t="str">
        <f>'ANEXO 1 - COTIZACIONES'!C12</f>
        <v>Suministro, instalación y puesta en funcionamiento de una unidad UPS tipo ON-Line de Doble Conversión, capacidad de 10kVA Bifásica para la sede de Ocaña - Norte de Santander. Incluye baterías e instalación a punto cero.</v>
      </c>
      <c r="D12" s="270" t="s">
        <v>235</v>
      </c>
      <c r="E12" s="271">
        <v>1</v>
      </c>
      <c r="G12" s="236"/>
      <c r="H12" s="317">
        <f>ROUND($I$11/$H$11*G12,0)</f>
        <v>0</v>
      </c>
      <c r="I12" s="317"/>
      <c r="J12" s="263"/>
      <c r="K12" s="236">
        <f>+ROUND(H12,0)</f>
        <v>0</v>
      </c>
      <c r="L12" s="236">
        <f>+K12*E12</f>
        <v>0</v>
      </c>
      <c r="M12" s="265"/>
      <c r="N12" s="264"/>
      <c r="P12" s="264"/>
      <c r="Q12" s="264"/>
      <c r="R12" s="264"/>
      <c r="S12" s="264"/>
    </row>
    <row r="13" spans="2:19" s="190" customFormat="1" ht="69.95" customHeight="1" x14ac:dyDescent="0.2">
      <c r="B13" s="240">
        <v>2</v>
      </c>
      <c r="C13" s="241" t="str">
        <f>'ANEXO 1 - COTIZACIONES'!C13</f>
        <v>Suministro, instalación y puesta en funcionamiento de una unidad UPS tipo ON-Line de Doble Conversión, capacidad de 6kVA Bifásica para la sede de Piedecuesta - Santander. Incluye baterías e instalación a punto cero.</v>
      </c>
      <c r="D13" s="242" t="s">
        <v>235</v>
      </c>
      <c r="E13" s="243">
        <v>1</v>
      </c>
      <c r="G13" s="236"/>
      <c r="H13" s="317">
        <f>ROUND($I$11/$H$11*G13,0)</f>
        <v>0</v>
      </c>
      <c r="I13" s="317"/>
      <c r="J13" s="263"/>
      <c r="K13" s="236">
        <f t="shared" ref="K13:K14" si="0">+ROUND(H13,0)</f>
        <v>0</v>
      </c>
      <c r="L13" s="236">
        <f>+K13*E13</f>
        <v>0</v>
      </c>
      <c r="M13" s="265"/>
      <c r="N13" s="264"/>
      <c r="P13" s="264"/>
      <c r="Q13" s="264"/>
      <c r="R13" s="264"/>
      <c r="S13" s="264"/>
    </row>
    <row r="14" spans="2:19" s="190" customFormat="1" ht="69.95" customHeight="1" x14ac:dyDescent="0.2">
      <c r="B14" s="240">
        <v>3</v>
      </c>
      <c r="C14" s="241" t="str">
        <f>'ANEXO 1 - COTIZACIONES'!C14</f>
        <v>Suministro, instalación y puesta en funcionamiento de una unidad UPS tipo ON-Line de Doble Conversión, capacidad de 6kVA Monofásica para la sede de Los Patios - Norte de Santander. Incluye baterías e instalación a punto cero.</v>
      </c>
      <c r="D14" s="242" t="s">
        <v>235</v>
      </c>
      <c r="E14" s="243">
        <v>1</v>
      </c>
      <c r="G14" s="236"/>
      <c r="H14" s="317">
        <f>ROUND($I$11/$H$11*G14,0)</f>
        <v>0</v>
      </c>
      <c r="I14" s="317"/>
      <c r="J14" s="263"/>
      <c r="K14" s="236">
        <f t="shared" si="0"/>
        <v>0</v>
      </c>
      <c r="L14" s="236">
        <f>+K14*E14</f>
        <v>0</v>
      </c>
      <c r="M14" s="265"/>
      <c r="N14" s="264"/>
      <c r="P14" s="264"/>
      <c r="Q14" s="264"/>
      <c r="R14" s="264"/>
      <c r="S14" s="264"/>
    </row>
    <row r="15" spans="2:19" s="190" customFormat="1" ht="15" customHeight="1" x14ac:dyDescent="0.2">
      <c r="B15" s="259"/>
      <c r="C15" s="260"/>
      <c r="D15" s="261"/>
      <c r="E15" s="262"/>
      <c r="G15" s="187"/>
      <c r="H15" s="187"/>
      <c r="I15" s="187"/>
      <c r="J15" s="263"/>
      <c r="K15" s="187"/>
      <c r="L15" s="187"/>
      <c r="M15" s="265"/>
      <c r="N15" s="264"/>
      <c r="P15" s="264"/>
      <c r="Q15" s="264"/>
      <c r="R15" s="264"/>
      <c r="S15" s="264"/>
    </row>
    <row r="16" spans="2:19" s="216" customFormat="1" ht="12" x14ac:dyDescent="0.2">
      <c r="B16" s="213" t="s">
        <v>224</v>
      </c>
      <c r="C16" s="230"/>
      <c r="D16" s="214"/>
      <c r="E16" s="233"/>
      <c r="F16" s="214"/>
      <c r="G16" s="214"/>
      <c r="H16" s="214"/>
      <c r="I16" s="214"/>
      <c r="J16" s="215"/>
      <c r="K16" s="215"/>
    </row>
    <row r="17" spans="2:12" s="216" customFormat="1" ht="20.25" customHeight="1" x14ac:dyDescent="0.2">
      <c r="B17" s="316" t="s">
        <v>228</v>
      </c>
      <c r="C17" s="316"/>
      <c r="D17" s="316"/>
      <c r="E17" s="316"/>
      <c r="F17" s="316"/>
      <c r="G17" s="316"/>
      <c r="H17" s="316"/>
      <c r="I17" s="316"/>
      <c r="J17" s="316"/>
      <c r="K17" s="316"/>
      <c r="L17" s="316"/>
    </row>
    <row r="18" spans="2:12" s="216" customFormat="1" ht="31.5" customHeight="1" x14ac:dyDescent="0.2">
      <c r="B18" s="316" t="s">
        <v>229</v>
      </c>
      <c r="C18" s="316"/>
      <c r="D18" s="316"/>
      <c r="E18" s="316"/>
      <c r="F18" s="316"/>
      <c r="G18" s="316"/>
      <c r="H18" s="316"/>
      <c r="I18" s="316"/>
      <c r="J18" s="316"/>
      <c r="K18" s="316"/>
      <c r="L18" s="217"/>
    </row>
    <row r="19" spans="2:12" s="216" customFormat="1" ht="33" customHeight="1" x14ac:dyDescent="0.2">
      <c r="B19" s="316" t="s">
        <v>227</v>
      </c>
      <c r="C19" s="316"/>
      <c r="D19" s="316"/>
      <c r="E19" s="316"/>
      <c r="F19" s="316"/>
      <c r="G19" s="316"/>
      <c r="H19" s="316"/>
      <c r="I19" s="316"/>
      <c r="J19" s="316"/>
      <c r="K19" s="316"/>
      <c r="L19" s="316"/>
    </row>
    <row r="20" spans="2:12" s="216" customFormat="1" ht="12" x14ac:dyDescent="0.2">
      <c r="B20" s="217"/>
      <c r="C20" s="217"/>
      <c r="D20" s="217"/>
      <c r="E20" s="234"/>
      <c r="F20" s="217"/>
      <c r="G20" s="217"/>
      <c r="H20" s="217"/>
      <c r="I20" s="217"/>
      <c r="J20" s="217"/>
      <c r="K20" s="218"/>
    </row>
    <row r="21" spans="2:12" s="216" customFormat="1" ht="12" x14ac:dyDescent="0.2">
      <c r="C21" s="231"/>
      <c r="E21" s="235"/>
    </row>
    <row r="22" spans="2:12" s="216" customFormat="1" ht="12" x14ac:dyDescent="0.2">
      <c r="C22" s="231"/>
      <c r="E22" s="235"/>
      <c r="J22" s="219"/>
    </row>
    <row r="23" spans="2:12" s="216" customFormat="1" ht="12" x14ac:dyDescent="0.2">
      <c r="C23" s="231"/>
      <c r="E23" s="235"/>
      <c r="J23" s="219"/>
    </row>
    <row r="24" spans="2:12" s="216" customFormat="1" ht="12" x14ac:dyDescent="0.2">
      <c r="C24" s="231"/>
      <c r="E24" s="235"/>
      <c r="J24" s="219"/>
    </row>
    <row r="25" spans="2:12" s="216" customFormat="1" ht="12" x14ac:dyDescent="0.2">
      <c r="C25" s="231"/>
      <c r="E25" s="235"/>
      <c r="J25" s="219"/>
    </row>
    <row r="26" spans="2:12" s="216" customFormat="1" ht="12" x14ac:dyDescent="0.2">
      <c r="C26" s="231"/>
      <c r="E26" s="235"/>
      <c r="J26" s="219"/>
    </row>
    <row r="27" spans="2:12" s="216" customFormat="1" ht="12" x14ac:dyDescent="0.2">
      <c r="C27" s="231"/>
      <c r="E27" s="235"/>
      <c r="J27" s="219"/>
    </row>
    <row r="28" spans="2:12" s="216" customFormat="1" ht="12" x14ac:dyDescent="0.2">
      <c r="C28" s="231"/>
      <c r="E28" s="235"/>
      <c r="J28" s="219"/>
    </row>
    <row r="29" spans="2:12" s="216" customFormat="1" ht="12" x14ac:dyDescent="0.2">
      <c r="C29" s="231"/>
      <c r="E29" s="235"/>
    </row>
    <row r="30" spans="2:12" x14ac:dyDescent="0.2">
      <c r="G30" s="220"/>
    </row>
    <row r="32" spans="2:12" x14ac:dyDescent="0.2">
      <c r="G32" s="220"/>
    </row>
  </sheetData>
  <mergeCells count="17">
    <mergeCell ref="H12:I12"/>
    <mergeCell ref="H13:I13"/>
    <mergeCell ref="H14:I14"/>
    <mergeCell ref="B17:L17"/>
    <mergeCell ref="B19:L19"/>
    <mergeCell ref="B18:K18"/>
    <mergeCell ref="B2:L2"/>
    <mergeCell ref="D4:L7"/>
    <mergeCell ref="D3:L3"/>
    <mergeCell ref="K9:L10"/>
    <mergeCell ref="B3:C7"/>
    <mergeCell ref="H9:I9"/>
    <mergeCell ref="G9:G10"/>
    <mergeCell ref="B9:B10"/>
    <mergeCell ref="C9:C10"/>
    <mergeCell ref="D9:D10"/>
    <mergeCell ref="E9:E10"/>
  </mergeCells>
  <conditionalFormatting sqref="G12:I14">
    <cfRule type="cellIs" dxfId="1" priority="2" operator="equal">
      <formula>0</formula>
    </cfRule>
  </conditionalFormatting>
  <conditionalFormatting sqref="K12:L14">
    <cfRule type="cellIs" dxfId="0" priority="1" operator="equal">
      <formula>0</formula>
    </cfRule>
  </conditionalFormatting>
  <pageMargins left="0.23622047244094488" right="0.23622047244094488" top="0.59055118110236215" bottom="0.39370078740157483" header="0.31496062992125984" footer="0.31496062992125984"/>
  <pageSetup paperSize="12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S31"/>
  <sheetViews>
    <sheetView zoomScaleNormal="100" workbookViewId="0">
      <selection activeCell="J9" sqref="J9:M10"/>
    </sheetView>
  </sheetViews>
  <sheetFormatPr baseColWidth="10" defaultRowHeight="12.75" x14ac:dyDescent="0.2"/>
  <cols>
    <col min="1" max="1" width="1.7109375" style="209" customWidth="1"/>
    <col min="2" max="2" width="6.7109375" style="209" customWidth="1"/>
    <col min="3" max="3" width="50.7109375" style="196" customWidth="1"/>
    <col min="4" max="5" width="10.7109375" style="209" customWidth="1"/>
    <col min="6" max="6" width="1.7109375" style="210" customWidth="1"/>
    <col min="7" max="8" width="20.7109375" style="209" customWidth="1"/>
    <col min="9" max="9" width="1.7109375" style="209" customWidth="1"/>
    <col min="10" max="11" width="20.7109375" style="209" customWidth="1"/>
    <col min="12" max="12" width="20.7109375" style="221" customWidth="1"/>
    <col min="13" max="13" width="20.7109375" style="209" customWidth="1"/>
    <col min="14" max="14" width="1.7109375" style="209" customWidth="1"/>
    <col min="15" max="16384" width="11.42578125" style="209"/>
  </cols>
  <sheetData>
    <row r="1" spans="2:19" ht="13.5" thickBot="1" x14ac:dyDescent="0.25"/>
    <row r="2" spans="2:19" ht="15.95" customHeight="1" x14ac:dyDescent="0.2">
      <c r="B2" s="293" t="s">
        <v>252</v>
      </c>
      <c r="C2" s="294"/>
      <c r="D2" s="294"/>
      <c r="E2" s="294"/>
      <c r="F2" s="294"/>
      <c r="G2" s="294"/>
      <c r="H2" s="294"/>
      <c r="I2" s="294"/>
      <c r="J2" s="294"/>
      <c r="K2" s="294"/>
      <c r="L2" s="294"/>
      <c r="M2" s="295"/>
    </row>
    <row r="3" spans="2:19" ht="15.95" customHeight="1" x14ac:dyDescent="0.2">
      <c r="B3" s="297"/>
      <c r="C3" s="298"/>
      <c r="D3" s="305" t="s">
        <v>223</v>
      </c>
      <c r="E3" s="305"/>
      <c r="F3" s="305"/>
      <c r="G3" s="305"/>
      <c r="H3" s="305"/>
      <c r="I3" s="305"/>
      <c r="J3" s="305"/>
      <c r="K3" s="305"/>
      <c r="L3" s="305"/>
      <c r="M3" s="306"/>
    </row>
    <row r="4" spans="2:19" ht="15.95" customHeight="1" x14ac:dyDescent="0.2">
      <c r="B4" s="297"/>
      <c r="C4" s="298"/>
      <c r="D4" s="301" t="str">
        <f>'ANEXO 1 - COTIZACIONES'!D4</f>
        <v>Suministro e instalación y puesta en funcionamiento de equipos UPS para diferentes sedes de la Regional Nororiental de la Fiscalía General de la Nación.</v>
      </c>
      <c r="E4" s="301"/>
      <c r="F4" s="301"/>
      <c r="G4" s="301"/>
      <c r="H4" s="301"/>
      <c r="I4" s="301"/>
      <c r="J4" s="301"/>
      <c r="K4" s="301"/>
      <c r="L4" s="301"/>
      <c r="M4" s="302"/>
    </row>
    <row r="5" spans="2:19" ht="15.95" customHeight="1" x14ac:dyDescent="0.2">
      <c r="B5" s="297"/>
      <c r="C5" s="298"/>
      <c r="D5" s="301"/>
      <c r="E5" s="301"/>
      <c r="F5" s="301"/>
      <c r="G5" s="301"/>
      <c r="H5" s="301"/>
      <c r="I5" s="301"/>
      <c r="J5" s="301"/>
      <c r="K5" s="301"/>
      <c r="L5" s="301"/>
      <c r="M5" s="302"/>
    </row>
    <row r="6" spans="2:19" ht="15.95" customHeight="1" x14ac:dyDescent="0.2">
      <c r="B6" s="297"/>
      <c r="C6" s="298"/>
      <c r="D6" s="301"/>
      <c r="E6" s="301"/>
      <c r="F6" s="301"/>
      <c r="G6" s="301"/>
      <c r="H6" s="301"/>
      <c r="I6" s="301"/>
      <c r="J6" s="301"/>
      <c r="K6" s="301"/>
      <c r="L6" s="301"/>
      <c r="M6" s="302"/>
    </row>
    <row r="7" spans="2:19" ht="15.95" customHeight="1" thickBot="1" x14ac:dyDescent="0.25">
      <c r="B7" s="299"/>
      <c r="C7" s="300"/>
      <c r="D7" s="303"/>
      <c r="E7" s="303"/>
      <c r="F7" s="303"/>
      <c r="G7" s="303"/>
      <c r="H7" s="303"/>
      <c r="I7" s="303"/>
      <c r="J7" s="303"/>
      <c r="K7" s="303"/>
      <c r="L7" s="303"/>
      <c r="M7" s="304"/>
    </row>
    <row r="8" spans="2:19" ht="15.95" customHeight="1" thickBot="1" x14ac:dyDescent="0.25"/>
    <row r="9" spans="2:19" ht="30" customHeight="1" x14ac:dyDescent="0.2">
      <c r="B9" s="307" t="s">
        <v>231</v>
      </c>
      <c r="C9" s="309" t="s">
        <v>216</v>
      </c>
      <c r="D9" s="286" t="s">
        <v>219</v>
      </c>
      <c r="E9" s="312" t="s">
        <v>220</v>
      </c>
      <c r="G9" s="325" t="s">
        <v>233</v>
      </c>
      <c r="H9" s="325" t="s">
        <v>232</v>
      </c>
      <c r="I9" s="221"/>
      <c r="J9" s="327" t="s">
        <v>248</v>
      </c>
      <c r="K9" s="328"/>
      <c r="L9" s="328"/>
      <c r="M9" s="329"/>
    </row>
    <row r="10" spans="2:19" s="211" customFormat="1" ht="30" customHeight="1" thickBot="1" x14ac:dyDescent="0.25">
      <c r="B10" s="308"/>
      <c r="C10" s="310"/>
      <c r="D10" s="311"/>
      <c r="E10" s="313"/>
      <c r="G10" s="326"/>
      <c r="H10" s="326"/>
      <c r="I10" s="222"/>
      <c r="J10" s="330"/>
      <c r="K10" s="331"/>
      <c r="L10" s="331"/>
      <c r="M10" s="332"/>
    </row>
    <row r="11" spans="2:19" ht="30" customHeight="1" thickBot="1" x14ac:dyDescent="0.25">
      <c r="B11" s="272"/>
      <c r="C11" s="273"/>
      <c r="D11" s="273"/>
      <c r="E11" s="274"/>
      <c r="F11" s="211"/>
      <c r="G11" s="279" t="s">
        <v>241</v>
      </c>
      <c r="H11" s="279" t="s">
        <v>241</v>
      </c>
      <c r="J11" s="280" t="s">
        <v>244</v>
      </c>
      <c r="K11" s="281" t="s">
        <v>245</v>
      </c>
      <c r="L11" s="281" t="s">
        <v>246</v>
      </c>
      <c r="M11" s="282" t="s">
        <v>247</v>
      </c>
    </row>
    <row r="12" spans="2:19" s="190" customFormat="1" ht="69.95" customHeight="1" x14ac:dyDescent="0.2">
      <c r="B12" s="268">
        <v>1</v>
      </c>
      <c r="C12" s="269" t="str">
        <f>'ANEXO 1 - COTIZACIONES'!C12</f>
        <v>Suministro, instalación y puesta en funcionamiento de una unidad UPS tipo ON-Line de Doble Conversión, capacidad de 10kVA Bifásica para la sede de Ocaña - Norte de Santander. Incluye baterías e instalación a punto cero.</v>
      </c>
      <c r="D12" s="270" t="s">
        <v>235</v>
      </c>
      <c r="E12" s="271">
        <v>1</v>
      </c>
      <c r="G12" s="266">
        <f>'ANEXO 1 - COTIZACIONES'!P12</f>
        <v>12702000</v>
      </c>
      <c r="H12" s="266">
        <f>'ANEXO 2 - HISTORICOS'!K12</f>
        <v>0</v>
      </c>
      <c r="J12" s="266">
        <f>ROUND(IF(H12=0, G12, AVERAGE(G12,H12)),0)</f>
        <v>12702000</v>
      </c>
      <c r="K12" s="266">
        <f>ROUND(J12*19%,0)</f>
        <v>2413380</v>
      </c>
      <c r="L12" s="266">
        <f>+J12+K12</f>
        <v>15115380</v>
      </c>
      <c r="M12" s="266">
        <f>L12*E12</f>
        <v>15115380</v>
      </c>
      <c r="N12" s="264"/>
      <c r="P12" s="264"/>
      <c r="Q12" s="264"/>
      <c r="R12" s="264"/>
      <c r="S12" s="264"/>
    </row>
    <row r="13" spans="2:19" s="190" customFormat="1" ht="69.95" customHeight="1" x14ac:dyDescent="0.2">
      <c r="B13" s="240">
        <v>2</v>
      </c>
      <c r="C13" s="269" t="str">
        <f>'ANEXO 1 - COTIZACIONES'!C13</f>
        <v>Suministro, instalación y puesta en funcionamiento de una unidad UPS tipo ON-Line de Doble Conversión, capacidad de 6kVA Bifásica para la sede de Piedecuesta - Santander. Incluye baterías e instalación a punto cero.</v>
      </c>
      <c r="D13" s="242" t="s">
        <v>235</v>
      </c>
      <c r="E13" s="243">
        <v>1</v>
      </c>
      <c r="G13" s="266">
        <f>'ANEXO 1 - COTIZACIONES'!P13</f>
        <v>10116000</v>
      </c>
      <c r="H13" s="266">
        <f>'ANEXO 2 - HISTORICOS'!K13</f>
        <v>0</v>
      </c>
      <c r="J13" s="266">
        <f t="shared" ref="J13:J14" si="0">ROUND(IF(H13=0, G13, AVERAGE(G13,H13)),0)</f>
        <v>10116000</v>
      </c>
      <c r="K13" s="266">
        <f t="shared" ref="K13:K14" si="1">ROUND(J13*19%,0)</f>
        <v>1922040</v>
      </c>
      <c r="L13" s="266">
        <f t="shared" ref="L13:L14" si="2">+J13+K13</f>
        <v>12038040</v>
      </c>
      <c r="M13" s="266">
        <f t="shared" ref="M13:M14" si="3">L13*E13</f>
        <v>12038040</v>
      </c>
      <c r="N13" s="264"/>
      <c r="P13" s="264"/>
      <c r="Q13" s="264"/>
      <c r="R13" s="264"/>
      <c r="S13" s="264"/>
    </row>
    <row r="14" spans="2:19" s="190" customFormat="1" ht="69.75" customHeight="1" x14ac:dyDescent="0.2">
      <c r="B14" s="275">
        <v>3</v>
      </c>
      <c r="C14" s="269" t="str">
        <f>'ANEXO 1 - COTIZACIONES'!C14</f>
        <v>Suministro, instalación y puesta en funcionamiento de una unidad UPS tipo ON-Line de Doble Conversión, capacidad de 6kVA Monofásica para la sede de Los Patios - Norte de Santander. Incluye baterías e instalación a punto cero.</v>
      </c>
      <c r="D14" s="242" t="s">
        <v>235</v>
      </c>
      <c r="E14" s="243">
        <v>1</v>
      </c>
      <c r="G14" s="266">
        <f>'ANEXO 1 - COTIZACIONES'!P14</f>
        <v>11124000</v>
      </c>
      <c r="H14" s="266">
        <f>'ANEXO 2 - HISTORICOS'!K14</f>
        <v>0</v>
      </c>
      <c r="J14" s="266">
        <f t="shared" si="0"/>
        <v>11124000</v>
      </c>
      <c r="K14" s="266">
        <f t="shared" si="1"/>
        <v>2113560</v>
      </c>
      <c r="L14" s="266">
        <f t="shared" si="2"/>
        <v>13237560</v>
      </c>
      <c r="M14" s="266">
        <f t="shared" si="3"/>
        <v>13237560</v>
      </c>
      <c r="N14" s="264"/>
      <c r="P14" s="264"/>
      <c r="Q14" s="264"/>
      <c r="R14" s="264"/>
      <c r="S14" s="264"/>
    </row>
    <row r="15" spans="2:19" ht="15" x14ac:dyDescent="0.2">
      <c r="C15" s="198"/>
      <c r="F15" s="212"/>
    </row>
    <row r="16" spans="2:19" s="216" customFormat="1" ht="12" x14ac:dyDescent="0.2">
      <c r="B16" s="213" t="s">
        <v>224</v>
      </c>
      <c r="C16" s="230"/>
      <c r="D16" s="214"/>
      <c r="E16" s="214"/>
      <c r="F16" s="214"/>
      <c r="G16" s="214"/>
      <c r="H16" s="214"/>
      <c r="I16" s="215"/>
      <c r="L16" s="225"/>
      <c r="O16" s="226"/>
    </row>
    <row r="17" spans="2:15" s="216" customFormat="1" ht="18" customHeight="1" x14ac:dyDescent="0.2">
      <c r="B17" s="322" t="s">
        <v>225</v>
      </c>
      <c r="C17" s="322"/>
      <c r="D17" s="322"/>
      <c r="E17" s="322"/>
      <c r="F17" s="322"/>
      <c r="G17" s="322"/>
      <c r="H17" s="322"/>
      <c r="I17" s="227"/>
      <c r="L17" s="188"/>
      <c r="O17" s="226"/>
    </row>
    <row r="18" spans="2:15" s="216" customFormat="1" ht="36" customHeight="1" x14ac:dyDescent="0.2">
      <c r="B18" s="322" t="s">
        <v>226</v>
      </c>
      <c r="C18" s="322"/>
      <c r="D18" s="322"/>
      <c r="E18" s="322"/>
      <c r="F18" s="322"/>
      <c r="G18" s="322"/>
      <c r="H18" s="322"/>
      <c r="I18" s="227"/>
      <c r="L18" s="188"/>
      <c r="O18" s="226"/>
    </row>
    <row r="19" spans="2:15" s="216" customFormat="1" ht="22.5" customHeight="1" x14ac:dyDescent="0.2">
      <c r="B19" s="227"/>
      <c r="C19" s="217"/>
      <c r="D19" s="227"/>
      <c r="E19" s="227"/>
      <c r="F19" s="227"/>
      <c r="G19" s="227"/>
      <c r="H19" s="227"/>
      <c r="I19" s="227"/>
      <c r="L19" s="188"/>
      <c r="O19" s="226"/>
    </row>
    <row r="20" spans="2:15" s="216" customFormat="1" ht="12" customHeight="1" x14ac:dyDescent="0.2">
      <c r="B20" s="323" t="s">
        <v>258</v>
      </c>
      <c r="C20" s="323"/>
      <c r="D20" s="218"/>
      <c r="G20" s="218"/>
      <c r="L20" s="228"/>
      <c r="O20" s="226"/>
    </row>
    <row r="21" spans="2:15" s="216" customFormat="1" ht="12" x14ac:dyDescent="0.2">
      <c r="B21" s="324" t="s">
        <v>234</v>
      </c>
      <c r="C21" s="324"/>
      <c r="D21" s="218"/>
      <c r="G21" s="218"/>
      <c r="L21" s="228"/>
      <c r="O21" s="226"/>
    </row>
    <row r="22" spans="2:15" s="216" customFormat="1" ht="12" x14ac:dyDescent="0.2">
      <c r="C22" s="231"/>
      <c r="L22" s="228"/>
      <c r="O22" s="226"/>
    </row>
    <row r="23" spans="2:15" s="216" customFormat="1" ht="20.100000000000001" customHeight="1" x14ac:dyDescent="0.2">
      <c r="C23" s="231"/>
      <c r="H23" s="219"/>
      <c r="I23" s="219"/>
      <c r="L23" s="228"/>
      <c r="O23" s="229"/>
    </row>
    <row r="24" spans="2:15" s="216" customFormat="1" ht="20.100000000000001" customHeight="1" x14ac:dyDescent="0.2">
      <c r="C24" s="231"/>
      <c r="H24" s="219"/>
      <c r="I24" s="219"/>
      <c r="L24" s="228"/>
      <c r="O24" s="229"/>
    </row>
    <row r="25" spans="2:15" s="216" customFormat="1" ht="20.100000000000001" customHeight="1" x14ac:dyDescent="0.2">
      <c r="C25" s="231"/>
      <c r="H25" s="219"/>
      <c r="I25" s="219"/>
      <c r="L25" s="228"/>
      <c r="O25" s="229"/>
    </row>
    <row r="26" spans="2:15" s="216" customFormat="1" ht="20.100000000000001" customHeight="1" x14ac:dyDescent="0.2">
      <c r="C26" s="231"/>
      <c r="H26" s="219"/>
      <c r="I26" s="219"/>
      <c r="L26" s="228"/>
      <c r="O26" s="229"/>
    </row>
    <row r="27" spans="2:15" s="216" customFormat="1" ht="20.100000000000001" customHeight="1" x14ac:dyDescent="0.2">
      <c r="C27" s="231"/>
      <c r="H27" s="219"/>
      <c r="I27" s="219"/>
      <c r="L27" s="228"/>
      <c r="O27" s="229"/>
    </row>
    <row r="28" spans="2:15" s="216" customFormat="1" ht="12" x14ac:dyDescent="0.2">
      <c r="C28" s="231"/>
      <c r="H28" s="219"/>
      <c r="I28" s="219"/>
      <c r="L28" s="228"/>
      <c r="O28" s="229"/>
    </row>
    <row r="29" spans="2:15" s="216" customFormat="1" ht="12" x14ac:dyDescent="0.2">
      <c r="C29" s="231"/>
      <c r="H29" s="219"/>
      <c r="I29" s="219"/>
      <c r="L29" s="228"/>
      <c r="O29" s="229"/>
    </row>
    <row r="30" spans="2:15" s="216" customFormat="1" ht="12" x14ac:dyDescent="0.2">
      <c r="C30" s="231"/>
      <c r="L30" s="228"/>
      <c r="O30" s="226"/>
    </row>
    <row r="31" spans="2:15" x14ac:dyDescent="0.2">
      <c r="F31" s="212"/>
    </row>
  </sheetData>
  <mergeCells count="15">
    <mergeCell ref="B17:H17"/>
    <mergeCell ref="B18:H18"/>
    <mergeCell ref="B20:C20"/>
    <mergeCell ref="B21:C21"/>
    <mergeCell ref="B2:M2"/>
    <mergeCell ref="B9:B10"/>
    <mergeCell ref="C9:C10"/>
    <mergeCell ref="D9:D10"/>
    <mergeCell ref="E9:E10"/>
    <mergeCell ref="G9:G10"/>
    <mergeCell ref="H9:H10"/>
    <mergeCell ref="J9:M10"/>
    <mergeCell ref="D4:M7"/>
    <mergeCell ref="D3:M3"/>
    <mergeCell ref="B3:C7"/>
  </mergeCells>
  <pageMargins left="0.23622047244094488" right="0.23622047244094488" top="0.59055118110236215" bottom="0.39370078740157483" header="0.31496062992125984" footer="0.31496062992125984"/>
  <pageSetup paperSize="120" scale="6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78205-C9B9-47ED-BCA9-2ED382724ACE}">
  <sheetPr>
    <pageSetUpPr fitToPage="1"/>
  </sheetPr>
  <dimension ref="B2:P31"/>
  <sheetViews>
    <sheetView tabSelected="1" zoomScaleNormal="100" workbookViewId="0">
      <selection activeCell="J15" sqref="J15"/>
    </sheetView>
  </sheetViews>
  <sheetFormatPr baseColWidth="10" defaultRowHeight="12.75" x14ac:dyDescent="0.2"/>
  <cols>
    <col min="1" max="1" width="1.7109375" style="209" customWidth="1"/>
    <col min="2" max="2" width="6.7109375" style="209" customWidth="1"/>
    <col min="3" max="3" width="50.7109375" style="196" customWidth="1"/>
    <col min="4" max="5" width="10.7109375" style="209" customWidth="1"/>
    <col min="6" max="6" width="1.7109375" style="209" customWidth="1"/>
    <col min="7" max="8" width="20.7109375" style="209" customWidth="1"/>
    <col min="9" max="9" width="20.7109375" style="221" customWidth="1"/>
    <col min="10" max="10" width="20.7109375" style="209" customWidth="1"/>
    <col min="11" max="11" width="1.7109375" style="209" customWidth="1"/>
    <col min="12" max="12" width="11.42578125" style="195"/>
    <col min="13" max="16384" width="11.42578125" style="209"/>
  </cols>
  <sheetData>
    <row r="2" spans="2:16" ht="15.95" customHeight="1" x14ac:dyDescent="0.2">
      <c r="B2" s="333" t="s">
        <v>253</v>
      </c>
      <c r="C2" s="333"/>
      <c r="D2" s="333"/>
      <c r="E2" s="333"/>
      <c r="F2" s="333"/>
      <c r="G2" s="333"/>
      <c r="H2" s="333"/>
      <c r="I2" s="333"/>
      <c r="J2" s="333"/>
    </row>
    <row r="3" spans="2:16" ht="15.95" customHeight="1" x14ac:dyDescent="0.2">
      <c r="B3" s="298"/>
      <c r="C3" s="298"/>
      <c r="D3" s="305" t="s">
        <v>223</v>
      </c>
      <c r="E3" s="305"/>
      <c r="F3" s="305"/>
      <c r="G3" s="305"/>
      <c r="H3" s="305"/>
      <c r="I3" s="305"/>
      <c r="J3" s="305"/>
    </row>
    <row r="4" spans="2:16" ht="15.95" customHeight="1" x14ac:dyDescent="0.2">
      <c r="B4" s="298"/>
      <c r="C4" s="298"/>
      <c r="D4" s="301" t="str">
        <f>'ANEXO 1 - COTIZACIONES'!D4</f>
        <v>Suministro e instalación y puesta en funcionamiento de equipos UPS para diferentes sedes de la Regional Nororiental de la Fiscalía General de la Nación.</v>
      </c>
      <c r="E4" s="301"/>
      <c r="F4" s="301"/>
      <c r="G4" s="301"/>
      <c r="H4" s="301"/>
      <c r="I4" s="301"/>
      <c r="J4" s="301"/>
    </row>
    <row r="5" spans="2:16" ht="15.95" customHeight="1" x14ac:dyDescent="0.2">
      <c r="B5" s="298"/>
      <c r="C5" s="298"/>
      <c r="D5" s="301"/>
      <c r="E5" s="301"/>
      <c r="F5" s="301"/>
      <c r="G5" s="301"/>
      <c r="H5" s="301"/>
      <c r="I5" s="301"/>
      <c r="J5" s="301"/>
    </row>
    <row r="6" spans="2:16" ht="15.95" customHeight="1" x14ac:dyDescent="0.2">
      <c r="B6" s="298"/>
      <c r="C6" s="298"/>
      <c r="D6" s="301"/>
      <c r="E6" s="301"/>
      <c r="F6" s="301"/>
      <c r="G6" s="301"/>
      <c r="H6" s="301"/>
      <c r="I6" s="301"/>
      <c r="J6" s="301"/>
    </row>
    <row r="7" spans="2:16" ht="15.95" customHeight="1" x14ac:dyDescent="0.2">
      <c r="B7" s="298"/>
      <c r="C7" s="298"/>
      <c r="D7" s="301"/>
      <c r="E7" s="301"/>
      <c r="F7" s="301"/>
      <c r="G7" s="301"/>
      <c r="H7" s="301"/>
      <c r="I7" s="301"/>
      <c r="J7" s="301"/>
    </row>
    <row r="8" spans="2:16" ht="15.95" customHeight="1" thickBot="1" x14ac:dyDescent="0.25"/>
    <row r="9" spans="2:16" ht="30" customHeight="1" x14ac:dyDescent="0.2">
      <c r="B9" s="307" t="s">
        <v>231</v>
      </c>
      <c r="C9" s="309" t="s">
        <v>216</v>
      </c>
      <c r="D9" s="286" t="s">
        <v>219</v>
      </c>
      <c r="E9" s="312" t="s">
        <v>220</v>
      </c>
      <c r="F9" s="221"/>
      <c r="G9" s="327" t="s">
        <v>254</v>
      </c>
      <c r="H9" s="328"/>
      <c r="I9" s="328"/>
      <c r="J9" s="329"/>
    </row>
    <row r="10" spans="2:16" s="211" customFormat="1" ht="30" customHeight="1" thickBot="1" x14ac:dyDescent="0.25">
      <c r="B10" s="308"/>
      <c r="C10" s="310"/>
      <c r="D10" s="311"/>
      <c r="E10" s="313"/>
      <c r="F10" s="222"/>
      <c r="G10" s="337"/>
      <c r="H10" s="338"/>
      <c r="I10" s="338"/>
      <c r="J10" s="339"/>
      <c r="L10" s="188"/>
    </row>
    <row r="11" spans="2:16" ht="30" customHeight="1" thickBot="1" x14ac:dyDescent="0.25">
      <c r="B11" s="272"/>
      <c r="C11" s="273"/>
      <c r="D11" s="273"/>
      <c r="E11" s="274"/>
      <c r="G11" s="256" t="s">
        <v>244</v>
      </c>
      <c r="H11" s="257" t="s">
        <v>245</v>
      </c>
      <c r="I11" s="257" t="s">
        <v>246</v>
      </c>
      <c r="J11" s="258" t="s">
        <v>247</v>
      </c>
    </row>
    <row r="12" spans="2:16" s="190" customFormat="1" ht="69.95" customHeight="1" x14ac:dyDescent="0.2">
      <c r="B12" s="268">
        <v>1</v>
      </c>
      <c r="C12" s="283" t="str">
        <f>'ANEXO 1 - COTIZACIONES'!C12</f>
        <v>Suministro, instalación y puesta en funcionamiento de una unidad UPS tipo ON-Line de Doble Conversión, capacidad de 10kVA Bifásica para la sede de Ocaña - Norte de Santander. Incluye baterías e instalación a punto cero.</v>
      </c>
      <c r="D12" s="270" t="s">
        <v>235</v>
      </c>
      <c r="E12" s="271">
        <v>1</v>
      </c>
      <c r="G12" s="267">
        <f>'ANEXO 3 - PROY COSTOS'!J12</f>
        <v>12702000</v>
      </c>
      <c r="H12" s="267">
        <f>'ANEXO 3 - PROY COSTOS'!K12</f>
        <v>2413380</v>
      </c>
      <c r="I12" s="267">
        <f>'ANEXO 3 - PROY COSTOS'!L12</f>
        <v>15115380</v>
      </c>
      <c r="J12" s="267">
        <f>'ANEXO 3 - PROY COSTOS'!M12</f>
        <v>15115380</v>
      </c>
      <c r="K12" s="264"/>
      <c r="M12" s="264"/>
      <c r="N12" s="264"/>
      <c r="O12" s="264"/>
      <c r="P12" s="264"/>
    </row>
    <row r="13" spans="2:16" s="190" customFormat="1" ht="69.95" customHeight="1" x14ac:dyDescent="0.2">
      <c r="B13" s="240">
        <v>2</v>
      </c>
      <c r="C13" s="278" t="str">
        <f>'ANEXO 1 - COTIZACIONES'!C13</f>
        <v>Suministro, instalación y puesta en funcionamiento de una unidad UPS tipo ON-Line de Doble Conversión, capacidad de 6kVA Bifásica para la sede de Piedecuesta - Santander. Incluye baterías e instalación a punto cero.</v>
      </c>
      <c r="D13" s="242" t="s">
        <v>235</v>
      </c>
      <c r="E13" s="243">
        <v>1</v>
      </c>
      <c r="G13" s="266">
        <f>'ANEXO 3 - PROY COSTOS'!J13</f>
        <v>10116000</v>
      </c>
      <c r="H13" s="266">
        <f>'ANEXO 3 - PROY COSTOS'!K13</f>
        <v>1922040</v>
      </c>
      <c r="I13" s="266">
        <f>'ANEXO 3 - PROY COSTOS'!L13</f>
        <v>12038040</v>
      </c>
      <c r="J13" s="266">
        <f>'ANEXO 3 - PROY COSTOS'!M13</f>
        <v>12038040</v>
      </c>
      <c r="K13" s="264"/>
      <c r="M13" s="264"/>
      <c r="N13" s="264"/>
      <c r="O13" s="264"/>
      <c r="P13" s="264"/>
    </row>
    <row r="14" spans="2:16" s="190" customFormat="1" ht="69.95" customHeight="1" thickBot="1" x14ac:dyDescent="0.25">
      <c r="B14" s="275">
        <v>3</v>
      </c>
      <c r="C14" s="278" t="str">
        <f>'ANEXO 1 - COTIZACIONES'!C14</f>
        <v>Suministro, instalación y puesta en funcionamiento de una unidad UPS tipo ON-Line de Doble Conversión, capacidad de 6kVA Monofásica para la sede de Los Patios - Norte de Santander. Incluye baterías e instalación a punto cero.</v>
      </c>
      <c r="D14" s="276" t="s">
        <v>235</v>
      </c>
      <c r="E14" s="277">
        <v>1</v>
      </c>
      <c r="G14" s="266">
        <f>'ANEXO 3 - PROY COSTOS'!J14</f>
        <v>11124000</v>
      </c>
      <c r="H14" s="266">
        <f>'ANEXO 3 - PROY COSTOS'!K14</f>
        <v>2113560</v>
      </c>
      <c r="I14" s="266">
        <f>'ANEXO 3 - PROY COSTOS'!L14</f>
        <v>13237560</v>
      </c>
      <c r="J14" s="266">
        <f>'ANEXO 3 - PROY COSTOS'!M14</f>
        <v>13237560</v>
      </c>
      <c r="K14" s="264"/>
      <c r="M14" s="264"/>
      <c r="N14" s="264"/>
      <c r="O14" s="264"/>
      <c r="P14" s="264"/>
    </row>
    <row r="15" spans="2:16" ht="20.100000000000001" customHeight="1" thickBot="1" x14ac:dyDescent="0.25">
      <c r="B15" s="334" t="s">
        <v>79</v>
      </c>
      <c r="C15" s="335"/>
      <c r="D15" s="335"/>
      <c r="E15" s="336"/>
      <c r="G15" s="187"/>
      <c r="H15" s="224"/>
      <c r="I15" s="223"/>
      <c r="J15" s="390">
        <f>SUM(J12:J14)</f>
        <v>40390980</v>
      </c>
      <c r="K15" s="239"/>
      <c r="L15" s="209"/>
    </row>
    <row r="16" spans="2:16" ht="20.100000000000001" customHeight="1" x14ac:dyDescent="0.2">
      <c r="C16" s="198"/>
    </row>
    <row r="17" spans="2:12" s="216" customFormat="1" ht="12" x14ac:dyDescent="0.2">
      <c r="B17" s="213" t="s">
        <v>224</v>
      </c>
      <c r="C17" s="230"/>
      <c r="D17" s="214"/>
      <c r="E17" s="214"/>
      <c r="F17" s="215"/>
      <c r="I17" s="225"/>
      <c r="L17" s="237"/>
    </row>
    <row r="18" spans="2:12" s="216" customFormat="1" ht="30" customHeight="1" x14ac:dyDescent="0.2">
      <c r="B18" s="322" t="s">
        <v>225</v>
      </c>
      <c r="C18" s="322"/>
      <c r="D18" s="322"/>
      <c r="E18" s="322"/>
      <c r="F18" s="227"/>
      <c r="I18" s="188"/>
      <c r="L18" s="237"/>
    </row>
    <row r="19" spans="2:12" s="216" customFormat="1" ht="57.75" customHeight="1" x14ac:dyDescent="0.2">
      <c r="B19" s="322" t="s">
        <v>226</v>
      </c>
      <c r="C19" s="322"/>
      <c r="D19" s="322"/>
      <c r="E19" s="322"/>
      <c r="F19" s="227"/>
      <c r="I19" s="188"/>
      <c r="L19" s="237"/>
    </row>
    <row r="20" spans="2:12" s="216" customFormat="1" ht="22.5" customHeight="1" x14ac:dyDescent="0.2">
      <c r="B20" s="227"/>
      <c r="C20" s="217"/>
      <c r="D20" s="227"/>
      <c r="E20" s="227"/>
      <c r="F20" s="227"/>
      <c r="I20" s="188"/>
      <c r="L20" s="237"/>
    </row>
    <row r="21" spans="2:12" s="216" customFormat="1" ht="12" x14ac:dyDescent="0.2">
      <c r="B21" s="323" t="s">
        <v>258</v>
      </c>
      <c r="C21" s="323"/>
      <c r="D21" s="218"/>
      <c r="I21" s="228"/>
      <c r="L21" s="237"/>
    </row>
    <row r="22" spans="2:12" s="216" customFormat="1" ht="12" x14ac:dyDescent="0.2">
      <c r="B22" s="324" t="s">
        <v>234</v>
      </c>
      <c r="C22" s="324"/>
      <c r="D22" s="218"/>
      <c r="I22" s="228"/>
      <c r="L22" s="237"/>
    </row>
    <row r="23" spans="2:12" s="216" customFormat="1" ht="12" x14ac:dyDescent="0.2">
      <c r="C23" s="231"/>
      <c r="I23" s="228"/>
      <c r="L23" s="237"/>
    </row>
    <row r="24" spans="2:12" s="216" customFormat="1" ht="20.100000000000001" customHeight="1" x14ac:dyDescent="0.2">
      <c r="C24" s="231"/>
      <c r="F24" s="219"/>
      <c r="I24" s="228"/>
      <c r="L24" s="238"/>
    </row>
    <row r="25" spans="2:12" s="216" customFormat="1" ht="20.100000000000001" customHeight="1" x14ac:dyDescent="0.2">
      <c r="C25" s="231"/>
      <c r="F25" s="219"/>
      <c r="I25" s="228"/>
      <c r="L25" s="238"/>
    </row>
    <row r="26" spans="2:12" s="216" customFormat="1" ht="20.100000000000001" customHeight="1" x14ac:dyDescent="0.2">
      <c r="C26" s="231"/>
      <c r="F26" s="219"/>
      <c r="I26" s="228"/>
      <c r="L26" s="238"/>
    </row>
    <row r="27" spans="2:12" s="216" customFormat="1" ht="20.100000000000001" customHeight="1" x14ac:dyDescent="0.2">
      <c r="C27" s="231"/>
      <c r="F27" s="219"/>
      <c r="I27" s="228"/>
      <c r="L27" s="238"/>
    </row>
    <row r="28" spans="2:12" s="216" customFormat="1" ht="20.100000000000001" customHeight="1" x14ac:dyDescent="0.2">
      <c r="C28" s="231"/>
      <c r="F28" s="219"/>
      <c r="I28" s="228"/>
      <c r="L28" s="238"/>
    </row>
    <row r="29" spans="2:12" s="216" customFormat="1" ht="12" x14ac:dyDescent="0.2">
      <c r="C29" s="231"/>
      <c r="F29" s="219"/>
      <c r="I29" s="228"/>
      <c r="L29" s="238"/>
    </row>
    <row r="30" spans="2:12" s="216" customFormat="1" ht="12" x14ac:dyDescent="0.2">
      <c r="C30" s="231"/>
      <c r="F30" s="219"/>
      <c r="I30" s="228"/>
      <c r="L30" s="238"/>
    </row>
    <row r="31" spans="2:12" s="216" customFormat="1" ht="12" x14ac:dyDescent="0.2">
      <c r="C31" s="231"/>
      <c r="I31" s="228"/>
      <c r="L31" s="237"/>
    </row>
  </sheetData>
  <mergeCells count="14">
    <mergeCell ref="B21:C21"/>
    <mergeCell ref="B22:C22"/>
    <mergeCell ref="B15:E15"/>
    <mergeCell ref="G9:J10"/>
    <mergeCell ref="B18:E18"/>
    <mergeCell ref="B19:E19"/>
    <mergeCell ref="B2:J2"/>
    <mergeCell ref="B3:C7"/>
    <mergeCell ref="D3:J3"/>
    <mergeCell ref="D4:J7"/>
    <mergeCell ref="B9:B10"/>
    <mergeCell ref="C9:C10"/>
    <mergeCell ref="D9:D10"/>
    <mergeCell ref="E9:E10"/>
  </mergeCells>
  <pageMargins left="0.23622047244094488" right="0.23622047244094488" top="0.59055118110236215" bottom="0.39370078740157483" header="0.31496062992125984" footer="0.31496062992125984"/>
  <pageSetup paperSize="120" scale="63"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dimension ref="A3:F93"/>
  <sheetViews>
    <sheetView workbookViewId="0">
      <selection activeCell="B18" sqref="B18"/>
    </sheetView>
  </sheetViews>
  <sheetFormatPr baseColWidth="10" defaultRowHeight="12.75" x14ac:dyDescent="0.2"/>
  <cols>
    <col min="1" max="1" width="4.5703125" customWidth="1"/>
    <col min="2" max="2" width="53.140625" bestFit="1" customWidth="1"/>
    <col min="3" max="3" width="20.7109375" style="131" customWidth="1"/>
    <col min="4" max="4" width="16.42578125" customWidth="1"/>
    <col min="5" max="5" width="17.5703125" bestFit="1" customWidth="1"/>
    <col min="6" max="6" width="13.28515625" bestFit="1" customWidth="1"/>
  </cols>
  <sheetData>
    <row r="3" spans="1:6" x14ac:dyDescent="0.2">
      <c r="A3" s="138" t="s">
        <v>112</v>
      </c>
      <c r="B3" s="139" t="s">
        <v>117</v>
      </c>
      <c r="C3" s="140" t="s">
        <v>113</v>
      </c>
    </row>
    <row r="5" spans="1:6" x14ac:dyDescent="0.2">
      <c r="A5" s="141" t="s">
        <v>111</v>
      </c>
      <c r="B5" s="141" t="s">
        <v>116</v>
      </c>
      <c r="C5" s="137" t="e">
        <f>SUM(C6:C8)</f>
        <v>#REF!</v>
      </c>
    </row>
    <row r="6" spans="1:6" x14ac:dyDescent="0.2">
      <c r="A6" s="134" t="s">
        <v>118</v>
      </c>
      <c r="B6" s="135" t="e">
        <f>#REF!</f>
        <v>#REF!</v>
      </c>
      <c r="C6" s="136" t="e">
        <f>#REF!</f>
        <v>#REF!</v>
      </c>
    </row>
    <row r="7" spans="1:6" x14ac:dyDescent="0.2">
      <c r="A7" s="134" t="s">
        <v>119</v>
      </c>
      <c r="B7" s="134" t="s">
        <v>86</v>
      </c>
      <c r="C7" s="136" t="e">
        <f>#REF!</f>
        <v>#REF!</v>
      </c>
    </row>
    <row r="8" spans="1:6" x14ac:dyDescent="0.2">
      <c r="A8" s="134" t="s">
        <v>120</v>
      </c>
      <c r="B8" s="134" t="s">
        <v>24</v>
      </c>
      <c r="C8" s="136" t="e">
        <f>#REF!</f>
        <v>#REF!</v>
      </c>
    </row>
    <row r="10" spans="1:6" x14ac:dyDescent="0.2">
      <c r="A10" s="141" t="s">
        <v>114</v>
      </c>
      <c r="B10" s="141" t="s">
        <v>124</v>
      </c>
      <c r="C10" s="137" t="e">
        <f>SUM(C11:C17)</f>
        <v>#REF!</v>
      </c>
      <c r="D10" s="168"/>
      <c r="E10" s="147">
        <v>1863383573.7049999</v>
      </c>
      <c r="F10" s="168" t="e">
        <f>E10-C10</f>
        <v>#REF!</v>
      </c>
    </row>
    <row r="11" spans="1:6" x14ac:dyDescent="0.2">
      <c r="A11" s="134" t="s">
        <v>121</v>
      </c>
      <c r="B11" s="134" t="s">
        <v>131</v>
      </c>
      <c r="C11" s="136" t="e">
        <f>#REF!</f>
        <v>#REF!</v>
      </c>
      <c r="E11" s="168"/>
      <c r="F11" s="168" t="e">
        <f>C10-F10</f>
        <v>#REF!</v>
      </c>
    </row>
    <row r="12" spans="1:6" x14ac:dyDescent="0.2">
      <c r="A12" s="134" t="s">
        <v>122</v>
      </c>
      <c r="B12" s="134" t="s">
        <v>74</v>
      </c>
      <c r="C12" s="136" t="e">
        <f>#REF!</f>
        <v>#REF!</v>
      </c>
    </row>
    <row r="13" spans="1:6" x14ac:dyDescent="0.2">
      <c r="A13" s="134" t="s">
        <v>123</v>
      </c>
      <c r="B13" s="134" t="s">
        <v>76</v>
      </c>
      <c r="C13" s="136" t="e">
        <f>#REF!</f>
        <v>#REF!</v>
      </c>
    </row>
    <row r="14" spans="1:6" x14ac:dyDescent="0.2">
      <c r="A14" s="134" t="s">
        <v>125</v>
      </c>
      <c r="B14" s="134" t="s">
        <v>128</v>
      </c>
      <c r="C14" s="136" t="e">
        <f>#REF!</f>
        <v>#REF!</v>
      </c>
    </row>
    <row r="15" spans="1:6" x14ac:dyDescent="0.2">
      <c r="A15" s="134" t="s">
        <v>126</v>
      </c>
      <c r="B15" s="134" t="s">
        <v>132</v>
      </c>
      <c r="C15" s="136" t="e">
        <f>#REF!</f>
        <v>#REF!</v>
      </c>
    </row>
    <row r="16" spans="1:6" x14ac:dyDescent="0.2">
      <c r="A16" s="134" t="s">
        <v>127</v>
      </c>
      <c r="B16" s="134" t="s">
        <v>82</v>
      </c>
      <c r="C16" s="136" t="e">
        <f>#REF!</f>
        <v>#REF!</v>
      </c>
    </row>
    <row r="17" spans="1:4" x14ac:dyDescent="0.2">
      <c r="A17" s="134" t="s">
        <v>129</v>
      </c>
      <c r="B17" s="134" t="s">
        <v>84</v>
      </c>
      <c r="C17" s="136" t="e">
        <f>#REF!</f>
        <v>#REF!</v>
      </c>
    </row>
    <row r="19" spans="1:4" x14ac:dyDescent="0.2">
      <c r="A19" s="141" t="s">
        <v>115</v>
      </c>
      <c r="B19" s="141" t="s">
        <v>130</v>
      </c>
      <c r="C19" s="137" t="e">
        <f>SUM(C20:C24)</f>
        <v>#REF!</v>
      </c>
    </row>
    <row r="20" spans="1:4" x14ac:dyDescent="0.2">
      <c r="A20" s="134" t="s">
        <v>133</v>
      </c>
      <c r="B20" s="134" t="s">
        <v>108</v>
      </c>
      <c r="C20" s="136" t="e">
        <f>#REF!</f>
        <v>#REF!</v>
      </c>
    </row>
    <row r="21" spans="1:4" x14ac:dyDescent="0.2">
      <c r="A21" s="134" t="s">
        <v>134</v>
      </c>
      <c r="B21" s="134" t="s">
        <v>100</v>
      </c>
      <c r="C21" s="136" t="e">
        <f>#REF!</f>
        <v>#REF!</v>
      </c>
    </row>
    <row r="22" spans="1:4" x14ac:dyDescent="0.2">
      <c r="A22" s="134" t="s">
        <v>135</v>
      </c>
      <c r="B22" s="132" t="s">
        <v>107</v>
      </c>
      <c r="C22" s="133" t="e">
        <f>#REF!</f>
        <v>#REF!</v>
      </c>
      <c r="D22" s="117"/>
    </row>
    <row r="23" spans="1:4" x14ac:dyDescent="0.2">
      <c r="B23" s="131"/>
      <c r="D23" s="117"/>
    </row>
    <row r="24" spans="1:4" x14ac:dyDescent="0.2">
      <c r="A24" s="141" t="s">
        <v>206</v>
      </c>
      <c r="B24" s="141" t="s">
        <v>69</v>
      </c>
      <c r="C24" s="137" t="e">
        <f>#REF!</f>
        <v>#REF!</v>
      </c>
      <c r="D24" s="117"/>
    </row>
    <row r="26" spans="1:4" x14ac:dyDescent="0.2">
      <c r="A26" s="142" t="s">
        <v>136</v>
      </c>
      <c r="B26" s="141" t="s">
        <v>140</v>
      </c>
      <c r="C26" s="137" t="e">
        <f>SUM(C27:C31)</f>
        <v>#REF!</v>
      </c>
    </row>
    <row r="27" spans="1:4" x14ac:dyDescent="0.2">
      <c r="A27" s="134" t="s">
        <v>137</v>
      </c>
      <c r="B27" s="134" t="s">
        <v>80</v>
      </c>
      <c r="C27" s="136" t="e">
        <f>#REF!</f>
        <v>#REF!</v>
      </c>
    </row>
    <row r="28" spans="1:4" x14ac:dyDescent="0.2">
      <c r="A28" s="134" t="s">
        <v>138</v>
      </c>
      <c r="B28" s="134" t="s">
        <v>81</v>
      </c>
      <c r="C28" s="136" t="e">
        <f>#REF!</f>
        <v>#REF!</v>
      </c>
    </row>
    <row r="29" spans="1:4" x14ac:dyDescent="0.2">
      <c r="A29" s="134" t="s">
        <v>139</v>
      </c>
      <c r="B29" s="134" t="s">
        <v>83</v>
      </c>
      <c r="C29" s="136" t="e">
        <f>#REF!</f>
        <v>#REF!</v>
      </c>
    </row>
    <row r="30" spans="1:4" x14ac:dyDescent="0.2">
      <c r="A30" s="134" t="s">
        <v>147</v>
      </c>
      <c r="B30" s="134" t="s">
        <v>77</v>
      </c>
      <c r="C30" s="136" t="e">
        <f>#REF!</f>
        <v>#REF!</v>
      </c>
    </row>
    <row r="31" spans="1:4" x14ac:dyDescent="0.2">
      <c r="A31" s="134" t="s">
        <v>152</v>
      </c>
      <c r="B31" s="134" t="s">
        <v>153</v>
      </c>
      <c r="C31" s="136" t="e">
        <f>#REF!</f>
        <v>#REF!</v>
      </c>
    </row>
    <row r="33" spans="1:3" x14ac:dyDescent="0.2">
      <c r="A33" s="142" t="s">
        <v>141</v>
      </c>
      <c r="B33" s="141" t="s">
        <v>146</v>
      </c>
      <c r="C33" s="137" t="e">
        <f>SUM(C34:C39)</f>
        <v>#REF!</v>
      </c>
    </row>
    <row r="34" spans="1:3" x14ac:dyDescent="0.2">
      <c r="A34" s="134" t="s">
        <v>142</v>
      </c>
      <c r="B34" s="134" t="s">
        <v>145</v>
      </c>
      <c r="C34" s="136" t="e">
        <f>#REF!</f>
        <v>#REF!</v>
      </c>
    </row>
    <row r="35" spans="1:3" x14ac:dyDescent="0.2">
      <c r="A35" s="134" t="s">
        <v>143</v>
      </c>
      <c r="B35" s="134" t="s">
        <v>91</v>
      </c>
      <c r="C35" s="136" t="e">
        <f>#REF!</f>
        <v>#REF!</v>
      </c>
    </row>
    <row r="36" spans="1:3" x14ac:dyDescent="0.2">
      <c r="A36" s="134" t="s">
        <v>144</v>
      </c>
      <c r="B36" s="134" t="s">
        <v>95</v>
      </c>
      <c r="C36" s="136" t="e">
        <f>#REF!</f>
        <v>#REF!</v>
      </c>
    </row>
    <row r="37" spans="1:3" x14ac:dyDescent="0.2">
      <c r="A37" s="134" t="s">
        <v>148</v>
      </c>
      <c r="B37" s="134" t="s">
        <v>106</v>
      </c>
      <c r="C37" s="136" t="e">
        <f>#REF!</f>
        <v>#REF!</v>
      </c>
    </row>
    <row r="38" spans="1:3" x14ac:dyDescent="0.2">
      <c r="A38" s="134" t="s">
        <v>154</v>
      </c>
      <c r="B38" s="134" t="s">
        <v>104</v>
      </c>
      <c r="C38" s="136" t="e">
        <f>#REF!</f>
        <v>#REF!</v>
      </c>
    </row>
    <row r="39" spans="1:3" x14ac:dyDescent="0.2">
      <c r="A39" s="134" t="s">
        <v>155</v>
      </c>
      <c r="B39" s="134" t="s">
        <v>78</v>
      </c>
      <c r="C39" s="136" t="e">
        <f>#REF!</f>
        <v>#REF!</v>
      </c>
    </row>
    <row r="41" spans="1:3" x14ac:dyDescent="0.2">
      <c r="A41" s="142" t="s">
        <v>149</v>
      </c>
      <c r="B41" s="141" t="s">
        <v>151</v>
      </c>
      <c r="C41" s="137" t="e">
        <f>SUM(C42:C45)</f>
        <v>#REF!</v>
      </c>
    </row>
    <row r="42" spans="1:3" x14ac:dyDescent="0.2">
      <c r="A42" s="134" t="s">
        <v>156</v>
      </c>
      <c r="B42" s="134" t="s">
        <v>70</v>
      </c>
      <c r="C42" s="136" t="e">
        <f>#REF!</f>
        <v>#REF!</v>
      </c>
    </row>
    <row r="43" spans="1:3" x14ac:dyDescent="0.2">
      <c r="A43" s="134" t="s">
        <v>157</v>
      </c>
      <c r="B43" s="134" t="s">
        <v>75</v>
      </c>
      <c r="C43" s="136" t="e">
        <f>#REF!</f>
        <v>#REF!</v>
      </c>
    </row>
    <row r="44" spans="1:3" x14ac:dyDescent="0.2">
      <c r="A44" s="134" t="s">
        <v>158</v>
      </c>
      <c r="B44" s="134" t="s">
        <v>85</v>
      </c>
      <c r="C44" s="136" t="e">
        <f>#REF!</f>
        <v>#REF!</v>
      </c>
    </row>
    <row r="45" spans="1:3" x14ac:dyDescent="0.2">
      <c r="A45" s="134" t="s">
        <v>159</v>
      </c>
      <c r="B45" s="134" t="s">
        <v>99</v>
      </c>
      <c r="C45" s="136" t="e">
        <f>#REF!</f>
        <v>#REF!</v>
      </c>
    </row>
    <row r="47" spans="1:3" x14ac:dyDescent="0.2">
      <c r="A47" s="142" t="s">
        <v>160</v>
      </c>
      <c r="B47" s="141" t="s">
        <v>150</v>
      </c>
      <c r="C47" s="137" t="e">
        <f>SUM(C48:C51)</f>
        <v>#REF!</v>
      </c>
    </row>
    <row r="48" spans="1:3" x14ac:dyDescent="0.2">
      <c r="A48" s="134" t="s">
        <v>162</v>
      </c>
      <c r="B48" s="134" t="s">
        <v>98</v>
      </c>
      <c r="C48" s="136" t="e">
        <f>#REF!</f>
        <v>#REF!</v>
      </c>
    </row>
    <row r="49" spans="1:3" x14ac:dyDescent="0.2">
      <c r="A49" s="134" t="s">
        <v>163</v>
      </c>
      <c r="B49" s="134" t="s">
        <v>94</v>
      </c>
      <c r="C49" s="136" t="e">
        <f>#REF!</f>
        <v>#REF!</v>
      </c>
    </row>
    <row r="50" spans="1:3" x14ac:dyDescent="0.2">
      <c r="A50" s="134" t="s">
        <v>164</v>
      </c>
      <c r="B50" s="134" t="s">
        <v>166</v>
      </c>
      <c r="C50" s="136" t="e">
        <f>#REF!</f>
        <v>#REF!</v>
      </c>
    </row>
    <row r="51" spans="1:3" x14ac:dyDescent="0.2">
      <c r="A51" s="134" t="s">
        <v>165</v>
      </c>
      <c r="B51" s="134" t="s">
        <v>167</v>
      </c>
      <c r="C51" s="136" t="e">
        <f>#REF!</f>
        <v>#REF!</v>
      </c>
    </row>
    <row r="53" spans="1:3" x14ac:dyDescent="0.2">
      <c r="A53" s="142" t="s">
        <v>177</v>
      </c>
      <c r="B53" s="141" t="s">
        <v>161</v>
      </c>
      <c r="C53" s="137" t="e">
        <f>SUM(C54:C55)</f>
        <v>#REF!</v>
      </c>
    </row>
    <row r="54" spans="1:3" x14ac:dyDescent="0.2">
      <c r="A54" s="134" t="s">
        <v>168</v>
      </c>
      <c r="B54" s="134" t="s">
        <v>97</v>
      </c>
      <c r="C54" s="136" t="e">
        <f>#REF!</f>
        <v>#REF!</v>
      </c>
    </row>
    <row r="55" spans="1:3" x14ac:dyDescent="0.2">
      <c r="A55" s="134" t="s">
        <v>169</v>
      </c>
      <c r="B55" s="134" t="s">
        <v>170</v>
      </c>
      <c r="C55" s="136" t="e">
        <f>#REF!</f>
        <v>#REF!</v>
      </c>
    </row>
    <row r="56" spans="1:3" x14ac:dyDescent="0.2">
      <c r="A56" s="117"/>
      <c r="B56" s="117"/>
      <c r="C56" s="143"/>
    </row>
    <row r="57" spans="1:3" x14ac:dyDescent="0.2">
      <c r="A57" s="142" t="s">
        <v>178</v>
      </c>
      <c r="B57" s="141" t="s">
        <v>173</v>
      </c>
      <c r="C57" s="137" t="e">
        <f>SUM(C58:C62)</f>
        <v>#REF!</v>
      </c>
    </row>
    <row r="58" spans="1:3" x14ac:dyDescent="0.2">
      <c r="A58" s="134" t="s">
        <v>171</v>
      </c>
      <c r="B58" s="134" t="s">
        <v>174</v>
      </c>
      <c r="C58" s="136" t="e">
        <f>#REF!</f>
        <v>#REF!</v>
      </c>
    </row>
    <row r="59" spans="1:3" x14ac:dyDescent="0.2">
      <c r="A59" s="134" t="s">
        <v>172</v>
      </c>
      <c r="B59" s="134" t="s">
        <v>185</v>
      </c>
      <c r="C59" s="136" t="e">
        <f>#REF!</f>
        <v>#REF!</v>
      </c>
    </row>
    <row r="60" spans="1:3" x14ac:dyDescent="0.2">
      <c r="A60" s="134" t="s">
        <v>175</v>
      </c>
      <c r="B60" s="134" t="s">
        <v>73</v>
      </c>
      <c r="C60" s="136" t="e">
        <f>#REF!</f>
        <v>#REF!</v>
      </c>
    </row>
    <row r="61" spans="1:3" x14ac:dyDescent="0.2">
      <c r="A61" s="134" t="s">
        <v>176</v>
      </c>
      <c r="B61" s="134" t="s">
        <v>103</v>
      </c>
      <c r="C61" s="144" t="e">
        <f>#REF!</f>
        <v>#REF!</v>
      </c>
    </row>
    <row r="62" spans="1:3" x14ac:dyDescent="0.2">
      <c r="A62" s="134" t="s">
        <v>186</v>
      </c>
      <c r="B62" s="134" t="s">
        <v>102</v>
      </c>
      <c r="C62" s="144" t="e">
        <f>#REF!</f>
        <v>#REF!</v>
      </c>
    </row>
    <row r="64" spans="1:3" x14ac:dyDescent="0.2">
      <c r="A64" s="142" t="s">
        <v>179</v>
      </c>
      <c r="B64" s="141" t="s">
        <v>180</v>
      </c>
      <c r="C64" s="137" t="e">
        <f>SUM(C65:C69)</f>
        <v>#REF!</v>
      </c>
    </row>
    <row r="65" spans="1:3" x14ac:dyDescent="0.2">
      <c r="A65" s="134" t="s">
        <v>181</v>
      </c>
      <c r="B65" s="134" t="s">
        <v>71</v>
      </c>
      <c r="C65" s="136" t="e">
        <f>#REF!</f>
        <v>#REF!</v>
      </c>
    </row>
    <row r="66" spans="1:3" x14ac:dyDescent="0.2">
      <c r="A66" s="134" t="s">
        <v>182</v>
      </c>
      <c r="B66" s="134" t="s">
        <v>187</v>
      </c>
      <c r="C66" s="136" t="e">
        <f>#REF!</f>
        <v>#REF!</v>
      </c>
    </row>
    <row r="67" spans="1:3" x14ac:dyDescent="0.2">
      <c r="A67" s="134" t="s">
        <v>183</v>
      </c>
      <c r="B67" s="134" t="s">
        <v>88</v>
      </c>
      <c r="C67" s="144" t="e">
        <f>#REF!</f>
        <v>#REF!</v>
      </c>
    </row>
    <row r="68" spans="1:3" x14ac:dyDescent="0.2">
      <c r="A68" s="134" t="s">
        <v>184</v>
      </c>
      <c r="B68" s="134" t="s">
        <v>188</v>
      </c>
      <c r="C68" s="144" t="e">
        <f>#REF!</f>
        <v>#REF!</v>
      </c>
    </row>
    <row r="69" spans="1:3" x14ac:dyDescent="0.2">
      <c r="A69" s="134" t="s">
        <v>189</v>
      </c>
      <c r="B69" s="134" t="s">
        <v>96</v>
      </c>
      <c r="C69" s="144" t="e">
        <f>#REF!</f>
        <v>#REF!</v>
      </c>
    </row>
    <row r="71" spans="1:3" x14ac:dyDescent="0.2">
      <c r="A71" s="142" t="s">
        <v>190</v>
      </c>
      <c r="B71" s="141" t="s">
        <v>101</v>
      </c>
      <c r="C71" s="137" t="e">
        <f>#REF!</f>
        <v>#REF!</v>
      </c>
    </row>
    <row r="73" spans="1:3" ht="15" customHeight="1" x14ac:dyDescent="0.2">
      <c r="A73" s="142" t="s">
        <v>191</v>
      </c>
      <c r="B73" s="141" t="s">
        <v>195</v>
      </c>
      <c r="C73" s="137" t="e">
        <f>SUM(C74:C75)</f>
        <v>#REF!</v>
      </c>
    </row>
    <row r="74" spans="1:3" x14ac:dyDescent="0.2">
      <c r="A74" s="134" t="s">
        <v>192</v>
      </c>
      <c r="B74" s="134" t="s">
        <v>193</v>
      </c>
      <c r="C74" s="136" t="e">
        <f>#REF!</f>
        <v>#REF!</v>
      </c>
    </row>
    <row r="75" spans="1:3" x14ac:dyDescent="0.2">
      <c r="A75" s="134" t="s">
        <v>194</v>
      </c>
      <c r="B75" s="134" t="s">
        <v>72</v>
      </c>
      <c r="C75" s="136" t="e">
        <f>#REF!</f>
        <v>#REF!</v>
      </c>
    </row>
    <row r="77" spans="1:3" x14ac:dyDescent="0.2">
      <c r="A77" s="142" t="s">
        <v>196</v>
      </c>
      <c r="B77" s="141" t="s">
        <v>197</v>
      </c>
      <c r="C77" s="137" t="e">
        <f>SUM(C78:C80)</f>
        <v>#REF!</v>
      </c>
    </row>
    <row r="78" spans="1:3" x14ac:dyDescent="0.2">
      <c r="A78" s="134" t="s">
        <v>198</v>
      </c>
      <c r="B78" s="134" t="s">
        <v>87</v>
      </c>
      <c r="C78" s="136" t="e">
        <f>#REF!</f>
        <v>#REF!</v>
      </c>
    </row>
    <row r="79" spans="1:3" x14ac:dyDescent="0.2">
      <c r="A79" s="134" t="s">
        <v>199</v>
      </c>
      <c r="B79" s="134" t="s">
        <v>201</v>
      </c>
      <c r="C79" s="136" t="e">
        <f>#REF!</f>
        <v>#REF!</v>
      </c>
    </row>
    <row r="80" spans="1:3" x14ac:dyDescent="0.2">
      <c r="A80" s="134" t="s">
        <v>200</v>
      </c>
      <c r="B80" s="134" t="s">
        <v>202</v>
      </c>
      <c r="C80" s="136" t="e">
        <f>#REF!</f>
        <v>#REF!</v>
      </c>
    </row>
    <row r="82" spans="1:5" x14ac:dyDescent="0.2">
      <c r="A82" s="142" t="s">
        <v>203</v>
      </c>
      <c r="B82" s="141" t="s">
        <v>204</v>
      </c>
      <c r="C82" s="137" t="e">
        <f>#REF!</f>
        <v>#REF!</v>
      </c>
    </row>
    <row r="84" spans="1:5" x14ac:dyDescent="0.2">
      <c r="A84" s="142" t="s">
        <v>205</v>
      </c>
      <c r="B84" s="141" t="s">
        <v>68</v>
      </c>
      <c r="C84" s="137" t="e">
        <f>#REF!</f>
        <v>#REF!</v>
      </c>
    </row>
    <row r="87" spans="1:5" x14ac:dyDescent="0.2">
      <c r="A87" s="145"/>
      <c r="B87" s="146" t="s">
        <v>79</v>
      </c>
      <c r="C87" s="150" t="e">
        <f>ROUND(C5+C10+C19+C26+C33+C41+C47+C53+C57+C64+C71+C73+C77+C82+C84,1)</f>
        <v>#REF!</v>
      </c>
    </row>
    <row r="89" spans="1:5" x14ac:dyDescent="0.2">
      <c r="B89" s="149" t="s">
        <v>207</v>
      </c>
      <c r="C89" s="122">
        <v>60910417</v>
      </c>
    </row>
    <row r="90" spans="1:5" x14ac:dyDescent="0.2">
      <c r="B90" s="117" t="s">
        <v>209</v>
      </c>
      <c r="C90" s="122">
        <v>99645228</v>
      </c>
      <c r="E90" s="121"/>
    </row>
    <row r="91" spans="1:5" x14ac:dyDescent="0.2">
      <c r="E91" s="121"/>
    </row>
    <row r="92" spans="1:5" x14ac:dyDescent="0.2">
      <c r="B92" s="148" t="s">
        <v>208</v>
      </c>
      <c r="C92" s="131" t="e">
        <f>SUM(C87:C90)</f>
        <v>#REF!</v>
      </c>
    </row>
    <row r="93" spans="1:5" x14ac:dyDescent="0.2">
      <c r="B93" s="148" t="s">
        <v>105</v>
      </c>
      <c r="C93" s="131" t="e">
        <f>C92-#REF!</f>
        <v>#REF!</v>
      </c>
      <c r="D93" s="168"/>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I33"/>
  <sheetViews>
    <sheetView topLeftCell="A10" workbookViewId="0">
      <selection activeCell="B18" sqref="B18"/>
    </sheetView>
  </sheetViews>
  <sheetFormatPr baseColWidth="10" defaultRowHeight="12.75" x14ac:dyDescent="0.2"/>
  <cols>
    <col min="1" max="1" width="24.85546875" customWidth="1"/>
    <col min="2" max="2" width="68.140625" customWidth="1"/>
    <col min="4" max="4" width="37" customWidth="1"/>
    <col min="6" max="6" width="15.140625" bestFit="1" customWidth="1"/>
    <col min="7" max="7" width="20.140625" bestFit="1" customWidth="1"/>
    <col min="8" max="8" width="37.85546875" customWidth="1"/>
    <col min="9" max="9" width="14.42578125" bestFit="1" customWidth="1"/>
  </cols>
  <sheetData>
    <row r="2" spans="1:9" x14ac:dyDescent="0.2">
      <c r="A2" s="340"/>
      <c r="B2" s="340"/>
      <c r="C2" s="340"/>
      <c r="D2" s="126"/>
      <c r="F2" s="340"/>
      <c r="G2" s="340"/>
      <c r="H2" s="126"/>
    </row>
    <row r="3" spans="1:9" ht="13.5" x14ac:dyDescent="0.2">
      <c r="A3" s="165" t="s">
        <v>109</v>
      </c>
      <c r="B3" s="166" t="s">
        <v>216</v>
      </c>
      <c r="C3" s="166" t="s">
        <v>66</v>
      </c>
      <c r="D3" s="167" t="s">
        <v>67</v>
      </c>
      <c r="E3" s="130" t="s">
        <v>110</v>
      </c>
      <c r="F3" s="340"/>
      <c r="G3" s="340"/>
      <c r="H3" s="84"/>
    </row>
    <row r="4" spans="1:9" x14ac:dyDescent="0.2">
      <c r="A4" s="123"/>
      <c r="B4" s="123"/>
      <c r="C4" s="119"/>
      <c r="D4" s="126"/>
      <c r="F4" s="123"/>
      <c r="G4" s="125"/>
      <c r="H4" s="126"/>
    </row>
    <row r="5" spans="1:9" x14ac:dyDescent="0.2">
      <c r="A5" s="151">
        <v>1.2</v>
      </c>
      <c r="B5" s="171" t="e">
        <f>VLOOKUP(A5,#REF!,2,FALSE)</f>
        <v>#REF!</v>
      </c>
      <c r="C5" s="152" t="e">
        <f>#REF!</f>
        <v>#REF!</v>
      </c>
      <c r="D5" s="153" t="e">
        <f>#REF!</f>
        <v>#REF!</v>
      </c>
      <c r="E5" s="345">
        <v>5</v>
      </c>
      <c r="F5" s="342" t="s">
        <v>211</v>
      </c>
      <c r="G5" s="344" t="e">
        <f>SUM(D5:D14)*1.2295</f>
        <v>#REF!</v>
      </c>
      <c r="H5" s="127"/>
      <c r="I5" s="180" t="e">
        <f>SUM(D5:D8)</f>
        <v>#REF!</v>
      </c>
    </row>
    <row r="6" spans="1:9" x14ac:dyDescent="0.2">
      <c r="A6" s="159">
        <v>1.21</v>
      </c>
      <c r="B6" s="171" t="e">
        <f>VLOOKUP(A6,#REF!,2,FALSE)</f>
        <v>#REF!</v>
      </c>
      <c r="C6" s="129">
        <v>8</v>
      </c>
      <c r="D6" s="160" t="e">
        <f>#REF!</f>
        <v>#REF!</v>
      </c>
      <c r="E6" s="345"/>
      <c r="F6" s="342"/>
      <c r="G6" s="344"/>
      <c r="H6" s="127"/>
      <c r="I6" s="180" t="e">
        <f>SUM(D12:D13)</f>
        <v>#REF!</v>
      </c>
    </row>
    <row r="7" spans="1:9" x14ac:dyDescent="0.2">
      <c r="A7" s="159">
        <v>1.22</v>
      </c>
      <c r="B7" s="171" t="e">
        <f>VLOOKUP(A7,#REF!,2,FALSE)</f>
        <v>#REF!</v>
      </c>
      <c r="C7" s="129">
        <v>3</v>
      </c>
      <c r="D7" s="160" t="e">
        <f>#REF!</f>
        <v>#REF!</v>
      </c>
      <c r="E7" s="345"/>
      <c r="F7" s="342"/>
      <c r="G7" s="344"/>
      <c r="H7" s="127"/>
      <c r="I7" s="180" t="e">
        <f>SUM(I5:I6)*1.2295</f>
        <v>#REF!</v>
      </c>
    </row>
    <row r="8" spans="1:9" x14ac:dyDescent="0.2">
      <c r="A8" s="159">
        <v>1.26</v>
      </c>
      <c r="B8" s="171" t="e">
        <f>VLOOKUP(A8,#REF!,2,FALSE)</f>
        <v>#REF!</v>
      </c>
      <c r="C8" s="129">
        <v>81.599999999999994</v>
      </c>
      <c r="D8" s="160" t="e">
        <f>#REF!</f>
        <v>#REF!</v>
      </c>
      <c r="E8" s="345"/>
      <c r="F8" s="342"/>
      <c r="G8" s="344"/>
      <c r="H8" s="127"/>
    </row>
    <row r="9" spans="1:9" ht="13.5" x14ac:dyDescent="0.2">
      <c r="A9" s="154">
        <v>7.3</v>
      </c>
      <c r="B9" s="170" t="e">
        <f>VLOOKUP(A9,#REF!,2,FALSE)</f>
        <v>#REF!</v>
      </c>
      <c r="C9" s="173">
        <v>81.599999999999994</v>
      </c>
      <c r="D9" s="155" t="e">
        <f>#REF!</f>
        <v>#REF!</v>
      </c>
      <c r="E9" s="345"/>
      <c r="F9" s="342"/>
      <c r="G9" s="344"/>
      <c r="H9" s="84"/>
    </row>
    <row r="10" spans="1:9" x14ac:dyDescent="0.2">
      <c r="A10" s="161">
        <v>18.8</v>
      </c>
      <c r="B10" s="170" t="e">
        <f>VLOOKUP(A10,#REF!,2,FALSE)</f>
        <v>#REF!</v>
      </c>
      <c r="C10" s="169">
        <v>6</v>
      </c>
      <c r="D10" s="155" t="e">
        <f>#REF!</f>
        <v>#REF!</v>
      </c>
      <c r="E10" s="345"/>
      <c r="F10" s="342"/>
      <c r="G10" s="344"/>
      <c r="H10" s="126"/>
    </row>
    <row r="11" spans="1:9" x14ac:dyDescent="0.2">
      <c r="A11" s="159">
        <v>18.899999999999999</v>
      </c>
      <c r="B11" s="170" t="e">
        <f>VLOOKUP(A11,#REF!,2,FALSE)</f>
        <v>#REF!</v>
      </c>
      <c r="C11" s="174">
        <v>8</v>
      </c>
      <c r="D11" s="162" t="e">
        <f>#REF!</f>
        <v>#REF!</v>
      </c>
      <c r="E11" s="345"/>
      <c r="F11" s="342"/>
      <c r="G11" s="344"/>
    </row>
    <row r="12" spans="1:9" x14ac:dyDescent="0.2">
      <c r="A12" s="159">
        <v>18.100000000000001</v>
      </c>
      <c r="B12" s="171" t="e">
        <f>VLOOKUP(A12,#REF!,2,FALSE)</f>
        <v>#REF!</v>
      </c>
      <c r="C12" s="129">
        <v>3</v>
      </c>
      <c r="D12" s="160" t="e">
        <f>#REF!</f>
        <v>#REF!</v>
      </c>
      <c r="E12" s="345"/>
      <c r="F12" s="342"/>
      <c r="G12" s="344"/>
    </row>
    <row r="13" spans="1:9" x14ac:dyDescent="0.2">
      <c r="A13" s="159">
        <v>18.16</v>
      </c>
      <c r="B13" s="171" t="e">
        <f>VLOOKUP(A13,#REF!,2,FALSE)</f>
        <v>#REF!</v>
      </c>
      <c r="C13" s="129">
        <v>8</v>
      </c>
      <c r="D13" s="160" t="e">
        <f>#REF!</f>
        <v>#REF!</v>
      </c>
      <c r="E13" s="345"/>
      <c r="F13" s="342"/>
      <c r="G13" s="344"/>
    </row>
    <row r="14" spans="1:9" x14ac:dyDescent="0.2">
      <c r="A14" s="163">
        <v>18.170000000000002</v>
      </c>
      <c r="B14" s="172" t="e">
        <f>VLOOKUP(A14,#REF!,2,FALSE)</f>
        <v>#REF!</v>
      </c>
      <c r="C14" s="175">
        <v>8</v>
      </c>
      <c r="D14" s="164" t="e">
        <f>#REF!</f>
        <v>#REF!</v>
      </c>
      <c r="E14" s="345"/>
      <c r="F14" s="342"/>
      <c r="G14" s="344"/>
    </row>
    <row r="15" spans="1:9" x14ac:dyDescent="0.2">
      <c r="A15" s="128"/>
      <c r="B15" s="128"/>
      <c r="C15" s="129"/>
      <c r="D15" s="121"/>
      <c r="E15" s="124"/>
    </row>
    <row r="16" spans="1:9" x14ac:dyDescent="0.2">
      <c r="A16" s="128"/>
      <c r="B16" s="128"/>
      <c r="C16" s="129"/>
      <c r="D16" s="121"/>
      <c r="E16" s="124"/>
    </row>
    <row r="17" spans="1:8" x14ac:dyDescent="0.2">
      <c r="A17" s="151" t="s">
        <v>89</v>
      </c>
      <c r="B17" s="170" t="e">
        <f>VLOOKUP(A17,#REF!,2,FALSE)</f>
        <v>#REF!</v>
      </c>
      <c r="C17" s="152">
        <v>58.44</v>
      </c>
      <c r="D17" s="153" t="e">
        <f>#REF!*C17</f>
        <v>#REF!</v>
      </c>
      <c r="E17" s="345">
        <v>5</v>
      </c>
      <c r="F17" s="343" t="s">
        <v>210</v>
      </c>
      <c r="G17" s="344" t="e">
        <f>SUM(D17:D19)*1.2295</f>
        <v>#REF!</v>
      </c>
    </row>
    <row r="18" spans="1:8" x14ac:dyDescent="0.2">
      <c r="A18" s="154" t="s">
        <v>92</v>
      </c>
      <c r="B18" s="170" t="e">
        <f>VLOOKUP(A18,#REF!,2,FALSE)</f>
        <v>#REF!</v>
      </c>
      <c r="C18" s="119">
        <v>165.64</v>
      </c>
      <c r="D18" s="155" t="e">
        <f>C18*#REF!</f>
        <v>#REF!</v>
      </c>
      <c r="E18" s="345"/>
      <c r="F18" s="343"/>
      <c r="G18" s="344"/>
    </row>
    <row r="19" spans="1:8" x14ac:dyDescent="0.2">
      <c r="A19" s="156" t="s">
        <v>90</v>
      </c>
      <c r="B19" s="172" t="e">
        <f>VLOOKUP(A19,#REF!,2,FALSE)</f>
        <v>#REF!</v>
      </c>
      <c r="C19" s="157">
        <v>45.61</v>
      </c>
      <c r="D19" s="158" t="e">
        <f>C19*#REF!</f>
        <v>#REF!</v>
      </c>
      <c r="E19" s="345"/>
      <c r="F19" s="343"/>
      <c r="G19" s="344"/>
    </row>
    <row r="21" spans="1:8" x14ac:dyDescent="0.2">
      <c r="A21" s="341" t="s">
        <v>38</v>
      </c>
      <c r="B21" s="341"/>
      <c r="C21" s="341"/>
      <c r="D21" s="85" t="e">
        <f>SUM(D5:D19)</f>
        <v>#REF!</v>
      </c>
      <c r="F21" s="340"/>
      <c r="G21" s="340"/>
      <c r="H21" s="126"/>
    </row>
    <row r="22" spans="1:8" ht="13.5" x14ac:dyDescent="0.2">
      <c r="A22" s="340"/>
      <c r="B22" s="340"/>
      <c r="C22" s="340"/>
      <c r="D22" s="84"/>
      <c r="F22" s="340"/>
      <c r="G22" s="340"/>
      <c r="H22" s="84"/>
    </row>
    <row r="23" spans="1:8" x14ac:dyDescent="0.2">
      <c r="A23" s="120" t="s">
        <v>34</v>
      </c>
      <c r="B23" s="120"/>
      <c r="C23" s="87">
        <v>0.15</v>
      </c>
      <c r="D23" s="85" t="e">
        <f>+D21*C23</f>
        <v>#REF!</v>
      </c>
      <c r="F23" s="123"/>
      <c r="G23" s="125"/>
      <c r="H23" s="126"/>
    </row>
    <row r="24" spans="1:8" ht="13.5" x14ac:dyDescent="0.2">
      <c r="A24" s="120" t="s">
        <v>35</v>
      </c>
      <c r="B24" s="120"/>
      <c r="C24" s="87">
        <v>0.02</v>
      </c>
      <c r="D24" s="86" t="e">
        <f>+D21*C24</f>
        <v>#REF!</v>
      </c>
      <c r="F24" s="176" t="e">
        <f>SUM(D9+D10+D11+D14)</f>
        <v>#REF!</v>
      </c>
      <c r="G24" s="177" t="e">
        <f>F24*1.2295</f>
        <v>#REF!</v>
      </c>
      <c r="H24" s="179" t="s">
        <v>217</v>
      </c>
    </row>
    <row r="25" spans="1:8" x14ac:dyDescent="0.2">
      <c r="A25" s="120" t="s">
        <v>36</v>
      </c>
      <c r="B25" s="120"/>
      <c r="C25" s="87">
        <v>0.05</v>
      </c>
      <c r="D25" s="86" t="e">
        <f>+D21*C25</f>
        <v>#REF!</v>
      </c>
      <c r="F25" s="123"/>
      <c r="G25" s="125"/>
      <c r="H25" s="127"/>
    </row>
    <row r="26" spans="1:8" x14ac:dyDescent="0.2">
      <c r="A26" s="120" t="s">
        <v>37</v>
      </c>
      <c r="B26" s="120"/>
      <c r="C26" s="87">
        <v>0.19</v>
      </c>
      <c r="D26" s="86" t="e">
        <f>+D25*C26</f>
        <v>#REF!</v>
      </c>
      <c r="F26" s="123"/>
      <c r="G26" s="125"/>
      <c r="H26" s="127"/>
    </row>
    <row r="27" spans="1:8" ht="13.5" x14ac:dyDescent="0.2">
      <c r="A27" s="84"/>
      <c r="B27" s="84"/>
      <c r="C27" s="84"/>
      <c r="D27" s="84"/>
      <c r="F27" s="178">
        <v>558182747</v>
      </c>
      <c r="G27" s="178"/>
      <c r="H27" s="84"/>
    </row>
    <row r="28" spans="1:8" x14ac:dyDescent="0.2">
      <c r="A28" s="346" t="s">
        <v>13</v>
      </c>
      <c r="B28" s="346"/>
      <c r="C28" s="346"/>
      <c r="D28" s="85" t="e">
        <f>SUM(D21+D23+D24+D25+D26)</f>
        <v>#REF!</v>
      </c>
      <c r="F28" s="347"/>
      <c r="G28" s="347"/>
      <c r="H28" s="126"/>
    </row>
    <row r="29" spans="1:8" x14ac:dyDescent="0.2">
      <c r="F29" s="143">
        <v>543418780</v>
      </c>
      <c r="G29" s="143"/>
    </row>
    <row r="31" spans="1:8" x14ac:dyDescent="0.2">
      <c r="F31" s="168">
        <f>F27-F29</f>
        <v>14763967</v>
      </c>
    </row>
    <row r="33" spans="5:5" x14ac:dyDescent="0.2">
      <c r="E33" s="117"/>
    </row>
  </sheetData>
  <mergeCells count="15">
    <mergeCell ref="A22:C22"/>
    <mergeCell ref="A28:C28"/>
    <mergeCell ref="F21:G21"/>
    <mergeCell ref="F22:G22"/>
    <mergeCell ref="F28:G28"/>
    <mergeCell ref="A2:C2"/>
    <mergeCell ref="F2:G2"/>
    <mergeCell ref="F3:G3"/>
    <mergeCell ref="A21:C21"/>
    <mergeCell ref="F5:F14"/>
    <mergeCell ref="F17:F19"/>
    <mergeCell ref="G5:G14"/>
    <mergeCell ref="G17:G19"/>
    <mergeCell ref="E5:E14"/>
    <mergeCell ref="E17:E1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7"/>
  <sheetViews>
    <sheetView workbookViewId="0">
      <selection activeCell="B18" sqref="B18"/>
    </sheetView>
  </sheetViews>
  <sheetFormatPr baseColWidth="10" defaultRowHeight="12.75" x14ac:dyDescent="0.2"/>
  <cols>
    <col min="1" max="1" width="40" customWidth="1"/>
    <col min="2" max="3" width="10.7109375" customWidth="1"/>
    <col min="4" max="4" width="9.7109375" bestFit="1" customWidth="1"/>
    <col min="5" max="5" width="7" customWidth="1"/>
    <col min="6" max="6" width="15.7109375" bestFit="1" customWidth="1"/>
  </cols>
  <sheetData>
    <row r="1" spans="1:8" x14ac:dyDescent="0.2">
      <c r="A1" s="117" t="s">
        <v>214</v>
      </c>
    </row>
    <row r="3" spans="1:8" x14ac:dyDescent="0.2">
      <c r="A3" s="165" t="s">
        <v>109</v>
      </c>
      <c r="B3" s="166" t="s">
        <v>213</v>
      </c>
      <c r="C3" s="166" t="s">
        <v>212</v>
      </c>
      <c r="D3" s="181"/>
      <c r="E3" s="166" t="s">
        <v>66</v>
      </c>
      <c r="F3" s="167" t="s">
        <v>67</v>
      </c>
    </row>
    <row r="4" spans="1:8" x14ac:dyDescent="0.2">
      <c r="A4" s="183" t="e">
        <f>#REF!</f>
        <v>#REF!</v>
      </c>
      <c r="B4" s="172" t="e">
        <f>VLOOKUP(A4,#REF!,3,FALSE)</f>
        <v>#REF!</v>
      </c>
      <c r="C4" s="172" t="e">
        <f>VLOOKUP(A4,#REF!,5,FALSE)</f>
        <v>#REF!</v>
      </c>
      <c r="D4" s="184"/>
      <c r="E4" s="172">
        <f>105+80</f>
        <v>185</v>
      </c>
      <c r="F4" s="182" t="e">
        <f>C4*E4</f>
        <v>#REF!</v>
      </c>
    </row>
    <row r="5" spans="1:8" x14ac:dyDescent="0.2">
      <c r="A5" s="183" t="e">
        <f>#REF!</f>
        <v>#REF!</v>
      </c>
      <c r="B5" s="172" t="e">
        <f>VLOOKUP(A5,#REF!,3,FALSE)</f>
        <v>#REF!</v>
      </c>
      <c r="C5" s="172">
        <v>7350</v>
      </c>
      <c r="D5" s="184"/>
      <c r="E5" s="172">
        <f t="shared" ref="E5:E6" si="0">105+80</f>
        <v>185</v>
      </c>
      <c r="F5" s="182">
        <f t="shared" ref="F5:F6" si="1">C5*E5</f>
        <v>1359750</v>
      </c>
    </row>
    <row r="6" spans="1:8" x14ac:dyDescent="0.2">
      <c r="A6" s="183">
        <v>7.8</v>
      </c>
      <c r="B6" s="172" t="e">
        <f>VLOOKUP(A6,#REF!,3,FALSE)</f>
        <v>#REF!</v>
      </c>
      <c r="C6" s="172" t="e">
        <f>VLOOKUP(A6,#REF!,5,FALSE)</f>
        <v>#REF!</v>
      </c>
      <c r="D6" s="184"/>
      <c r="E6" s="172">
        <f t="shared" si="0"/>
        <v>185</v>
      </c>
      <c r="F6" s="182" t="e">
        <f t="shared" si="1"/>
        <v>#REF!</v>
      </c>
    </row>
    <row r="7" spans="1:8" x14ac:dyDescent="0.2">
      <c r="A7" s="156" t="e">
        <f>#REF!</f>
        <v>#REF!</v>
      </c>
      <c r="B7" s="185" t="e">
        <f>VLOOKUP(A7,#REF!,3,FALSE)</f>
        <v>#REF!</v>
      </c>
      <c r="C7" s="185" t="e">
        <f>VLOOKUP(A7,#REF!,5,FALSE)</f>
        <v>#REF!</v>
      </c>
      <c r="D7" s="157"/>
      <c r="E7" s="185">
        <v>45</v>
      </c>
      <c r="F7" s="158"/>
      <c r="H7">
        <f>10*5</f>
        <v>50</v>
      </c>
    </row>
    <row r="8" spans="1:8" x14ac:dyDescent="0.2">
      <c r="A8" s="123"/>
      <c r="B8" s="123"/>
      <c r="C8" s="123"/>
      <c r="D8" s="119"/>
      <c r="E8" s="119"/>
      <c r="F8" s="118"/>
    </row>
    <row r="9" spans="1:8" x14ac:dyDescent="0.2">
      <c r="A9" s="123"/>
      <c r="B9" s="123"/>
      <c r="C9" s="123"/>
      <c r="D9" s="119"/>
      <c r="E9" s="119"/>
      <c r="F9" s="118"/>
    </row>
    <row r="10" spans="1:8" x14ac:dyDescent="0.2">
      <c r="A10" s="341" t="s">
        <v>38</v>
      </c>
      <c r="B10" s="341"/>
      <c r="C10" s="341"/>
      <c r="D10" s="341"/>
      <c r="E10" s="120"/>
      <c r="F10" s="85" t="e">
        <f>SUM(F4:F7)</f>
        <v>#REF!</v>
      </c>
    </row>
    <row r="11" spans="1:8" ht="13.5" x14ac:dyDescent="0.2">
      <c r="A11" s="340"/>
      <c r="B11" s="340"/>
      <c r="C11" s="340"/>
      <c r="D11" s="340"/>
      <c r="E11" s="123"/>
      <c r="F11" s="84"/>
    </row>
    <row r="12" spans="1:8" x14ac:dyDescent="0.2">
      <c r="A12" s="120" t="s">
        <v>34</v>
      </c>
      <c r="B12" s="120"/>
      <c r="C12" s="120"/>
      <c r="D12" s="87">
        <v>0.15</v>
      </c>
      <c r="E12" s="87"/>
      <c r="F12" s="85" t="e">
        <f>F$10*D12</f>
        <v>#REF!</v>
      </c>
    </row>
    <row r="13" spans="1:8" x14ac:dyDescent="0.2">
      <c r="A13" s="120" t="s">
        <v>35</v>
      </c>
      <c r="B13" s="120"/>
      <c r="C13" s="120"/>
      <c r="D13" s="87">
        <v>0.02</v>
      </c>
      <c r="E13" s="87"/>
      <c r="F13" s="85" t="e">
        <f>F$10*D13</f>
        <v>#REF!</v>
      </c>
    </row>
    <row r="14" spans="1:8" x14ac:dyDescent="0.2">
      <c r="A14" s="120" t="s">
        <v>36</v>
      </c>
      <c r="B14" s="120"/>
      <c r="C14" s="120"/>
      <c r="D14" s="87">
        <v>0.05</v>
      </c>
      <c r="E14" s="87"/>
      <c r="F14" s="85" t="e">
        <f>F$10*D14</f>
        <v>#REF!</v>
      </c>
    </row>
    <row r="15" spans="1:8" x14ac:dyDescent="0.2">
      <c r="A15" s="120" t="s">
        <v>37</v>
      </c>
      <c r="B15" s="120"/>
      <c r="C15" s="120"/>
      <c r="D15" s="87">
        <v>0.19</v>
      </c>
      <c r="E15" s="87"/>
      <c r="F15" s="86" t="e">
        <f>F14*D15</f>
        <v>#REF!</v>
      </c>
    </row>
    <row r="16" spans="1:8" ht="13.5" x14ac:dyDescent="0.2">
      <c r="A16" s="84"/>
      <c r="B16" s="84"/>
      <c r="C16" s="84"/>
      <c r="D16" s="84"/>
      <c r="E16" s="84"/>
      <c r="F16" s="84"/>
    </row>
    <row r="17" spans="1:8" x14ac:dyDescent="0.2">
      <c r="A17" s="346" t="s">
        <v>13</v>
      </c>
      <c r="B17" s="346"/>
      <c r="C17" s="346"/>
      <c r="D17" s="346"/>
      <c r="E17" s="169"/>
      <c r="F17" s="85" t="e">
        <f>SUM(F10:F15)</f>
        <v>#REF!</v>
      </c>
      <c r="H17" s="117" t="s">
        <v>218</v>
      </c>
    </row>
  </sheetData>
  <mergeCells count="3">
    <mergeCell ref="A10:D10"/>
    <mergeCell ref="A11:D11"/>
    <mergeCell ref="A17:D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7"/>
  <sheetViews>
    <sheetView workbookViewId="0">
      <selection activeCell="B18" sqref="B18"/>
    </sheetView>
  </sheetViews>
  <sheetFormatPr baseColWidth="10" defaultRowHeight="12.75" x14ac:dyDescent="0.2"/>
  <cols>
    <col min="1" max="1" width="40" customWidth="1"/>
    <col min="2" max="3" width="10.7109375" customWidth="1"/>
    <col min="4" max="4" width="9.7109375" bestFit="1" customWidth="1"/>
    <col min="5" max="5" width="7" customWidth="1"/>
    <col min="6" max="6" width="15.7109375" bestFit="1" customWidth="1"/>
  </cols>
  <sheetData>
    <row r="1" spans="1:8" x14ac:dyDescent="0.2">
      <c r="A1" s="117" t="s">
        <v>215</v>
      </c>
    </row>
    <row r="3" spans="1:8" x14ac:dyDescent="0.2">
      <c r="A3" s="165" t="s">
        <v>109</v>
      </c>
      <c r="B3" s="166" t="s">
        <v>213</v>
      </c>
      <c r="C3" s="166" t="s">
        <v>212</v>
      </c>
      <c r="D3" s="186"/>
      <c r="E3" s="166" t="s">
        <v>66</v>
      </c>
      <c r="F3" s="167" t="s">
        <v>67</v>
      </c>
    </row>
    <row r="4" spans="1:8" x14ac:dyDescent="0.2">
      <c r="A4" s="183" t="e">
        <f>#REF!</f>
        <v>#REF!</v>
      </c>
      <c r="B4" s="172" t="e">
        <f>VLOOKUP(A4,#REF!,3,FALSE)</f>
        <v>#REF!</v>
      </c>
      <c r="C4" s="172" t="e">
        <f>VLOOKUP(A4,#REF!,5,FALSE)</f>
        <v>#REF!</v>
      </c>
      <c r="D4" s="184"/>
      <c r="E4" s="172">
        <v>105</v>
      </c>
      <c r="F4" s="182" t="e">
        <f>C4*E4</f>
        <v>#REF!</v>
      </c>
    </row>
    <row r="5" spans="1:8" x14ac:dyDescent="0.2">
      <c r="A5" s="183" t="e">
        <f>#REF!</f>
        <v>#REF!</v>
      </c>
      <c r="B5" s="172" t="e">
        <f>VLOOKUP(A5,#REF!,3,FALSE)</f>
        <v>#REF!</v>
      </c>
      <c r="C5" s="172" t="e">
        <f>VLOOKUP(A5,#REF!,5,FALSE)</f>
        <v>#REF!</v>
      </c>
      <c r="D5" s="184"/>
      <c r="E5" s="172">
        <v>105</v>
      </c>
      <c r="F5" s="182" t="e">
        <f t="shared" ref="F5:F7" si="0">C5*E5</f>
        <v>#REF!</v>
      </c>
    </row>
    <row r="6" spans="1:8" x14ac:dyDescent="0.2">
      <c r="A6" s="183">
        <v>7.8</v>
      </c>
      <c r="B6" s="172" t="e">
        <f>VLOOKUP(A6,#REF!,3,FALSE)</f>
        <v>#REF!</v>
      </c>
      <c r="C6" s="172" t="e">
        <f>VLOOKUP(A6,#REF!,5,FALSE)</f>
        <v>#REF!</v>
      </c>
      <c r="D6" s="184"/>
      <c r="E6" s="172">
        <v>105</v>
      </c>
      <c r="F6" s="182" t="e">
        <f t="shared" si="0"/>
        <v>#REF!</v>
      </c>
    </row>
    <row r="7" spans="1:8" x14ac:dyDescent="0.2">
      <c r="A7" s="183" t="e">
        <f>#REF!</f>
        <v>#REF!</v>
      </c>
      <c r="B7" s="172" t="e">
        <f>VLOOKUP(A7,#REF!,3,FALSE)</f>
        <v>#REF!</v>
      </c>
      <c r="C7" s="172" t="e">
        <f>VLOOKUP(A7,#REF!,5,FALSE)</f>
        <v>#REF!</v>
      </c>
      <c r="D7" s="184"/>
      <c r="E7" s="172">
        <v>45</v>
      </c>
      <c r="F7" s="182" t="e">
        <f t="shared" si="0"/>
        <v>#REF!</v>
      </c>
      <c r="H7">
        <f>10*5</f>
        <v>50</v>
      </c>
    </row>
    <row r="8" spans="1:8" x14ac:dyDescent="0.2">
      <c r="A8" s="123"/>
      <c r="B8" s="123"/>
      <c r="C8" s="123"/>
      <c r="D8" s="119"/>
      <c r="E8" s="119"/>
      <c r="F8" s="118"/>
    </row>
    <row r="9" spans="1:8" x14ac:dyDescent="0.2">
      <c r="A9" s="123"/>
      <c r="B9" s="123"/>
      <c r="C9" s="123"/>
      <c r="D9" s="119"/>
      <c r="E9" s="119"/>
      <c r="F9" s="118"/>
    </row>
    <row r="10" spans="1:8" x14ac:dyDescent="0.2">
      <c r="A10" s="341" t="s">
        <v>38</v>
      </c>
      <c r="B10" s="341"/>
      <c r="C10" s="341"/>
      <c r="D10" s="341"/>
      <c r="E10" s="120"/>
      <c r="F10" s="85" t="e">
        <f>SUM(F4:F7)</f>
        <v>#REF!</v>
      </c>
    </row>
    <row r="11" spans="1:8" ht="13.5" x14ac:dyDescent="0.2">
      <c r="A11" s="340"/>
      <c r="B11" s="340"/>
      <c r="C11" s="340"/>
      <c r="D11" s="340"/>
      <c r="E11" s="123"/>
      <c r="F11" s="84"/>
    </row>
    <row r="12" spans="1:8" x14ac:dyDescent="0.2">
      <c r="A12" s="120" t="s">
        <v>34</v>
      </c>
      <c r="B12" s="120"/>
      <c r="C12" s="120"/>
      <c r="D12" s="87">
        <v>0.15</v>
      </c>
      <c r="E12" s="87"/>
      <c r="F12" s="85" t="e">
        <f>F$10*D12</f>
        <v>#REF!</v>
      </c>
    </row>
    <row r="13" spans="1:8" x14ac:dyDescent="0.2">
      <c r="A13" s="120" t="s">
        <v>35</v>
      </c>
      <c r="B13" s="120"/>
      <c r="C13" s="120"/>
      <c r="D13" s="87">
        <v>0.02</v>
      </c>
      <c r="E13" s="87"/>
      <c r="F13" s="85" t="e">
        <f>F$10*D13</f>
        <v>#REF!</v>
      </c>
    </row>
    <row r="14" spans="1:8" x14ac:dyDescent="0.2">
      <c r="A14" s="120" t="s">
        <v>36</v>
      </c>
      <c r="B14" s="120"/>
      <c r="C14" s="120"/>
      <c r="D14" s="87">
        <v>0.05</v>
      </c>
      <c r="E14" s="87"/>
      <c r="F14" s="85" t="e">
        <f>F$10*D14</f>
        <v>#REF!</v>
      </c>
    </row>
    <row r="15" spans="1:8" x14ac:dyDescent="0.2">
      <c r="A15" s="120" t="s">
        <v>37</v>
      </c>
      <c r="B15" s="120"/>
      <c r="C15" s="120"/>
      <c r="D15" s="87">
        <v>0.19</v>
      </c>
      <c r="E15" s="87"/>
      <c r="F15" s="86" t="e">
        <f>F14*D15</f>
        <v>#REF!</v>
      </c>
    </row>
    <row r="16" spans="1:8" ht="13.5" x14ac:dyDescent="0.2">
      <c r="A16" s="84"/>
      <c r="B16" s="84"/>
      <c r="C16" s="84"/>
      <c r="D16" s="84"/>
      <c r="E16" s="84"/>
      <c r="F16" s="84"/>
    </row>
    <row r="17" spans="1:6" x14ac:dyDescent="0.2">
      <c r="A17" s="346" t="s">
        <v>13</v>
      </c>
      <c r="B17" s="346"/>
      <c r="C17" s="346"/>
      <c r="D17" s="346"/>
      <c r="E17" s="169"/>
      <c r="F17" s="85" t="e">
        <f>SUM(F10:F15)</f>
        <v>#REF!</v>
      </c>
    </row>
  </sheetData>
  <mergeCells count="3">
    <mergeCell ref="A10:D10"/>
    <mergeCell ref="A11:D11"/>
    <mergeCell ref="A17:D1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pageSetUpPr fitToPage="1"/>
  </sheetPr>
  <dimension ref="A1:AO185"/>
  <sheetViews>
    <sheetView view="pageBreakPreview" zoomScale="70" zoomScaleNormal="90" zoomScaleSheetLayoutView="70" workbookViewId="0">
      <pane ySplit="9" topLeftCell="A31" activePane="bottomLeft" state="frozen"/>
      <selection activeCell="B18" sqref="B18"/>
      <selection pane="bottomLeft" activeCell="B18" sqref="B18"/>
    </sheetView>
  </sheetViews>
  <sheetFormatPr baseColWidth="10" defaultRowHeight="15.75" x14ac:dyDescent="0.25"/>
  <cols>
    <col min="1" max="1" width="8.140625" bestFit="1" customWidth="1"/>
    <col min="2" max="2" width="53.28515625" style="5" customWidth="1"/>
    <col min="3" max="3" width="34.5703125" bestFit="1" customWidth="1"/>
    <col min="4" max="4" width="38.7109375" style="6" bestFit="1" customWidth="1"/>
    <col min="5" max="5" width="16.7109375" style="6" customWidth="1"/>
    <col min="6" max="6" width="20.7109375" style="8" customWidth="1"/>
    <col min="7" max="7" width="25.85546875" style="7" customWidth="1"/>
    <col min="8" max="8" width="25.28515625" style="5" customWidth="1"/>
    <col min="10" max="10" width="20.5703125" bestFit="1" customWidth="1"/>
    <col min="12" max="12" width="20.5703125" bestFit="1" customWidth="1"/>
  </cols>
  <sheetData>
    <row r="1" spans="1:41" ht="12" customHeight="1" x14ac:dyDescent="0.2">
      <c r="A1" s="354" t="s">
        <v>55</v>
      </c>
      <c r="B1" s="355"/>
      <c r="C1" s="355"/>
      <c r="D1" s="360" t="s">
        <v>10</v>
      </c>
      <c r="E1" s="361"/>
      <c r="F1" s="361"/>
      <c r="G1" s="361"/>
      <c r="H1" s="362"/>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row>
    <row r="2" spans="1:41" ht="15" x14ac:dyDescent="0.2">
      <c r="A2" s="356"/>
      <c r="B2" s="357"/>
      <c r="C2" s="357"/>
      <c r="D2" s="363"/>
      <c r="E2" s="364"/>
      <c r="F2" s="364"/>
      <c r="G2" s="364"/>
      <c r="H2" s="36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row>
    <row r="3" spans="1:41" ht="24" customHeight="1" x14ac:dyDescent="0.2">
      <c r="A3" s="356"/>
      <c r="B3" s="357"/>
      <c r="C3" s="357"/>
      <c r="D3" s="366" t="s">
        <v>57</v>
      </c>
      <c r="E3" s="367"/>
      <c r="F3" s="368"/>
      <c r="G3" s="372" t="s">
        <v>18</v>
      </c>
      <c r="H3" s="10" t="s">
        <v>5</v>
      </c>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row>
    <row r="4" spans="1:41" ht="24" customHeight="1" thickBot="1" x14ac:dyDescent="0.25">
      <c r="A4" s="358"/>
      <c r="B4" s="359"/>
      <c r="C4" s="359"/>
      <c r="D4" s="369"/>
      <c r="E4" s="370"/>
      <c r="F4" s="371"/>
      <c r="G4" s="373"/>
      <c r="H4" s="11" t="s">
        <v>19</v>
      </c>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row>
    <row r="5" spans="1:41" ht="16.5" thickBot="1" x14ac:dyDescent="0.3">
      <c r="A5" s="374" t="s">
        <v>56</v>
      </c>
      <c r="B5" s="375"/>
      <c r="C5" s="375"/>
      <c r="D5" s="375"/>
      <c r="E5" s="376"/>
      <c r="H5" s="12"/>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row>
    <row r="6" spans="1:41" s="2" customFormat="1" ht="24.75" customHeight="1" thickBot="1" x14ac:dyDescent="0.25">
      <c r="A6" s="377"/>
      <c r="B6" s="378"/>
      <c r="C6" s="378"/>
      <c r="D6" s="378"/>
      <c r="E6" s="379"/>
      <c r="F6" s="42" t="s">
        <v>11</v>
      </c>
      <c r="G6" s="9">
        <v>1118211029</v>
      </c>
      <c r="H6" s="42" t="s">
        <v>50</v>
      </c>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16.5" thickBot="1" x14ac:dyDescent="0.3">
      <c r="A7" s="377"/>
      <c r="B7" s="378"/>
      <c r="C7" s="378"/>
      <c r="D7" s="378"/>
      <c r="E7" s="379"/>
      <c r="H7" s="12"/>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row>
    <row r="8" spans="1:41" ht="47.25" customHeight="1" thickBot="1" x14ac:dyDescent="0.25">
      <c r="A8" s="380"/>
      <c r="B8" s="381"/>
      <c r="C8" s="381"/>
      <c r="D8" s="381"/>
      <c r="E8" s="382"/>
      <c r="F8" s="383" t="s">
        <v>51</v>
      </c>
      <c r="G8" s="384"/>
      <c r="H8" s="106" t="s">
        <v>93</v>
      </c>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row>
    <row r="9" spans="1:41" s="3" customFormat="1" ht="51" customHeight="1" thickTop="1" x14ac:dyDescent="0.2">
      <c r="A9" s="1" t="s">
        <v>0</v>
      </c>
      <c r="B9" s="1" t="s">
        <v>58</v>
      </c>
      <c r="C9" s="1" t="s">
        <v>2</v>
      </c>
      <c r="D9" s="1" t="s">
        <v>1</v>
      </c>
      <c r="E9" s="1" t="s">
        <v>3</v>
      </c>
      <c r="F9" s="1" t="s">
        <v>9</v>
      </c>
      <c r="G9" s="1" t="s">
        <v>4</v>
      </c>
      <c r="H9" s="105" t="s">
        <v>7</v>
      </c>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row>
    <row r="10" spans="1:41" x14ac:dyDescent="0.2">
      <c r="A10" s="92" t="s">
        <v>20</v>
      </c>
      <c r="B10" s="92" t="s">
        <v>21</v>
      </c>
      <c r="C10" s="90" t="e">
        <f>#REF!</f>
        <v>#REF!</v>
      </c>
      <c r="D10" s="89"/>
      <c r="E10" s="88"/>
      <c r="F10" s="20"/>
      <c r="G10" s="88"/>
      <c r="H10" s="20"/>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row>
    <row r="11" spans="1:41" x14ac:dyDescent="0.2">
      <c r="A11" s="110" t="e">
        <f>#REF!</f>
        <v>#REF!</v>
      </c>
      <c r="B11" s="92" t="e">
        <f>#REF!</f>
        <v>#REF!</v>
      </c>
      <c r="C11" s="90" t="e">
        <f>#REF!</f>
        <v>#REF!</v>
      </c>
      <c r="D11" s="111"/>
      <c r="E11" s="112"/>
      <c r="F11" s="20"/>
      <c r="G11" s="88"/>
      <c r="H11" s="113"/>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row>
    <row r="12" spans="1:41" s="4" customFormat="1" ht="25.5" x14ac:dyDescent="0.2">
      <c r="A12" s="30"/>
      <c r="B12" s="29"/>
      <c r="C12" s="14"/>
      <c r="D12" s="91" t="s">
        <v>22</v>
      </c>
      <c r="E12" s="83">
        <v>1</v>
      </c>
      <c r="F12" s="15"/>
      <c r="G12" s="90">
        <v>105008021</v>
      </c>
      <c r="H12" s="31"/>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row>
    <row r="13" spans="1:41" s="4" customFormat="1" ht="25.5" x14ac:dyDescent="0.2">
      <c r="A13" s="30"/>
      <c r="B13" s="29"/>
      <c r="C13" s="14"/>
      <c r="D13" s="91" t="s">
        <v>59</v>
      </c>
      <c r="E13" s="83">
        <v>2</v>
      </c>
      <c r="F13" s="15"/>
      <c r="G13" s="90">
        <v>70005348</v>
      </c>
      <c r="H13" s="31"/>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row>
    <row r="14" spans="1:41" s="4" customFormat="1" x14ac:dyDescent="0.25">
      <c r="A14" s="30"/>
      <c r="B14" s="29"/>
      <c r="C14" s="14"/>
      <c r="D14" s="48"/>
      <c r="E14" s="19"/>
      <c r="F14" s="15"/>
      <c r="G14" s="20"/>
      <c r="H14" s="32"/>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row>
    <row r="15" spans="1:41" x14ac:dyDescent="0.25">
      <c r="A15" s="34"/>
      <c r="B15" s="93" t="s">
        <v>23</v>
      </c>
      <c r="C15" s="56" t="e">
        <f>SUM(C10:C11)</f>
        <v>#REF!</v>
      </c>
      <c r="D15" s="97"/>
      <c r="E15" s="98"/>
      <c r="F15" s="97">
        <f>SUM(F12:F14)</f>
        <v>0</v>
      </c>
      <c r="G15" s="56">
        <f>SUM(G12:G14)</f>
        <v>175013369</v>
      </c>
      <c r="H15" s="56" t="e">
        <f>+C15-G15</f>
        <v>#REF!</v>
      </c>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row>
    <row r="16" spans="1:41" s="4" customFormat="1" x14ac:dyDescent="0.25">
      <c r="A16" s="30"/>
      <c r="B16" s="13"/>
      <c r="C16" s="14"/>
      <c r="D16" s="47"/>
      <c r="E16" s="19"/>
      <c r="F16" s="15"/>
      <c r="G16" s="17"/>
      <c r="H16" s="20"/>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row>
    <row r="17" spans="1:41" s="4" customFormat="1" x14ac:dyDescent="0.25">
      <c r="A17" s="35"/>
      <c r="B17" s="29"/>
      <c r="C17" s="14"/>
      <c r="D17" s="48"/>
      <c r="E17" s="19"/>
      <c r="F17" s="15"/>
      <c r="G17" s="17"/>
      <c r="H17" s="20"/>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row>
    <row r="18" spans="1:41" s="4" customFormat="1" x14ac:dyDescent="0.25">
      <c r="A18" s="35"/>
      <c r="B18" s="29"/>
      <c r="C18" s="14"/>
      <c r="D18" s="48"/>
      <c r="E18" s="19"/>
      <c r="F18" s="15"/>
      <c r="G18" s="17"/>
      <c r="H18" s="33"/>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row>
    <row r="19" spans="1:41" s="4" customFormat="1" x14ac:dyDescent="0.25">
      <c r="A19" s="29" t="s">
        <v>25</v>
      </c>
      <c r="B19" s="29" t="e">
        <f>#REF!</f>
        <v>#REF!</v>
      </c>
      <c r="C19" s="91" t="e">
        <f>#REF!</f>
        <v>#REF!</v>
      </c>
      <c r="D19" s="48"/>
      <c r="E19" s="19"/>
      <c r="F19" s="15"/>
      <c r="G19" s="17"/>
      <c r="H19" s="33"/>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row>
    <row r="20" spans="1:41" s="4" customFormat="1" x14ac:dyDescent="0.25">
      <c r="A20" s="29" t="s">
        <v>26</v>
      </c>
      <c r="B20" s="29" t="e">
        <f>#REF!</f>
        <v>#REF!</v>
      </c>
      <c r="C20" s="91" t="e">
        <f>#REF!</f>
        <v>#REF!</v>
      </c>
      <c r="D20" s="48"/>
      <c r="E20" s="19"/>
      <c r="F20" s="15"/>
      <c r="G20" s="17"/>
      <c r="H20" s="33"/>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row>
    <row r="21" spans="1:41" s="4" customFormat="1" x14ac:dyDescent="0.25">
      <c r="A21" s="29" t="s">
        <v>27</v>
      </c>
      <c r="B21" s="29" t="e">
        <f>#REF!</f>
        <v>#REF!</v>
      </c>
      <c r="C21" s="90" t="e">
        <f>#REF!</f>
        <v>#REF!</v>
      </c>
      <c r="D21" s="48"/>
      <c r="E21" s="19"/>
      <c r="F21" s="15"/>
      <c r="G21" s="17"/>
      <c r="H21" s="33"/>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row>
    <row r="22" spans="1:41" s="4" customFormat="1" x14ac:dyDescent="0.25">
      <c r="A22" s="29" t="s">
        <v>28</v>
      </c>
      <c r="B22" s="29" t="e">
        <f>#REF!</f>
        <v>#REF!</v>
      </c>
      <c r="C22" s="90" t="e">
        <f>#REF!</f>
        <v>#REF!</v>
      </c>
      <c r="D22" s="48"/>
      <c r="E22" s="19"/>
      <c r="F22" s="15"/>
      <c r="G22" s="17"/>
      <c r="H22" s="33"/>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row>
    <row r="23" spans="1:41" s="4" customFormat="1" x14ac:dyDescent="0.25">
      <c r="A23" s="29" t="s">
        <v>29</v>
      </c>
      <c r="B23" s="29" t="e">
        <f>#REF!</f>
        <v>#REF!</v>
      </c>
      <c r="C23" s="91" t="e">
        <f>#REF!</f>
        <v>#REF!</v>
      </c>
      <c r="D23" s="48"/>
      <c r="E23" s="22"/>
      <c r="F23" s="28"/>
      <c r="G23" s="18"/>
      <c r="H23" s="33"/>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row>
    <row r="24" spans="1:41" s="4" customFormat="1" x14ac:dyDescent="0.25">
      <c r="A24" s="29" t="s">
        <v>30</v>
      </c>
      <c r="B24" s="29" t="e">
        <f>#REF!</f>
        <v>#REF!</v>
      </c>
      <c r="C24" s="91" t="e">
        <f>#REF!</f>
        <v>#REF!</v>
      </c>
      <c r="D24" s="48"/>
      <c r="E24" s="22"/>
      <c r="F24" s="28"/>
      <c r="G24" s="18"/>
      <c r="H24" s="33"/>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row>
    <row r="25" spans="1:41" s="4" customFormat="1" x14ac:dyDescent="0.25">
      <c r="A25" s="29" t="s">
        <v>31</v>
      </c>
      <c r="B25" s="29" t="e">
        <f>#REF!</f>
        <v>#REF!</v>
      </c>
      <c r="C25" s="91" t="e">
        <f>#REF!</f>
        <v>#REF!</v>
      </c>
      <c r="D25" s="48"/>
      <c r="E25" s="22"/>
      <c r="F25" s="28"/>
      <c r="G25" s="18"/>
      <c r="H25" s="33"/>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row>
    <row r="26" spans="1:41" s="4" customFormat="1" x14ac:dyDescent="0.25">
      <c r="A26" s="29" t="s">
        <v>32</v>
      </c>
      <c r="B26" s="29" t="e">
        <f>#REF!</f>
        <v>#REF!</v>
      </c>
      <c r="C26" s="91" t="e">
        <f>#REF!</f>
        <v>#REF!</v>
      </c>
      <c r="D26" s="48"/>
      <c r="E26" s="22"/>
      <c r="F26" s="28"/>
      <c r="G26" s="18"/>
      <c r="H26" s="33"/>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row>
    <row r="27" spans="1:41" s="4" customFormat="1" x14ac:dyDescent="0.25">
      <c r="A27" s="29" t="s">
        <v>33</v>
      </c>
      <c r="B27" s="29" t="e">
        <f>#REF!</f>
        <v>#REF!</v>
      </c>
      <c r="C27" s="91" t="e">
        <f>#REF!</f>
        <v>#REF!</v>
      </c>
      <c r="D27" s="47"/>
      <c r="E27" s="19"/>
      <c r="F27" s="15"/>
      <c r="G27" s="17"/>
      <c r="H27" s="33"/>
      <c r="I27" s="5"/>
      <c r="J27" s="107"/>
      <c r="K27" s="5"/>
      <c r="L27" s="107"/>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row>
    <row r="28" spans="1:41" s="4" customFormat="1" ht="25.5" x14ac:dyDescent="0.2">
      <c r="A28" s="35"/>
      <c r="B28" s="29"/>
      <c r="C28" s="14"/>
      <c r="D28" s="91" t="s">
        <v>40</v>
      </c>
      <c r="E28" s="102">
        <v>1</v>
      </c>
      <c r="F28" s="28"/>
      <c r="G28" s="90">
        <v>224760587</v>
      </c>
      <c r="H28" s="33"/>
      <c r="I28" s="5"/>
      <c r="J28" s="107"/>
      <c r="K28" s="5"/>
      <c r="L28" s="109"/>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row>
    <row r="29" spans="1:41" s="4" customFormat="1" x14ac:dyDescent="0.2">
      <c r="A29" s="35"/>
      <c r="B29" s="29"/>
      <c r="C29" s="14"/>
      <c r="D29" s="91" t="s">
        <v>46</v>
      </c>
      <c r="E29" s="102">
        <v>1</v>
      </c>
      <c r="F29" s="28"/>
      <c r="G29" s="90">
        <v>2961000</v>
      </c>
      <c r="H29" s="33"/>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row>
    <row r="30" spans="1:41" s="4" customFormat="1" ht="25.5" x14ac:dyDescent="0.2">
      <c r="A30" s="35"/>
      <c r="B30" s="29"/>
      <c r="C30" s="14"/>
      <c r="D30" s="91" t="s">
        <v>60</v>
      </c>
      <c r="E30" s="102">
        <v>2</v>
      </c>
      <c r="F30" s="28"/>
      <c r="G30" s="90">
        <v>149840392</v>
      </c>
      <c r="H30" s="33"/>
      <c r="I30" s="5"/>
      <c r="J30" s="108"/>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row>
    <row r="31" spans="1:41" s="4" customFormat="1" x14ac:dyDescent="0.25">
      <c r="A31" s="35"/>
      <c r="B31" s="29"/>
      <c r="C31" s="14"/>
      <c r="D31" s="48"/>
      <c r="E31" s="22"/>
      <c r="F31" s="28"/>
      <c r="G31" s="18"/>
      <c r="H31" s="33"/>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row>
    <row r="32" spans="1:41" s="4" customFormat="1" x14ac:dyDescent="0.25">
      <c r="A32" s="35"/>
      <c r="B32" s="93" t="s">
        <v>39</v>
      </c>
      <c r="C32" s="94" t="e">
        <f>SUM(C19:C27)</f>
        <v>#REF!</v>
      </c>
      <c r="D32" s="95"/>
      <c r="E32" s="96"/>
      <c r="F32" s="94">
        <f>SUM(F28:F29)</f>
        <v>0</v>
      </c>
      <c r="G32" s="94">
        <f>SUM(G28:G30)</f>
        <v>377561979</v>
      </c>
      <c r="H32" s="94" t="e">
        <f>+C32-G32</f>
        <v>#REF!</v>
      </c>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row>
    <row r="33" spans="1:41" s="4" customFormat="1" x14ac:dyDescent="0.25">
      <c r="A33" s="35"/>
      <c r="B33" s="29"/>
      <c r="C33" s="14"/>
      <c r="D33" s="48"/>
      <c r="E33" s="22"/>
      <c r="F33" s="28"/>
      <c r="G33" s="18"/>
      <c r="H33" s="33"/>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row>
    <row r="34" spans="1:41" s="4" customFormat="1" x14ac:dyDescent="0.25">
      <c r="A34" s="35"/>
      <c r="B34" s="29"/>
      <c r="C34" s="14"/>
      <c r="D34" s="48"/>
      <c r="E34" s="22"/>
      <c r="F34" s="28"/>
      <c r="G34" s="18"/>
      <c r="H34" s="33"/>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row>
    <row r="35" spans="1:41" s="4" customFormat="1" x14ac:dyDescent="0.25">
      <c r="A35" s="35"/>
      <c r="B35" s="29"/>
      <c r="C35" s="14"/>
      <c r="D35" s="48"/>
      <c r="E35" s="22"/>
      <c r="F35" s="28"/>
      <c r="G35" s="18"/>
      <c r="H35" s="33"/>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row>
    <row r="36" spans="1:41" s="16" customFormat="1" ht="31.5" customHeight="1" x14ac:dyDescent="0.25">
      <c r="A36" s="36" t="e">
        <f>#REF!</f>
        <v>#REF!</v>
      </c>
      <c r="B36" s="29" t="e">
        <f>#REF!</f>
        <v>#REF!</v>
      </c>
      <c r="C36" s="14" t="e">
        <f>#REF!</f>
        <v>#REF!</v>
      </c>
      <c r="D36" s="48"/>
      <c r="E36" s="23"/>
      <c r="F36" s="21"/>
      <c r="G36" s="18"/>
      <c r="H36" s="37"/>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row>
    <row r="37" spans="1:41" s="16" customFormat="1" ht="25.5" x14ac:dyDescent="0.2">
      <c r="A37" s="36"/>
      <c r="B37" s="29"/>
      <c r="C37" s="14"/>
      <c r="D37" s="52" t="s">
        <v>42</v>
      </c>
      <c r="E37" s="101">
        <v>1</v>
      </c>
      <c r="F37" s="21"/>
      <c r="G37" s="90">
        <v>12105953</v>
      </c>
      <c r="H37" s="37"/>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row>
    <row r="38" spans="1:41" s="16" customFormat="1" x14ac:dyDescent="0.25">
      <c r="A38" s="36"/>
      <c r="B38" s="29"/>
      <c r="C38" s="14"/>
      <c r="D38" s="48"/>
      <c r="E38" s="23"/>
      <c r="F38" s="21"/>
      <c r="G38" s="18"/>
      <c r="H38" s="37"/>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row>
    <row r="39" spans="1:41" s="16" customFormat="1" ht="26.25" x14ac:dyDescent="0.25">
      <c r="A39" s="36"/>
      <c r="B39" s="93" t="s">
        <v>41</v>
      </c>
      <c r="C39" s="94" t="e">
        <f>SUM(C36)</f>
        <v>#REF!</v>
      </c>
      <c r="D39" s="99"/>
      <c r="E39" s="100"/>
      <c r="F39" s="94">
        <f>SUM(F37)</f>
        <v>0</v>
      </c>
      <c r="G39" s="94">
        <f>SUM(G37)</f>
        <v>12105953</v>
      </c>
      <c r="H39" s="94" t="e">
        <f>+C39-G39</f>
        <v>#REF!</v>
      </c>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row>
    <row r="40" spans="1:41" s="16" customFormat="1" x14ac:dyDescent="0.25">
      <c r="A40" s="36"/>
      <c r="B40" s="29"/>
      <c r="C40" s="14"/>
      <c r="D40" s="52"/>
      <c r="E40" s="23"/>
      <c r="F40" s="21"/>
      <c r="G40" s="18"/>
      <c r="H40" s="37"/>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row>
    <row r="41" spans="1:41" s="16" customFormat="1" x14ac:dyDescent="0.25">
      <c r="A41" s="36"/>
      <c r="B41" s="29"/>
      <c r="C41" s="14"/>
      <c r="D41" s="52"/>
      <c r="E41" s="23"/>
      <c r="F41" s="21"/>
      <c r="G41" s="18"/>
      <c r="H41" s="37"/>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row>
    <row r="42" spans="1:41" s="16" customFormat="1" x14ac:dyDescent="0.25">
      <c r="A42" s="36"/>
      <c r="B42" s="29"/>
      <c r="C42" s="14"/>
      <c r="D42" s="52"/>
      <c r="E42" s="23"/>
      <c r="F42" s="21"/>
      <c r="G42" s="18"/>
      <c r="H42" s="37"/>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row>
    <row r="43" spans="1:41" s="16" customFormat="1" x14ac:dyDescent="0.25">
      <c r="A43" s="36" t="e">
        <f>#REF!</f>
        <v>#REF!</v>
      </c>
      <c r="B43" s="29" t="e">
        <f>#REF!</f>
        <v>#REF!</v>
      </c>
      <c r="C43" s="14" t="e">
        <f>#REF!</f>
        <v>#REF!</v>
      </c>
      <c r="D43" s="52"/>
      <c r="E43" s="23"/>
      <c r="F43" s="21"/>
      <c r="G43" s="18"/>
      <c r="H43" s="37"/>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row>
    <row r="44" spans="1:41" s="16" customFormat="1" x14ac:dyDescent="0.25">
      <c r="A44" s="36" t="e">
        <f>#REF!</f>
        <v>#REF!</v>
      </c>
      <c r="B44" s="29" t="e">
        <f>#REF!</f>
        <v>#REF!</v>
      </c>
      <c r="C44" s="14" t="e">
        <f>#REF!</f>
        <v>#REF!</v>
      </c>
      <c r="D44" s="52"/>
      <c r="E44" s="23"/>
      <c r="F44" s="21"/>
      <c r="G44" s="18"/>
      <c r="H44" s="37"/>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row>
    <row r="45" spans="1:41" s="16" customFormat="1" ht="25.5" x14ac:dyDescent="0.2">
      <c r="A45" s="36"/>
      <c r="B45" s="29"/>
      <c r="C45" s="14"/>
      <c r="D45" s="52" t="s">
        <v>43</v>
      </c>
      <c r="E45" s="101">
        <v>1</v>
      </c>
      <c r="F45" s="21"/>
      <c r="G45" s="90">
        <v>8907921</v>
      </c>
      <c r="H45" s="37"/>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row>
    <row r="46" spans="1:41" s="16" customFormat="1" ht="25.5" x14ac:dyDescent="0.2">
      <c r="A46" s="53"/>
      <c r="B46" s="29"/>
      <c r="C46" s="55"/>
      <c r="D46" s="52" t="s">
        <v>44</v>
      </c>
      <c r="E46" s="101">
        <v>1</v>
      </c>
      <c r="F46" s="21"/>
      <c r="G46" s="90">
        <v>7000000</v>
      </c>
      <c r="H46" s="37"/>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row>
    <row r="47" spans="1:41" s="16" customFormat="1" x14ac:dyDescent="0.25">
      <c r="A47" s="53"/>
      <c r="B47" s="29"/>
      <c r="C47" s="55"/>
      <c r="D47" s="52"/>
      <c r="E47" s="23"/>
      <c r="F47" s="21"/>
      <c r="G47" s="54"/>
      <c r="H47" s="37"/>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row>
    <row r="48" spans="1:41" s="16" customFormat="1" ht="26.25" x14ac:dyDescent="0.25">
      <c r="A48" s="53"/>
      <c r="B48" s="93" t="s">
        <v>45</v>
      </c>
      <c r="C48" s="104" t="e">
        <f>SUM(C43:C44)</f>
        <v>#REF!</v>
      </c>
      <c r="D48" s="99"/>
      <c r="E48" s="100"/>
      <c r="F48" s="94">
        <f>SUM(F45:F46)</f>
        <v>0</v>
      </c>
      <c r="G48" s="94">
        <f>SUM(G45:G46)</f>
        <v>15907921</v>
      </c>
      <c r="H48" s="94" t="e">
        <f>+C48-G48</f>
        <v>#REF!</v>
      </c>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row>
    <row r="49" spans="1:41" s="16" customFormat="1" x14ac:dyDescent="0.25">
      <c r="A49" s="53"/>
      <c r="B49" s="29"/>
      <c r="C49" s="55"/>
      <c r="D49" s="52"/>
      <c r="E49" s="23"/>
      <c r="F49" s="21"/>
      <c r="G49" s="54"/>
      <c r="H49" s="37"/>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row>
    <row r="50" spans="1:41" s="16" customFormat="1" x14ac:dyDescent="0.25">
      <c r="A50" s="53"/>
      <c r="B50" s="29"/>
      <c r="C50" s="55"/>
      <c r="D50" s="52"/>
      <c r="E50" s="23"/>
      <c r="F50" s="21"/>
      <c r="G50" s="54"/>
      <c r="H50" s="37"/>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row>
    <row r="51" spans="1:41" s="16" customFormat="1" x14ac:dyDescent="0.25">
      <c r="A51" s="53"/>
      <c r="B51" s="29"/>
      <c r="C51" s="55"/>
      <c r="D51" s="52"/>
      <c r="E51" s="23"/>
      <c r="F51" s="21"/>
      <c r="G51" s="54"/>
      <c r="H51" s="37"/>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row>
    <row r="52" spans="1:41" s="16" customFormat="1" x14ac:dyDescent="0.25">
      <c r="A52" s="53" t="e">
        <f>#REF!</f>
        <v>#REF!</v>
      </c>
      <c r="B52" s="29" t="e">
        <f>#REF!</f>
        <v>#REF!</v>
      </c>
      <c r="C52" s="55" t="e">
        <f>#REF!</f>
        <v>#REF!</v>
      </c>
      <c r="D52" s="52"/>
      <c r="E52" s="23"/>
      <c r="F52" s="21"/>
      <c r="G52" s="54"/>
      <c r="H52" s="37"/>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row>
    <row r="53" spans="1:41" s="16" customFormat="1" ht="25.5" x14ac:dyDescent="0.2">
      <c r="A53" s="53"/>
      <c r="B53" s="29"/>
      <c r="C53" s="55"/>
      <c r="D53" s="52" t="s">
        <v>47</v>
      </c>
      <c r="E53" s="101">
        <v>1</v>
      </c>
      <c r="F53" s="21"/>
      <c r="G53" s="90">
        <v>3191536</v>
      </c>
      <c r="H53" s="37"/>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row>
    <row r="54" spans="1:41" s="16" customFormat="1" ht="25.5" x14ac:dyDescent="0.2">
      <c r="A54" s="53"/>
      <c r="B54" s="29"/>
      <c r="C54" s="55"/>
      <c r="D54" s="52" t="s">
        <v>48</v>
      </c>
      <c r="E54" s="101">
        <v>1</v>
      </c>
      <c r="F54" s="21"/>
      <c r="G54" s="90">
        <v>3092152</v>
      </c>
      <c r="H54" s="37"/>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row>
    <row r="55" spans="1:41" s="16" customFormat="1" x14ac:dyDescent="0.25">
      <c r="A55" s="53"/>
      <c r="B55" s="29"/>
      <c r="C55" s="55"/>
      <c r="D55" s="52"/>
      <c r="E55" s="23"/>
      <c r="F55" s="103"/>
      <c r="G55" s="103"/>
      <c r="H55" s="14"/>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row>
    <row r="56" spans="1:41" s="16" customFormat="1" ht="15" x14ac:dyDescent="0.2">
      <c r="A56" s="53"/>
      <c r="B56" s="93" t="s">
        <v>49</v>
      </c>
      <c r="C56" s="104" t="e">
        <f>SUM(C52:C55)</f>
        <v>#REF!</v>
      </c>
      <c r="D56" s="104"/>
      <c r="E56" s="104"/>
      <c r="F56" s="104">
        <f>SUM(F53:F54)</f>
        <v>0</v>
      </c>
      <c r="G56" s="104">
        <f>SUM(G53:G55)</f>
        <v>6283688</v>
      </c>
      <c r="H56" s="104" t="e">
        <f>+C56-G56</f>
        <v>#REF!</v>
      </c>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row>
    <row r="57" spans="1:41" s="16" customFormat="1" x14ac:dyDescent="0.25">
      <c r="A57" s="53"/>
      <c r="B57" s="29"/>
      <c r="C57" s="55"/>
      <c r="D57" s="52"/>
      <c r="E57" s="23"/>
      <c r="F57" s="21"/>
      <c r="G57" s="54"/>
      <c r="H57" s="37"/>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row>
    <row r="58" spans="1:41" s="16" customFormat="1" x14ac:dyDescent="0.25">
      <c r="A58" s="53">
        <v>2</v>
      </c>
      <c r="B58" s="29" t="s">
        <v>61</v>
      </c>
      <c r="C58" s="115">
        <v>33546330.870000001</v>
      </c>
      <c r="D58" s="52"/>
      <c r="E58" s="23"/>
      <c r="F58" s="21"/>
      <c r="G58" s="54"/>
      <c r="H58" s="37"/>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row>
    <row r="59" spans="1:41" s="16" customFormat="1" x14ac:dyDescent="0.25">
      <c r="A59" s="53"/>
      <c r="B59" s="29"/>
      <c r="C59" s="115"/>
      <c r="D59" s="52" t="s">
        <v>63</v>
      </c>
      <c r="E59" s="23">
        <v>2</v>
      </c>
      <c r="F59" s="21"/>
      <c r="G59" s="90">
        <v>4859841</v>
      </c>
      <c r="H59" s="37"/>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row>
    <row r="60" spans="1:41" s="16" customFormat="1" x14ac:dyDescent="0.25">
      <c r="A60" s="53"/>
      <c r="B60" s="29"/>
      <c r="C60" s="55"/>
      <c r="D60" s="52"/>
      <c r="E60" s="23"/>
      <c r="F60" s="21"/>
      <c r="G60" s="54"/>
      <c r="H60" s="37"/>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row>
    <row r="61" spans="1:41" s="16" customFormat="1" ht="26.25" x14ac:dyDescent="0.25">
      <c r="A61" s="53"/>
      <c r="B61" s="93" t="s">
        <v>62</v>
      </c>
      <c r="C61" s="104">
        <f>C58</f>
        <v>33546330.870000001</v>
      </c>
      <c r="D61" s="99"/>
      <c r="E61" s="100"/>
      <c r="F61" s="114"/>
      <c r="G61" s="104">
        <f>SUM(G59:G60)</f>
        <v>4859841</v>
      </c>
      <c r="H61" s="104">
        <f>+C61-G61</f>
        <v>28686489.870000001</v>
      </c>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row>
    <row r="62" spans="1:41" s="16" customFormat="1" x14ac:dyDescent="0.25">
      <c r="A62" s="53"/>
      <c r="B62" s="29"/>
      <c r="C62" s="55"/>
      <c r="D62" s="52"/>
      <c r="E62" s="23"/>
      <c r="F62" s="21"/>
      <c r="G62" s="54"/>
      <c r="H62" s="37"/>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row>
    <row r="63" spans="1:41" s="16" customFormat="1" x14ac:dyDescent="0.25">
      <c r="A63" s="53">
        <v>1</v>
      </c>
      <c r="B63" s="29" t="s">
        <v>64</v>
      </c>
      <c r="C63" s="115">
        <v>223642205.80000001</v>
      </c>
      <c r="D63" s="52"/>
      <c r="E63" s="23"/>
      <c r="F63" s="21"/>
      <c r="G63" s="54"/>
      <c r="H63" s="37"/>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row>
    <row r="64" spans="1:41" s="16" customFormat="1" x14ac:dyDescent="0.25">
      <c r="A64" s="53"/>
      <c r="B64" s="29"/>
      <c r="C64" s="115"/>
      <c r="D64" s="52" t="s">
        <v>65</v>
      </c>
      <c r="E64" s="23">
        <v>2</v>
      </c>
      <c r="F64" s="21"/>
      <c r="G64" s="90">
        <v>23143161</v>
      </c>
      <c r="H64" s="37"/>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row>
    <row r="65" spans="1:41" s="16" customFormat="1" x14ac:dyDescent="0.25">
      <c r="A65" s="53"/>
      <c r="B65" s="29"/>
      <c r="C65" s="55"/>
      <c r="D65" s="52"/>
      <c r="E65" s="23"/>
      <c r="F65" s="21"/>
      <c r="G65" s="54"/>
      <c r="H65" s="37"/>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row>
    <row r="66" spans="1:41" s="16" customFormat="1" ht="26.25" x14ac:dyDescent="0.25">
      <c r="A66" s="53"/>
      <c r="B66" s="93" t="s">
        <v>62</v>
      </c>
      <c r="C66" s="104">
        <f>C63</f>
        <v>223642205.80000001</v>
      </c>
      <c r="D66" s="99"/>
      <c r="E66" s="100"/>
      <c r="F66" s="114"/>
      <c r="G66" s="104">
        <f>SUM(G64:G65)</f>
        <v>23143161</v>
      </c>
      <c r="H66" s="104">
        <f>+C66-G66</f>
        <v>200499044.80000001</v>
      </c>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row>
    <row r="67" spans="1:41" s="16" customFormat="1" x14ac:dyDescent="0.25">
      <c r="A67" s="53"/>
      <c r="B67" s="29"/>
      <c r="C67" s="55"/>
      <c r="D67" s="52"/>
      <c r="E67" s="23"/>
      <c r="F67" s="21"/>
      <c r="G67" s="54"/>
      <c r="H67" s="37"/>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row>
    <row r="68" spans="1:41" s="16" customFormat="1" hidden="1" x14ac:dyDescent="0.25">
      <c r="A68" s="53"/>
      <c r="B68" s="29"/>
      <c r="C68" s="55"/>
      <c r="D68" s="52"/>
      <c r="E68" s="23"/>
      <c r="F68" s="21"/>
      <c r="G68" s="54"/>
      <c r="H68" s="37"/>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row>
    <row r="69" spans="1:41" s="16" customFormat="1" hidden="1" x14ac:dyDescent="0.25">
      <c r="A69" s="53"/>
      <c r="B69" s="29"/>
      <c r="C69" s="55"/>
      <c r="D69" s="52"/>
      <c r="E69" s="23"/>
      <c r="F69" s="21"/>
      <c r="G69" s="54"/>
      <c r="H69" s="37"/>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row>
    <row r="70" spans="1:41" s="16" customFormat="1" hidden="1" x14ac:dyDescent="0.25">
      <c r="A70" s="53"/>
      <c r="B70" s="29"/>
      <c r="C70" s="55"/>
      <c r="D70" s="52"/>
      <c r="E70" s="23"/>
      <c r="F70" s="21"/>
      <c r="G70" s="54"/>
      <c r="H70" s="37"/>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row>
    <row r="71" spans="1:41" s="16" customFormat="1" hidden="1" x14ac:dyDescent="0.25">
      <c r="A71" s="53"/>
      <c r="B71" s="29"/>
      <c r="C71" s="55"/>
      <c r="D71" s="52"/>
      <c r="E71" s="23"/>
      <c r="F71" s="21"/>
      <c r="G71" s="54"/>
      <c r="H71" s="37"/>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row>
    <row r="72" spans="1:41" s="16" customFormat="1" hidden="1" x14ac:dyDescent="0.25">
      <c r="A72" s="53"/>
      <c r="B72" s="29"/>
      <c r="C72" s="55"/>
      <c r="D72" s="52"/>
      <c r="E72" s="23"/>
      <c r="F72" s="21"/>
      <c r="G72" s="54"/>
      <c r="H72" s="37"/>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row>
    <row r="73" spans="1:41" s="16" customFormat="1" hidden="1" x14ac:dyDescent="0.25">
      <c r="A73" s="53"/>
      <c r="B73" s="29"/>
      <c r="C73" s="55"/>
      <c r="D73" s="52"/>
      <c r="E73" s="23"/>
      <c r="F73" s="21"/>
      <c r="G73" s="54"/>
      <c r="H73" s="37"/>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row>
    <row r="74" spans="1:41" s="16" customFormat="1" hidden="1" x14ac:dyDescent="0.25">
      <c r="A74" s="53"/>
      <c r="B74" s="29"/>
      <c r="C74" s="55"/>
      <c r="D74" s="52"/>
      <c r="E74" s="23"/>
      <c r="F74" s="21"/>
      <c r="G74" s="54"/>
      <c r="H74" s="37"/>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row>
    <row r="75" spans="1:41" s="16" customFormat="1" hidden="1" x14ac:dyDescent="0.25">
      <c r="A75" s="53"/>
      <c r="B75" s="29"/>
      <c r="C75" s="55"/>
      <c r="D75" s="52"/>
      <c r="E75" s="23"/>
      <c r="F75" s="21"/>
      <c r="G75" s="54"/>
      <c r="H75" s="37"/>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row>
    <row r="76" spans="1:41" s="16" customFormat="1" ht="15.75" customHeight="1" x14ac:dyDescent="0.25">
      <c r="A76" s="38"/>
      <c r="B76" s="29"/>
      <c r="C76" s="55"/>
      <c r="D76" s="49"/>
      <c r="E76" s="23"/>
      <c r="F76" s="21"/>
      <c r="G76" s="24"/>
      <c r="H76" s="37"/>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row>
    <row r="77" spans="1:41" ht="16.5" customHeight="1" thickBot="1" x14ac:dyDescent="0.25">
      <c r="A77" s="43"/>
      <c r="B77" s="44"/>
      <c r="C77" s="44"/>
      <c r="D77" s="50"/>
      <c r="E77" s="44"/>
      <c r="F77" s="44"/>
      <c r="G77" s="44"/>
      <c r="H77" s="4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row>
    <row r="78" spans="1:41" s="5" customFormat="1" ht="16.5" customHeight="1" thickBot="1" x14ac:dyDescent="0.3">
      <c r="A78" s="39"/>
      <c r="B78" s="40" t="s">
        <v>6</v>
      </c>
      <c r="C78" s="57" t="e">
        <f>+C15+C32+C39+C48+C56</f>
        <v>#REF!</v>
      </c>
      <c r="D78" s="51"/>
      <c r="E78" s="46"/>
      <c r="F78" s="41">
        <f>+F15+F32+F39+F48+F56</f>
        <v>0</v>
      </c>
      <c r="G78" s="116">
        <f>+G15+G32+G39+G48+G56+G61+G66</f>
        <v>614875912</v>
      </c>
      <c r="H78" s="116">
        <f>+G6-G78</f>
        <v>503335117</v>
      </c>
      <c r="J78" s="27"/>
    </row>
    <row r="79" spans="1:41" ht="16.5" thickTop="1" thickBot="1" x14ac:dyDescent="0.25">
      <c r="B79" s="76"/>
      <c r="C79" s="76"/>
      <c r="D79" s="76"/>
      <c r="E79" s="76"/>
      <c r="F79" s="76"/>
      <c r="G79" s="76"/>
      <c r="H79" s="76"/>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row>
    <row r="80" spans="1:41" ht="15" x14ac:dyDescent="0.2">
      <c r="A80" s="77" t="s">
        <v>12</v>
      </c>
      <c r="B80" s="78"/>
      <c r="C80" s="78"/>
      <c r="D80" s="78"/>
      <c r="E80" s="78"/>
      <c r="F80" s="78"/>
      <c r="G80" s="78"/>
      <c r="H80" s="79"/>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row>
    <row r="81" spans="1:41" ht="15" x14ac:dyDescent="0.2">
      <c r="A81" s="80"/>
      <c r="B81" s="81"/>
      <c r="C81" s="81"/>
      <c r="D81" s="81"/>
      <c r="E81" s="81"/>
      <c r="F81" s="81"/>
      <c r="G81" s="81"/>
      <c r="H81" s="82"/>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row>
    <row r="82" spans="1:41" ht="62.25" customHeight="1" thickBot="1" x14ac:dyDescent="0.25">
      <c r="A82" s="348"/>
      <c r="B82" s="349"/>
      <c r="C82" s="349"/>
      <c r="D82" s="349"/>
      <c r="E82" s="349"/>
      <c r="F82" s="349"/>
      <c r="G82" s="349"/>
      <c r="H82" s="350"/>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row>
    <row r="83" spans="1:41" s="5" customFormat="1" ht="16.5" customHeight="1" thickBot="1" x14ac:dyDescent="0.3">
      <c r="A83" s="351" t="s">
        <v>52</v>
      </c>
      <c r="B83" s="352"/>
      <c r="C83" s="352"/>
      <c r="D83" s="352"/>
      <c r="E83" s="352"/>
      <c r="F83" s="352"/>
      <c r="G83" s="352"/>
      <c r="H83" s="353"/>
    </row>
    <row r="84" spans="1:41" s="5" customFormat="1" ht="31.5" x14ac:dyDescent="0.2">
      <c r="A84" s="58"/>
      <c r="B84" s="59" t="s">
        <v>14</v>
      </c>
      <c r="C84" s="59" t="s">
        <v>53</v>
      </c>
      <c r="D84" s="59" t="s">
        <v>54</v>
      </c>
      <c r="E84" s="59" t="s">
        <v>15</v>
      </c>
      <c r="F84" s="59" t="s">
        <v>16</v>
      </c>
      <c r="G84" s="60" t="s">
        <v>17</v>
      </c>
      <c r="H84" s="61" t="s">
        <v>8</v>
      </c>
    </row>
    <row r="85" spans="1:41" s="5" customFormat="1" x14ac:dyDescent="0.25">
      <c r="A85" s="62"/>
      <c r="B85" s="63"/>
      <c r="C85" s="64"/>
      <c r="D85" s="65"/>
      <c r="E85" s="65">
        <f>+D85*0.004</f>
        <v>0</v>
      </c>
      <c r="F85" s="65"/>
      <c r="G85" s="65"/>
      <c r="H85" s="66">
        <f>+C85-D85-E85+G85</f>
        <v>0</v>
      </c>
    </row>
    <row r="86" spans="1:41" s="5" customFormat="1" ht="15.75" customHeight="1" x14ac:dyDescent="0.25">
      <c r="A86" s="67"/>
      <c r="B86" s="63"/>
      <c r="C86" s="68"/>
      <c r="D86" s="69"/>
      <c r="E86" s="69"/>
      <c r="F86" s="65"/>
      <c r="G86" s="69"/>
      <c r="H86" s="74"/>
    </row>
    <row r="87" spans="1:41" s="5" customFormat="1" ht="15" x14ac:dyDescent="0.2">
      <c r="A87" s="75"/>
      <c r="B87" s="75"/>
      <c r="C87" s="75"/>
      <c r="D87" s="75"/>
      <c r="E87" s="75"/>
      <c r="F87" s="75"/>
      <c r="G87" s="75"/>
      <c r="H87" s="75"/>
    </row>
    <row r="88" spans="1:41" s="5" customFormat="1" x14ac:dyDescent="0.25">
      <c r="B88" s="70"/>
      <c r="C88" s="71"/>
      <c r="D88" s="72"/>
      <c r="E88" s="72"/>
      <c r="F88" s="73"/>
      <c r="G88" s="72"/>
      <c r="H88" s="71"/>
    </row>
    <row r="89" spans="1:41" s="5" customFormat="1" x14ac:dyDescent="0.25">
      <c r="A89"/>
      <c r="C89" s="25"/>
      <c r="D89" s="6"/>
      <c r="E89" s="6"/>
      <c r="F89" s="8"/>
      <c r="G89" s="26"/>
      <c r="H89" s="27"/>
    </row>
    <row r="90" spans="1:41" s="5" customFormat="1" x14ac:dyDescent="0.25">
      <c r="A90"/>
      <c r="C90"/>
      <c r="D90" s="6"/>
      <c r="E90" s="6"/>
      <c r="F90" s="8"/>
      <c r="G90" s="26"/>
      <c r="H90" s="27"/>
    </row>
    <row r="91" spans="1:41" s="5" customFormat="1" x14ac:dyDescent="0.25">
      <c r="A91"/>
      <c r="C91"/>
      <c r="D91" s="6"/>
      <c r="E91" s="6"/>
      <c r="F91" s="8"/>
      <c r="G91" s="26"/>
      <c r="H91" s="27"/>
    </row>
    <row r="92" spans="1:41" s="5" customFormat="1" x14ac:dyDescent="0.25">
      <c r="A92"/>
      <c r="C92"/>
      <c r="D92" s="6"/>
      <c r="E92" s="6"/>
      <c r="F92" s="8"/>
      <c r="G92" s="26"/>
      <c r="H92" s="27"/>
    </row>
    <row r="93" spans="1:41" s="5" customFormat="1" x14ac:dyDescent="0.25">
      <c r="A93"/>
      <c r="C93"/>
      <c r="D93" s="6"/>
      <c r="E93" s="6"/>
      <c r="F93" s="8"/>
      <c r="G93" s="26"/>
      <c r="H93" s="27"/>
    </row>
    <row r="94" spans="1:41" s="5" customFormat="1" x14ac:dyDescent="0.25">
      <c r="A94"/>
      <c r="C94"/>
      <c r="D94" s="6"/>
      <c r="E94" s="6"/>
      <c r="F94" s="8"/>
      <c r="G94" s="26"/>
      <c r="H94" s="27"/>
    </row>
    <row r="95" spans="1:41" s="5" customFormat="1" x14ac:dyDescent="0.25">
      <c r="A95"/>
      <c r="C95"/>
      <c r="D95" s="6"/>
      <c r="E95" s="6"/>
      <c r="F95" s="8"/>
      <c r="G95" s="26"/>
      <c r="H95" s="27"/>
    </row>
    <row r="96" spans="1:41" s="5" customFormat="1" x14ac:dyDescent="0.25">
      <c r="A96"/>
      <c r="C96"/>
      <c r="D96" s="6"/>
      <c r="E96" s="6"/>
      <c r="F96" s="8"/>
      <c r="G96" s="26"/>
      <c r="H96" s="27"/>
    </row>
    <row r="97" spans="1:8" s="5" customFormat="1" x14ac:dyDescent="0.25">
      <c r="A97"/>
      <c r="C97"/>
      <c r="D97" s="6"/>
      <c r="E97" s="6"/>
      <c r="F97" s="8"/>
      <c r="G97" s="26"/>
      <c r="H97" s="27"/>
    </row>
    <row r="98" spans="1:8" s="5" customFormat="1" x14ac:dyDescent="0.25">
      <c r="A98"/>
      <c r="C98"/>
      <c r="D98" s="6"/>
      <c r="E98" s="6"/>
      <c r="F98" s="8"/>
      <c r="G98" s="26"/>
      <c r="H98" s="27"/>
    </row>
    <row r="99" spans="1:8" s="5" customFormat="1" x14ac:dyDescent="0.25">
      <c r="A99"/>
      <c r="C99"/>
      <c r="D99" s="6"/>
      <c r="E99" s="6"/>
      <c r="F99" s="8"/>
      <c r="G99" s="26"/>
      <c r="H99" s="27"/>
    </row>
    <row r="100" spans="1:8" s="5" customFormat="1" x14ac:dyDescent="0.25">
      <c r="A100"/>
      <c r="C100"/>
      <c r="D100" s="6"/>
      <c r="E100" s="6"/>
      <c r="F100" s="8"/>
      <c r="G100" s="26"/>
      <c r="H100" s="27"/>
    </row>
    <row r="101" spans="1:8" s="5" customFormat="1" x14ac:dyDescent="0.25">
      <c r="A101"/>
      <c r="C101"/>
      <c r="D101" s="6"/>
      <c r="E101" s="6"/>
      <c r="F101" s="8"/>
      <c r="G101" s="26"/>
      <c r="H101" s="27"/>
    </row>
    <row r="102" spans="1:8" s="5" customFormat="1" x14ac:dyDescent="0.25">
      <c r="A102"/>
      <c r="C102"/>
      <c r="D102" s="6"/>
      <c r="E102" s="6"/>
      <c r="F102" s="8"/>
      <c r="G102" s="26"/>
      <c r="H102" s="27"/>
    </row>
    <row r="103" spans="1:8" s="5" customFormat="1" x14ac:dyDescent="0.25">
      <c r="A103"/>
      <c r="C103"/>
      <c r="D103" s="6"/>
      <c r="E103" s="6"/>
      <c r="F103" s="8"/>
      <c r="G103" s="26"/>
      <c r="H103" s="27"/>
    </row>
    <row r="104" spans="1:8" s="5" customFormat="1" x14ac:dyDescent="0.25">
      <c r="A104"/>
      <c r="C104"/>
      <c r="D104" s="6"/>
      <c r="E104" s="6"/>
      <c r="F104" s="8"/>
      <c r="G104" s="26"/>
      <c r="H104" s="27"/>
    </row>
    <row r="105" spans="1:8" s="5" customFormat="1" x14ac:dyDescent="0.25">
      <c r="A105"/>
      <c r="C105"/>
      <c r="D105" s="6"/>
      <c r="E105" s="6"/>
      <c r="F105" s="8"/>
      <c r="G105" s="26"/>
      <c r="H105" s="27"/>
    </row>
    <row r="106" spans="1:8" s="5" customFormat="1" x14ac:dyDescent="0.25">
      <c r="A106"/>
      <c r="C106"/>
      <c r="D106" s="6"/>
      <c r="E106" s="6"/>
      <c r="F106" s="8"/>
      <c r="G106" s="26"/>
      <c r="H106" s="27"/>
    </row>
    <row r="107" spans="1:8" s="5" customFormat="1" x14ac:dyDescent="0.25">
      <c r="A107"/>
      <c r="C107"/>
      <c r="D107" s="6"/>
      <c r="E107" s="6"/>
      <c r="F107" s="8"/>
      <c r="G107" s="26"/>
      <c r="H107" s="27"/>
    </row>
    <row r="108" spans="1:8" s="5" customFormat="1" x14ac:dyDescent="0.25">
      <c r="A108"/>
      <c r="C108"/>
      <c r="D108" s="6"/>
      <c r="E108" s="6"/>
      <c r="F108" s="8"/>
      <c r="G108" s="26"/>
      <c r="H108" s="27"/>
    </row>
    <row r="109" spans="1:8" s="5" customFormat="1" x14ac:dyDescent="0.25">
      <c r="A109"/>
      <c r="C109"/>
      <c r="D109" s="6"/>
      <c r="E109" s="6"/>
      <c r="F109" s="8"/>
      <c r="G109" s="26"/>
      <c r="H109" s="27"/>
    </row>
    <row r="110" spans="1:8" s="5" customFormat="1" x14ac:dyDescent="0.25">
      <c r="A110"/>
      <c r="C110"/>
      <c r="D110" s="6"/>
      <c r="E110" s="6"/>
      <c r="F110" s="8"/>
      <c r="G110" s="26"/>
      <c r="H110" s="27"/>
    </row>
    <row r="111" spans="1:8" s="5" customFormat="1" x14ac:dyDescent="0.25">
      <c r="A111"/>
      <c r="C111"/>
      <c r="D111" s="6"/>
      <c r="E111" s="6"/>
      <c r="F111" s="8"/>
      <c r="G111" s="26"/>
      <c r="H111" s="27"/>
    </row>
    <row r="112" spans="1:8" s="5" customFormat="1" x14ac:dyDescent="0.25">
      <c r="A112"/>
      <c r="C112"/>
      <c r="D112" s="6"/>
      <c r="E112" s="6"/>
      <c r="F112" s="8"/>
      <c r="G112" s="26"/>
      <c r="H112" s="27"/>
    </row>
    <row r="113" spans="1:7" s="5" customFormat="1" x14ac:dyDescent="0.25">
      <c r="A113"/>
      <c r="C113"/>
      <c r="D113" s="6"/>
      <c r="E113" s="6"/>
      <c r="F113" s="8"/>
      <c r="G113" s="7"/>
    </row>
    <row r="114" spans="1:7" s="5" customFormat="1" x14ac:dyDescent="0.25">
      <c r="A114"/>
      <c r="C114"/>
      <c r="D114" s="6"/>
      <c r="E114" s="6"/>
      <c r="F114" s="8"/>
      <c r="G114" s="7"/>
    </row>
    <row r="115" spans="1:7" s="5" customFormat="1" x14ac:dyDescent="0.25">
      <c r="A115"/>
      <c r="C115"/>
      <c r="D115" s="6"/>
      <c r="E115" s="6"/>
      <c r="F115" s="8"/>
      <c r="G115" s="7"/>
    </row>
    <row r="116" spans="1:7" s="5" customFormat="1" x14ac:dyDescent="0.25">
      <c r="A116"/>
      <c r="C116"/>
      <c r="D116" s="6"/>
      <c r="E116" s="6"/>
      <c r="F116" s="8"/>
      <c r="G116" s="7"/>
    </row>
    <row r="117" spans="1:7" s="5" customFormat="1" x14ac:dyDescent="0.25">
      <c r="A117"/>
      <c r="C117"/>
      <c r="D117" s="6"/>
      <c r="E117" s="6"/>
      <c r="F117" s="8"/>
      <c r="G117" s="7"/>
    </row>
    <row r="118" spans="1:7" s="5" customFormat="1" x14ac:dyDescent="0.25">
      <c r="A118"/>
      <c r="C118"/>
      <c r="D118" s="6"/>
      <c r="E118" s="6"/>
      <c r="F118" s="8"/>
      <c r="G118" s="7"/>
    </row>
    <row r="119" spans="1:7" s="5" customFormat="1" x14ac:dyDescent="0.25">
      <c r="A119"/>
      <c r="C119"/>
      <c r="D119" s="6"/>
      <c r="E119" s="6"/>
      <c r="F119" s="8"/>
      <c r="G119" s="7"/>
    </row>
    <row r="120" spans="1:7" s="5" customFormat="1" x14ac:dyDescent="0.25">
      <c r="A120"/>
      <c r="C120"/>
      <c r="D120" s="6"/>
      <c r="E120" s="6"/>
      <c r="F120" s="8"/>
      <c r="G120" s="7"/>
    </row>
    <row r="121" spans="1:7" s="5" customFormat="1" x14ac:dyDescent="0.25">
      <c r="A121"/>
      <c r="C121"/>
      <c r="D121" s="6"/>
      <c r="E121" s="6"/>
      <c r="F121" s="8"/>
      <c r="G121" s="7"/>
    </row>
    <row r="122" spans="1:7" s="5" customFormat="1" x14ac:dyDescent="0.25">
      <c r="A122"/>
      <c r="C122"/>
      <c r="D122" s="6"/>
      <c r="E122" s="6"/>
      <c r="F122" s="8"/>
      <c r="G122" s="7"/>
    </row>
    <row r="123" spans="1:7" s="5" customFormat="1" x14ac:dyDescent="0.25">
      <c r="A123"/>
      <c r="C123"/>
      <c r="D123" s="6"/>
      <c r="E123" s="6"/>
      <c r="F123" s="8"/>
      <c r="G123" s="7"/>
    </row>
    <row r="124" spans="1:7" s="5" customFormat="1" x14ac:dyDescent="0.25">
      <c r="A124"/>
      <c r="C124"/>
      <c r="D124" s="6"/>
      <c r="E124" s="6"/>
      <c r="F124" s="8"/>
      <c r="G124" s="7"/>
    </row>
    <row r="125" spans="1:7" s="5" customFormat="1" x14ac:dyDescent="0.25">
      <c r="A125"/>
      <c r="C125"/>
      <c r="D125" s="6"/>
      <c r="E125" s="6"/>
      <c r="F125" s="8"/>
      <c r="G125" s="7"/>
    </row>
    <row r="126" spans="1:7" s="5" customFormat="1" x14ac:dyDescent="0.25">
      <c r="A126"/>
      <c r="C126"/>
      <c r="D126" s="6"/>
      <c r="E126" s="6"/>
      <c r="F126" s="8"/>
      <c r="G126" s="7"/>
    </row>
    <row r="127" spans="1:7" s="5" customFormat="1" x14ac:dyDescent="0.25">
      <c r="A127"/>
      <c r="C127"/>
      <c r="D127" s="6"/>
      <c r="E127" s="6"/>
      <c r="F127" s="8"/>
      <c r="G127" s="7"/>
    </row>
    <row r="128" spans="1:7" s="5" customFormat="1" x14ac:dyDescent="0.25">
      <c r="A128"/>
      <c r="C128"/>
      <c r="D128" s="6"/>
      <c r="E128" s="6"/>
      <c r="F128" s="8"/>
      <c r="G128" s="7"/>
    </row>
    <row r="129" spans="1:7" s="5" customFormat="1" x14ac:dyDescent="0.25">
      <c r="A129"/>
      <c r="C129"/>
      <c r="D129" s="6"/>
      <c r="E129" s="6"/>
      <c r="F129" s="8"/>
      <c r="G129" s="7"/>
    </row>
    <row r="130" spans="1:7" s="5" customFormat="1" x14ac:dyDescent="0.25">
      <c r="A130"/>
      <c r="C130"/>
      <c r="D130" s="6"/>
      <c r="E130" s="6"/>
      <c r="F130" s="8"/>
      <c r="G130" s="7"/>
    </row>
    <row r="131" spans="1:7" s="5" customFormat="1" x14ac:dyDescent="0.25">
      <c r="A131"/>
      <c r="C131"/>
      <c r="D131" s="6"/>
      <c r="E131" s="6"/>
      <c r="F131" s="8"/>
      <c r="G131" s="7"/>
    </row>
    <row r="132" spans="1:7" s="5" customFormat="1" x14ac:dyDescent="0.25">
      <c r="A132"/>
      <c r="C132"/>
      <c r="D132" s="6"/>
      <c r="E132" s="6"/>
      <c r="F132" s="8"/>
      <c r="G132" s="7"/>
    </row>
    <row r="133" spans="1:7" s="5" customFormat="1" x14ac:dyDescent="0.25">
      <c r="A133"/>
      <c r="C133"/>
      <c r="D133" s="6"/>
      <c r="E133" s="6"/>
      <c r="F133" s="8"/>
      <c r="G133" s="7"/>
    </row>
    <row r="134" spans="1:7" s="5" customFormat="1" x14ac:dyDescent="0.25">
      <c r="A134"/>
      <c r="C134"/>
      <c r="D134" s="6"/>
      <c r="E134" s="6"/>
      <c r="F134" s="8"/>
      <c r="G134" s="7"/>
    </row>
    <row r="135" spans="1:7" s="5" customFormat="1" x14ac:dyDescent="0.25">
      <c r="A135"/>
      <c r="C135"/>
      <c r="D135" s="6"/>
      <c r="E135" s="6"/>
      <c r="F135" s="8"/>
      <c r="G135" s="7"/>
    </row>
    <row r="136" spans="1:7" s="5" customFormat="1" x14ac:dyDescent="0.25">
      <c r="A136"/>
      <c r="C136"/>
      <c r="D136" s="6"/>
      <c r="E136" s="6"/>
      <c r="F136" s="8"/>
      <c r="G136" s="7"/>
    </row>
    <row r="137" spans="1:7" s="5" customFormat="1" x14ac:dyDescent="0.25">
      <c r="A137"/>
      <c r="C137"/>
      <c r="D137" s="6"/>
      <c r="E137" s="6"/>
      <c r="F137" s="8"/>
      <c r="G137" s="7"/>
    </row>
    <row r="138" spans="1:7" s="5" customFormat="1" x14ac:dyDescent="0.25">
      <c r="A138"/>
      <c r="C138"/>
      <c r="D138" s="6"/>
      <c r="E138" s="6"/>
      <c r="F138" s="8"/>
      <c r="G138" s="7"/>
    </row>
    <row r="139" spans="1:7" s="5" customFormat="1" x14ac:dyDescent="0.25">
      <c r="A139"/>
      <c r="C139"/>
      <c r="D139" s="6"/>
      <c r="E139" s="6"/>
      <c r="F139" s="8"/>
      <c r="G139" s="7"/>
    </row>
    <row r="140" spans="1:7" s="5" customFormat="1" x14ac:dyDescent="0.25">
      <c r="A140"/>
      <c r="C140"/>
      <c r="D140" s="6"/>
      <c r="E140" s="6"/>
      <c r="F140" s="8"/>
      <c r="G140" s="7"/>
    </row>
    <row r="141" spans="1:7" s="5" customFormat="1" x14ac:dyDescent="0.25">
      <c r="A141"/>
      <c r="C141"/>
      <c r="D141" s="6"/>
      <c r="E141" s="6"/>
      <c r="F141" s="8"/>
      <c r="G141" s="7"/>
    </row>
    <row r="142" spans="1:7" s="5" customFormat="1" x14ac:dyDescent="0.25">
      <c r="A142"/>
      <c r="C142"/>
      <c r="D142" s="6"/>
      <c r="E142" s="6"/>
      <c r="F142" s="8"/>
      <c r="G142" s="7"/>
    </row>
    <row r="143" spans="1:7" s="5" customFormat="1" x14ac:dyDescent="0.25">
      <c r="A143"/>
      <c r="C143"/>
      <c r="D143" s="6"/>
      <c r="E143" s="6"/>
      <c r="F143" s="8"/>
      <c r="G143" s="7"/>
    </row>
    <row r="144" spans="1:7" s="5" customFormat="1" x14ac:dyDescent="0.25">
      <c r="A144"/>
      <c r="C144"/>
      <c r="D144" s="6"/>
      <c r="E144" s="6"/>
      <c r="F144" s="8"/>
      <c r="G144" s="7"/>
    </row>
    <row r="145" spans="1:7" s="5" customFormat="1" x14ac:dyDescent="0.25">
      <c r="A145"/>
      <c r="C145"/>
      <c r="D145" s="6"/>
      <c r="E145" s="6"/>
      <c r="F145" s="8"/>
      <c r="G145" s="7"/>
    </row>
    <row r="146" spans="1:7" s="5" customFormat="1" x14ac:dyDescent="0.25">
      <c r="A146"/>
      <c r="C146"/>
      <c r="D146" s="6"/>
      <c r="E146" s="6"/>
      <c r="F146" s="8"/>
      <c r="G146" s="7"/>
    </row>
    <row r="147" spans="1:7" s="5" customFormat="1" x14ac:dyDescent="0.25">
      <c r="A147"/>
      <c r="C147"/>
      <c r="D147" s="6"/>
      <c r="E147" s="6"/>
      <c r="F147" s="8"/>
      <c r="G147" s="7"/>
    </row>
    <row r="148" spans="1:7" s="5" customFormat="1" x14ac:dyDescent="0.25">
      <c r="A148"/>
      <c r="C148"/>
      <c r="D148" s="6"/>
      <c r="E148" s="6"/>
      <c r="F148" s="8"/>
      <c r="G148" s="7"/>
    </row>
    <row r="149" spans="1:7" s="5" customFormat="1" x14ac:dyDescent="0.25">
      <c r="A149"/>
      <c r="C149"/>
      <c r="D149" s="6"/>
      <c r="E149" s="6"/>
      <c r="F149" s="8"/>
      <c r="G149" s="7"/>
    </row>
    <row r="150" spans="1:7" s="5" customFormat="1" x14ac:dyDescent="0.25">
      <c r="A150"/>
      <c r="C150"/>
      <c r="D150" s="6"/>
      <c r="E150" s="6"/>
      <c r="F150" s="8"/>
      <c r="G150" s="7"/>
    </row>
    <row r="151" spans="1:7" s="5" customFormat="1" x14ac:dyDescent="0.25">
      <c r="A151"/>
      <c r="C151"/>
      <c r="D151" s="6"/>
      <c r="E151" s="6"/>
      <c r="F151" s="8"/>
      <c r="G151" s="7"/>
    </row>
    <row r="152" spans="1:7" s="5" customFormat="1" x14ac:dyDescent="0.25">
      <c r="A152"/>
      <c r="C152"/>
      <c r="D152" s="6"/>
      <c r="E152" s="6"/>
      <c r="F152" s="8"/>
      <c r="G152" s="7"/>
    </row>
    <row r="153" spans="1:7" s="5" customFormat="1" x14ac:dyDescent="0.25">
      <c r="A153"/>
      <c r="C153"/>
      <c r="D153" s="6"/>
      <c r="E153" s="6"/>
      <c r="F153" s="8"/>
      <c r="G153" s="7"/>
    </row>
    <row r="154" spans="1:7" s="5" customFormat="1" x14ac:dyDescent="0.25">
      <c r="A154"/>
      <c r="C154"/>
      <c r="D154" s="6"/>
      <c r="E154" s="6"/>
      <c r="F154" s="8"/>
      <c r="G154" s="7"/>
    </row>
    <row r="155" spans="1:7" s="5" customFormat="1" x14ac:dyDescent="0.25">
      <c r="A155"/>
      <c r="C155"/>
      <c r="D155" s="6"/>
      <c r="E155" s="6"/>
      <c r="F155" s="8"/>
      <c r="G155" s="7"/>
    </row>
    <row r="156" spans="1:7" s="5" customFormat="1" x14ac:dyDescent="0.25">
      <c r="A156"/>
      <c r="C156"/>
      <c r="D156" s="6"/>
      <c r="E156" s="6"/>
      <c r="F156" s="8"/>
      <c r="G156" s="7"/>
    </row>
    <row r="157" spans="1:7" s="5" customFormat="1" x14ac:dyDescent="0.25">
      <c r="A157"/>
      <c r="C157"/>
      <c r="D157" s="6"/>
      <c r="E157" s="6"/>
      <c r="F157" s="8"/>
      <c r="G157" s="7"/>
    </row>
    <row r="158" spans="1:7" s="5" customFormat="1" x14ac:dyDescent="0.25">
      <c r="A158"/>
      <c r="C158"/>
      <c r="D158" s="6"/>
      <c r="E158" s="6"/>
      <c r="F158" s="8"/>
      <c r="G158" s="7"/>
    </row>
    <row r="159" spans="1:7" s="5" customFormat="1" x14ac:dyDescent="0.25">
      <c r="A159"/>
      <c r="C159"/>
      <c r="D159" s="6"/>
      <c r="E159" s="6"/>
      <c r="F159" s="8"/>
      <c r="G159" s="7"/>
    </row>
    <row r="160" spans="1:7" s="5" customFormat="1" x14ac:dyDescent="0.25">
      <c r="A160"/>
      <c r="C160"/>
      <c r="D160" s="6"/>
      <c r="E160" s="6"/>
      <c r="F160" s="8"/>
      <c r="G160" s="7"/>
    </row>
    <row r="161" spans="1:7" s="5" customFormat="1" x14ac:dyDescent="0.25">
      <c r="A161"/>
      <c r="C161"/>
      <c r="D161" s="6"/>
      <c r="E161" s="6"/>
      <c r="F161" s="8"/>
      <c r="G161" s="7"/>
    </row>
    <row r="162" spans="1:7" s="5" customFormat="1" x14ac:dyDescent="0.25">
      <c r="A162"/>
      <c r="C162"/>
      <c r="D162" s="6"/>
      <c r="E162" s="6"/>
      <c r="F162" s="8"/>
      <c r="G162" s="7"/>
    </row>
    <row r="163" spans="1:7" s="5" customFormat="1" x14ac:dyDescent="0.25">
      <c r="A163"/>
      <c r="C163"/>
      <c r="D163" s="6"/>
      <c r="E163" s="6"/>
      <c r="F163" s="8"/>
      <c r="G163" s="7"/>
    </row>
    <row r="164" spans="1:7" s="5" customFormat="1" x14ac:dyDescent="0.25">
      <c r="A164"/>
      <c r="C164"/>
      <c r="D164" s="6"/>
      <c r="E164" s="6"/>
      <c r="F164" s="8"/>
      <c r="G164" s="7"/>
    </row>
    <row r="165" spans="1:7" s="5" customFormat="1" x14ac:dyDescent="0.25">
      <c r="A165"/>
      <c r="C165"/>
      <c r="D165" s="6"/>
      <c r="E165" s="6"/>
      <c r="F165" s="8"/>
      <c r="G165" s="7"/>
    </row>
    <row r="166" spans="1:7" s="5" customFormat="1" x14ac:dyDescent="0.25">
      <c r="A166"/>
      <c r="C166"/>
      <c r="D166" s="6"/>
      <c r="E166" s="6"/>
      <c r="F166" s="8"/>
      <c r="G166" s="7"/>
    </row>
    <row r="167" spans="1:7" s="5" customFormat="1" x14ac:dyDescent="0.25">
      <c r="A167"/>
      <c r="C167"/>
      <c r="D167" s="6"/>
      <c r="E167" s="6"/>
      <c r="F167" s="8"/>
      <c r="G167" s="7"/>
    </row>
    <row r="168" spans="1:7" s="5" customFormat="1" x14ac:dyDescent="0.25">
      <c r="A168"/>
      <c r="C168"/>
      <c r="D168" s="6"/>
      <c r="E168" s="6"/>
      <c r="F168" s="8"/>
      <c r="G168" s="7"/>
    </row>
    <row r="169" spans="1:7" s="5" customFormat="1" x14ac:dyDescent="0.25">
      <c r="A169"/>
      <c r="C169"/>
      <c r="D169" s="6"/>
      <c r="E169" s="6"/>
      <c r="F169" s="8"/>
      <c r="G169" s="7"/>
    </row>
    <row r="170" spans="1:7" s="5" customFormat="1" x14ac:dyDescent="0.25">
      <c r="A170"/>
      <c r="C170"/>
      <c r="D170" s="6"/>
      <c r="E170" s="6"/>
      <c r="F170" s="8"/>
      <c r="G170" s="7"/>
    </row>
    <row r="171" spans="1:7" s="5" customFormat="1" x14ac:dyDescent="0.25">
      <c r="A171"/>
      <c r="C171"/>
      <c r="D171" s="6"/>
      <c r="E171" s="6"/>
      <c r="F171" s="8"/>
      <c r="G171" s="7"/>
    </row>
    <row r="172" spans="1:7" s="5" customFormat="1" x14ac:dyDescent="0.25">
      <c r="A172"/>
      <c r="C172"/>
      <c r="D172" s="6"/>
      <c r="E172" s="6"/>
      <c r="F172" s="8"/>
      <c r="G172" s="7"/>
    </row>
    <row r="173" spans="1:7" s="5" customFormat="1" x14ac:dyDescent="0.25">
      <c r="A173"/>
      <c r="C173"/>
      <c r="D173" s="6"/>
      <c r="E173" s="6"/>
      <c r="F173" s="8"/>
      <c r="G173" s="7"/>
    </row>
    <row r="174" spans="1:7" s="5" customFormat="1" x14ac:dyDescent="0.25">
      <c r="A174"/>
      <c r="C174"/>
      <c r="D174" s="6"/>
      <c r="E174" s="6"/>
      <c r="F174" s="8"/>
      <c r="G174" s="7"/>
    </row>
    <row r="175" spans="1:7" s="5" customFormat="1" x14ac:dyDescent="0.25">
      <c r="A175"/>
      <c r="C175"/>
      <c r="D175" s="6"/>
      <c r="E175" s="6"/>
      <c r="F175" s="8"/>
      <c r="G175" s="7"/>
    </row>
    <row r="176" spans="1:7" s="5" customFormat="1" x14ac:dyDescent="0.25">
      <c r="A176"/>
      <c r="C176"/>
      <c r="D176" s="6"/>
      <c r="E176" s="6"/>
      <c r="F176" s="8"/>
      <c r="G176" s="7"/>
    </row>
    <row r="177" spans="1:11" s="5" customFormat="1" x14ac:dyDescent="0.25">
      <c r="A177"/>
      <c r="C177"/>
      <c r="D177" s="6"/>
      <c r="E177" s="6"/>
      <c r="F177" s="8"/>
      <c r="G177" s="7"/>
    </row>
    <row r="178" spans="1:11" s="5" customFormat="1" x14ac:dyDescent="0.25">
      <c r="A178"/>
      <c r="C178"/>
      <c r="D178" s="6"/>
      <c r="E178" s="6"/>
      <c r="F178" s="8"/>
      <c r="G178" s="7"/>
    </row>
    <row r="179" spans="1:11" s="5" customFormat="1" x14ac:dyDescent="0.25">
      <c r="A179"/>
      <c r="C179"/>
      <c r="D179" s="6"/>
      <c r="E179" s="6"/>
      <c r="F179" s="8"/>
      <c r="G179" s="7"/>
    </row>
    <row r="180" spans="1:11" s="5" customFormat="1" x14ac:dyDescent="0.25">
      <c r="A180"/>
      <c r="C180"/>
      <c r="D180" s="6"/>
      <c r="E180" s="6"/>
      <c r="F180" s="8"/>
      <c r="G180" s="7"/>
    </row>
    <row r="181" spans="1:11" s="5" customFormat="1" x14ac:dyDescent="0.25">
      <c r="A181"/>
      <c r="C181"/>
      <c r="D181" s="6"/>
      <c r="E181" s="6"/>
      <c r="F181" s="8"/>
      <c r="G181" s="7"/>
    </row>
    <row r="182" spans="1:11" s="5" customFormat="1" x14ac:dyDescent="0.25">
      <c r="A182"/>
      <c r="C182"/>
      <c r="D182" s="6"/>
      <c r="E182" s="6"/>
      <c r="F182" s="8"/>
      <c r="G182" s="7"/>
    </row>
    <row r="183" spans="1:11" s="5" customFormat="1" x14ac:dyDescent="0.25">
      <c r="A183"/>
      <c r="C183"/>
      <c r="D183" s="6"/>
      <c r="E183" s="6"/>
      <c r="F183" s="8"/>
      <c r="G183" s="7"/>
    </row>
    <row r="184" spans="1:11" s="5" customFormat="1" x14ac:dyDescent="0.25">
      <c r="A184"/>
      <c r="C184"/>
      <c r="D184" s="6"/>
      <c r="E184" s="6"/>
      <c r="F184" s="8"/>
      <c r="G184" s="7"/>
    </row>
    <row r="185" spans="1:11" s="5" customFormat="1" x14ac:dyDescent="0.25">
      <c r="A185"/>
      <c r="C185"/>
      <c r="D185" s="6"/>
      <c r="E185" s="6"/>
      <c r="F185" s="8"/>
      <c r="G185" s="7"/>
      <c r="I185"/>
      <c r="J185"/>
      <c r="K185"/>
    </row>
  </sheetData>
  <mergeCells count="8">
    <mergeCell ref="A82:H82"/>
    <mergeCell ref="A83:H83"/>
    <mergeCell ref="A1:C4"/>
    <mergeCell ref="D1:H2"/>
    <mergeCell ref="D3:F4"/>
    <mergeCell ref="G3:G4"/>
    <mergeCell ref="A5:E8"/>
    <mergeCell ref="F8:G8"/>
  </mergeCells>
  <printOptions horizontalCentered="1"/>
  <pageMargins left="0.51181102362204722" right="0.31496062992125984" top="0.74803149606299213" bottom="0.74803149606299213" header="0.31496062992125984" footer="0.31496062992125984"/>
  <pageSetup scale="38" orientation="portrait" r:id="rId1"/>
  <headerFooter>
    <oddFooter>&amp;C&amp;P de &amp;N</oddFooter>
  </headerFooter>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ANEXO 1 - COTIZACIONES</vt:lpstr>
      <vt:lpstr>ANEXO 2 - HISTORICOS</vt:lpstr>
      <vt:lpstr>ANEXO 3 - PROY COSTOS</vt:lpstr>
      <vt:lpstr>ANEXO 4 - ESTUDIO DEL SECTOR</vt:lpstr>
      <vt:lpstr>Costo por Bloque</vt:lpstr>
      <vt:lpstr>Actividades Proyectadas</vt:lpstr>
      <vt:lpstr>Actividades a ejecutar-pisos </vt:lpstr>
      <vt:lpstr>Por facturar plataforma</vt:lpstr>
      <vt:lpstr>CONTROL ANTICIPO 12-3-2018</vt:lpstr>
      <vt:lpstr>'ANEXO 2 - HISTORICOS'!Área_de_impresión</vt:lpstr>
      <vt:lpstr>'CONTROL ANTICIPO 12-3-2018'!Área_de_impresión</vt:lpstr>
      <vt:lpstr>'CONTROL ANTICIPO 12-3-2018'!Títulos_a_imprimir</vt:lpstr>
    </vt:vector>
  </TitlesOfParts>
  <Company>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c:creator>
  <cp:lastModifiedBy>Jairo Alexis Duran Perez</cp:lastModifiedBy>
  <cp:lastPrinted>2026-09-18T13:59:42Z</cp:lastPrinted>
  <dcterms:created xsi:type="dcterms:W3CDTF">2005-03-01T11:36:19Z</dcterms:created>
  <dcterms:modified xsi:type="dcterms:W3CDTF">2026-09-18T14:04:37Z</dcterms:modified>
</cp:coreProperties>
</file>