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D:\Usuarios\wendyc.herrera\Documents\FISCALÍA\2026\25. MANTENIMIENTO EQUIPOS TOPOGRÁFICOS\ESTUDIO DEL SECTOR\"/>
    </mc:Choice>
  </mc:AlternateContent>
  <xr:revisionPtr revIDLastSave="0" documentId="13_ncr:1_{D304462A-489B-4DB8-A058-441E18E97770}" xr6:coauthVersionLast="47" xr6:coauthVersionMax="47" xr10:uidLastSave="{00000000-0000-0000-0000-000000000000}"/>
  <bookViews>
    <workbookView xWindow="-120" yWindow="-120" windowWidth="29040" windowHeight="15720" xr2:uid="{911F2FE4-D4D9-4746-9EC5-1C3C619AF831}"/>
  </bookViews>
  <sheets>
    <sheet name="ANEXO 1 ANÁLISIS DE COTIZACIÓN" sheetId="1" r:id="rId1"/>
    <sheet name="ANEXO 2 ANÁLISIS DE COSTOS HIST" sheetId="6" r:id="rId2"/>
    <sheet name="ANEXO 3 RESULTADO COTIZACIONES" sheetId="5" r:id="rId3"/>
    <sheet name="ANEXO 4 - ESTUDIO DEL SECTOR " sheetId="4" r:id="rId4"/>
  </sheets>
  <definedNames>
    <definedName name="_xlnm.Print_Area" localSheetId="3">'ANEXO 4 - ESTUDIO DEL SECTOR '!$B$2:$J$20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9" i="1" l="1"/>
  <c r="R6" i="1"/>
  <c r="I6" i="6"/>
  <c r="L6" i="6" s="1"/>
  <c r="I6" i="5" l="1"/>
  <c r="K7" i="1"/>
  <c r="L7" i="1"/>
  <c r="M7" i="1"/>
  <c r="K8" i="1"/>
  <c r="L8" i="1"/>
  <c r="M8" i="1"/>
  <c r="K9" i="1"/>
  <c r="L9" i="1"/>
  <c r="M9" i="1"/>
  <c r="K10" i="1"/>
  <c r="L10" i="1"/>
  <c r="M10" i="1"/>
  <c r="K11" i="1"/>
  <c r="L11" i="1"/>
  <c r="M11" i="1"/>
  <c r="K12" i="1"/>
  <c r="L12" i="1"/>
  <c r="M12" i="1"/>
  <c r="L6" i="1"/>
  <c r="K6" i="1"/>
  <c r="I7" i="6"/>
  <c r="L7" i="6" s="1"/>
  <c r="I7" i="5" s="1"/>
  <c r="I8" i="6"/>
  <c r="L8" i="6" s="1"/>
  <c r="I8" i="5" s="1"/>
  <c r="I9" i="6"/>
  <c r="L9" i="6" s="1"/>
  <c r="I9" i="5" s="1"/>
  <c r="I10" i="6"/>
  <c r="L10" i="6" s="1"/>
  <c r="I10" i="5" s="1"/>
  <c r="I11" i="6"/>
  <c r="L11" i="6" s="1"/>
  <c r="I11" i="5" s="1"/>
  <c r="I12" i="6"/>
  <c r="L12" i="6" s="1"/>
  <c r="I12" i="5" s="1"/>
  <c r="M7" i="6" l="1"/>
  <c r="M12" i="6"/>
  <c r="M6" i="1"/>
  <c r="N9" i="1"/>
  <c r="P9" i="1" s="1"/>
  <c r="G9" i="5" s="1"/>
  <c r="K9" i="5" s="1"/>
  <c r="G9" i="4" s="1"/>
  <c r="H9" i="4" s="1"/>
  <c r="L9" i="5" l="1"/>
  <c r="M9" i="5" s="1"/>
  <c r="N9" i="5" s="1"/>
  <c r="N10" i="1"/>
  <c r="P10" i="1" s="1"/>
  <c r="G10" i="5" s="1"/>
  <c r="K10" i="5" s="1"/>
  <c r="N11" i="1"/>
  <c r="P11" i="1" s="1"/>
  <c r="G11" i="5" s="1"/>
  <c r="K11" i="5" s="1"/>
  <c r="Q10" i="1"/>
  <c r="R10" i="1" s="1"/>
  <c r="S10" i="1" s="1"/>
  <c r="N12" i="1"/>
  <c r="P12" i="1" s="1"/>
  <c r="G12" i="5" s="1"/>
  <c r="K12" i="5" s="1"/>
  <c r="Q11" i="1"/>
  <c r="R11" i="1" s="1"/>
  <c r="S11" i="1" s="1"/>
  <c r="M11" i="6"/>
  <c r="N11" i="6" s="1"/>
  <c r="O11" i="6" s="1"/>
  <c r="M10" i="6"/>
  <c r="N10" i="6" s="1"/>
  <c r="O10" i="6" s="1"/>
  <c r="M9" i="6"/>
  <c r="N9" i="6" s="1"/>
  <c r="O9" i="6" s="1"/>
  <c r="M8" i="6"/>
  <c r="N8" i="6" s="1"/>
  <c r="O8" i="6" s="1"/>
  <c r="I9" i="4"/>
  <c r="J9" i="4" s="1"/>
  <c r="N12" i="6"/>
  <c r="O12" i="6" s="1"/>
  <c r="N7" i="6"/>
  <c r="O7" i="6" s="1"/>
  <c r="N8" i="1"/>
  <c r="P8" i="1" s="1"/>
  <c r="G8" i="5" s="1"/>
  <c r="K8" i="5" s="1"/>
  <c r="Q12" i="1" l="1"/>
  <c r="R12" i="1" s="1"/>
  <c r="S12" i="1" s="1"/>
  <c r="G12" i="4"/>
  <c r="L12" i="5"/>
  <c r="M12" i="5" s="1"/>
  <c r="N12" i="5" s="1"/>
  <c r="L11" i="5"/>
  <c r="M11" i="5" s="1"/>
  <c r="N11" i="5" s="1"/>
  <c r="G11" i="4"/>
  <c r="G8" i="4"/>
  <c r="L8" i="5"/>
  <c r="M8" i="5" s="1"/>
  <c r="N8" i="5" s="1"/>
  <c r="Q8" i="1"/>
  <c r="R8" i="1" s="1"/>
  <c r="S8" i="1" s="1"/>
  <c r="G10" i="4"/>
  <c r="L10" i="5"/>
  <c r="M10" i="5" s="1"/>
  <c r="N10" i="5" s="1"/>
  <c r="Q9" i="1"/>
  <c r="S9" i="1" s="1"/>
  <c r="N7" i="1"/>
  <c r="P7" i="1" s="1"/>
  <c r="G7" i="5" s="1"/>
  <c r="K7" i="5" s="1"/>
  <c r="H8" i="4" l="1"/>
  <c r="I8" i="4" s="1"/>
  <c r="J8" i="4" s="1"/>
  <c r="H10" i="4"/>
  <c r="I10" i="4" s="1"/>
  <c r="J10" i="4" s="1"/>
  <c r="H11" i="4"/>
  <c r="I11" i="4" s="1"/>
  <c r="J11" i="4" s="1"/>
  <c r="H12" i="4"/>
  <c r="I12" i="4" s="1"/>
  <c r="J12" i="4" s="1"/>
  <c r="N6" i="1"/>
  <c r="P6" i="1" l="1"/>
  <c r="G6" i="5" s="1"/>
  <c r="K6" i="5" s="1"/>
  <c r="D3" i="4"/>
  <c r="Q6" i="1" l="1"/>
  <c r="Q7" i="1"/>
  <c r="R7" i="1" s="1"/>
  <c r="S7" i="1" s="1"/>
  <c r="G7" i="4"/>
  <c r="F3" i="6"/>
  <c r="D3" i="5"/>
  <c r="L7" i="5" l="1"/>
  <c r="M6" i="6"/>
  <c r="N6" i="6" l="1"/>
  <c r="O6" i="6" s="1"/>
  <c r="G6" i="4"/>
  <c r="L6" i="5"/>
  <c r="H7" i="4"/>
  <c r="I7" i="4" s="1"/>
  <c r="J7" i="4" s="1"/>
  <c r="M7" i="5"/>
  <c r="N7" i="5" s="1"/>
  <c r="H6" i="4" l="1"/>
  <c r="S6" i="1"/>
  <c r="S13" i="1" s="1"/>
  <c r="M6" i="5" l="1"/>
  <c r="N6" i="5" l="1"/>
  <c r="N13" i="5" s="1"/>
  <c r="I6" i="4"/>
  <c r="J6" i="4" s="1"/>
  <c r="J13" i="4" s="1"/>
  <c r="F15" i="4" s="1"/>
</calcChain>
</file>

<file path=xl/sharedStrings.xml><?xml version="1.0" encoding="utf-8"?>
<sst xmlns="http://schemas.openxmlformats.org/spreadsheetml/2006/main" count="159" uniqueCount="61">
  <si>
    <t>Ítem</t>
  </si>
  <si>
    <t>Unidad de Medida</t>
  </si>
  <si>
    <t>Cantidad</t>
  </si>
  <si>
    <t xml:space="preserve">PROMEDIO                                                                                </t>
  </si>
  <si>
    <t>NOTAS:</t>
  </si>
  <si>
    <t>VALOR UNITARIO
SIN IVA</t>
  </si>
  <si>
    <t>Valor Total 
Incluido IVA</t>
  </si>
  <si>
    <t>ESTUDIO DEL SECTOR</t>
  </si>
  <si>
    <t>2)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</si>
  <si>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TOTAL</t>
  </si>
  <si>
    <t>Valor Unitario
sin IVA</t>
  </si>
  <si>
    <t>Descripción del Bien o Servicio</t>
  </si>
  <si>
    <t>ANEXO 1 - ANÁLISIS DE COTIZACIONES</t>
  </si>
  <si>
    <t xml:space="preserve">EL PRESUPUESTO ASIGNADO AL PROCESO ES POR </t>
  </si>
  <si>
    <t>ANÁLISIS DE COTIZACIONES</t>
  </si>
  <si>
    <t>Elaboró</t>
  </si>
  <si>
    <t>Aprobó</t>
  </si>
  <si>
    <t>Catherine Herrera Muñoz
Pofesional Equipo Estudio del Sector
Subdirección Nacional de Gestión Contractual</t>
  </si>
  <si>
    <t>1)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</si>
  <si>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DESCRIPCIÓN DE LA NECESIDAD</t>
  </si>
  <si>
    <r>
      <t>VALOR COTIZACIÓN HÁBIL MÁS BAJA</t>
    </r>
    <r>
      <rPr>
        <b/>
        <sz val="10"/>
        <rFont val="Arial Narrow"/>
        <family val="2"/>
      </rPr>
      <t xml:space="preserve">      </t>
    </r>
    <r>
      <rPr>
        <b/>
        <sz val="10"/>
        <color indexed="10"/>
        <rFont val="Arial Narrow"/>
        <family val="2"/>
      </rPr>
      <t xml:space="preserve">                                                                                              </t>
    </r>
  </si>
  <si>
    <r>
      <t>VALOR COTIZACIÓN  HÁBIL MÁS ALTA</t>
    </r>
    <r>
      <rPr>
        <b/>
        <sz val="10"/>
        <rFont val="Arial Narrow"/>
        <family val="2"/>
      </rPr>
      <t xml:space="preserve">     </t>
    </r>
    <r>
      <rPr>
        <b/>
        <sz val="10"/>
        <color indexed="10"/>
        <rFont val="Arial Narrow"/>
        <family val="2"/>
      </rPr>
      <t xml:space="preserve">                                                                                              </t>
    </r>
  </si>
  <si>
    <t xml:space="preserve">ANÁLISIS DE COTIZACIONES </t>
  </si>
  <si>
    <t>MEDIA ARITMÉTICA BAJA</t>
  </si>
  <si>
    <t>ANÁLISIS DE COSTOS HISTÓRICOS</t>
  </si>
  <si>
    <t>VALOR UNITARIO SIN IVA</t>
  </si>
  <si>
    <t xml:space="preserve">PROYECCIÓN DE COSTOS </t>
  </si>
  <si>
    <t>ANEXO 4 - ESTUDIO DEL SECTOR</t>
  </si>
  <si>
    <t>Valor IVA</t>
  </si>
  <si>
    <t>Valor Unitario incluido IVA</t>
  </si>
  <si>
    <t>Valor Total
incluido IVA</t>
  </si>
  <si>
    <t>1) El índice refleja la evolución promedio de los precios de todos los artículos es decir, se refiere a un promedio tomado sobre la base de todos los productos ofrecidos en el mercado.</t>
  </si>
  <si>
    <t xml:space="preserve">2) Para traer a valor presente los precios unitarios, se toma el índice de serie del mes vigente dividido por el índice de serie del mes y año en que fue efectuada la compra. Este resultado se multiplica por el precio de la misma. </t>
  </si>
  <si>
    <t xml:space="preserve">ANEXO 3 - PROYECCIÓN DE COSTOS </t>
  </si>
  <si>
    <t xml:space="preserve">ANÁLISIS DE HISTÓRICOS </t>
  </si>
  <si>
    <t>Valor Total 
incluido IVA</t>
  </si>
  <si>
    <t>Unidad</t>
  </si>
  <si>
    <t>Gustavo Palacio Olarte
Coordinador Equipo Estudio del Sector
Subdirección Nacional de Gestión Contractual</t>
  </si>
  <si>
    <t>PRESTAR EL SERVICIO DE MANTENIMIENTO PREVENTIVO, VERIFICACIÓN, CERTIFICACIÓN DE LOS EQUIPOS TOPOGRÁFICOS Y SOPORTE TECNICO (ESTACIONES TOTALES, RECEPTORES DE PRECISIÓN GNSS, RECEPTORES O NAVEGADORES, DISTANCIÓMETROS Y NIVELES DE PRECISIÓN) DE LOS GRUPOS DE ARQUITECTURA, INGENIERÍA CIVIL Y TOPOGRAFÍA DE LA FISCALÍA GENERAL DE LA NACIÓN.</t>
  </si>
  <si>
    <t>MANTENIMIENTO PREVENTIVO Y VERIFICACIÓN METROLÓGICA Y CERTIFICACIÓN DE (5) ESTACIONES TOTALES MARCA PENTAX W825 NX (SEGÚN ESPECIFICACIONES DE LA FICHA TÉCNICA)</t>
  </si>
  <si>
    <t>MANTENIMIENTO PREVENTIVO Y VERIFICACIÓN METROLÓGICA Y CERTIFICACIÓN DE (2) RECEPTORES DE PRECISIÓN GNSS TOPCON (GRS1 Y HIPER II) Y TRIMBLE R12I (SEGÚN ESPECIFICACIONES DE LA FICHA TÉCNICA).</t>
  </si>
  <si>
    <t>MANTENIMIENTO PREVENTIVO, VERIFICACION Y CERTIFICACION DE (5) NIVELES DE PRECISIÓN MARCA SOKKIA C-32, TOPCON (SEGÚN ESPECIFICACIONES DE LA FICHA TÉCNICA).</t>
  </si>
  <si>
    <r>
      <t xml:space="preserve">MANTENIMIENTO PREVENTIVO, VERIFICACION, Y CERTIFICACION DE (7) </t>
    </r>
    <r>
      <rPr>
        <sz val="10"/>
        <color rgb="FF000000"/>
        <rFont val="Arial Narrow"/>
        <family val="2"/>
      </rPr>
      <t xml:space="preserve">ESTACIONES TOTALES MARCA TOPCON REFERENCIAS IS, 7000 I, IS 205, ES.105, GTS 102N, GTS 2010) </t>
    </r>
    <r>
      <rPr>
        <sz val="10"/>
        <color theme="1"/>
        <rFont val="Arial Narrow"/>
        <family val="2"/>
      </rPr>
      <t>(SEGÚN ESPECIFICACIONES DE LA FICHA TÉCNICA).</t>
    </r>
  </si>
  <si>
    <r>
      <t xml:space="preserve">MANTENIMIENTO PREVENTIVO, VERIFICACION, Y CERTIFICACION DE (18) </t>
    </r>
    <r>
      <rPr>
        <sz val="10"/>
        <color rgb="FF000000"/>
        <rFont val="Arial Narrow"/>
        <family val="2"/>
      </rPr>
      <t xml:space="preserve">ESTACIONES TOTALES MARCA NIKÓN REF. NIVO 5C, SOKKIA, H.P. </t>
    </r>
    <r>
      <rPr>
        <sz val="10"/>
        <color theme="1"/>
        <rFont val="Arial Narrow"/>
        <family val="2"/>
      </rPr>
      <t>(SEGÚN ESPECIFICACIONES DE LA FICHA TÉCNICA).</t>
    </r>
  </si>
  <si>
    <r>
      <t xml:space="preserve">MANTENIMIENTO PREVENTIVO, VERIFICACION Y CERTIFICACION DE (172) </t>
    </r>
    <r>
      <rPr>
        <sz val="10"/>
        <color rgb="FF000000"/>
        <rFont val="Arial Narrow"/>
        <family val="2"/>
      </rPr>
      <t xml:space="preserve">RECEPTORES O NAVEGADORES (GPS GARMIN, MAGELLAN, ARCHER, OSHTECH, MONTANA, TRIMBLE, GENEQ, MAP, OREGON) </t>
    </r>
    <r>
      <rPr>
        <sz val="10"/>
        <color theme="1"/>
        <rFont val="Arial Narrow"/>
        <family val="2"/>
      </rPr>
      <t>(SEGÚN ESPECIFICACIONES DE LA FICHA TÉCNICA).</t>
    </r>
  </si>
  <si>
    <r>
      <t xml:space="preserve">MANTENIMIENTO PREVENTIVO Y VERIFICACIÓN DE (261) </t>
    </r>
    <r>
      <rPr>
        <sz val="10"/>
        <color rgb="FF000000"/>
        <rFont val="Arial Narrow"/>
        <family val="2"/>
      </rPr>
      <t xml:space="preserve">DISTANCIOMETROS (LEICA, HILTI, BOSCH, CCHT-T-03, HUNGRÍA, STANLEY, REDLINE) </t>
    </r>
    <r>
      <rPr>
        <sz val="10"/>
        <color theme="1"/>
        <rFont val="Arial Narrow"/>
        <family val="2"/>
      </rPr>
      <t>(SEGÚN ESPECIFICACIONES DE LA FICHA TÉCNICA).</t>
    </r>
  </si>
  <si>
    <t>COTIZACIÓN 1 - GEINSTRUMENTOS TOPOGRÁFICOS S.A.S.</t>
  </si>
  <si>
    <t>IPC OCTUBRE 2025</t>
  </si>
  <si>
    <t>FGN-NC-MC-0047-2025</t>
  </si>
  <si>
    <t xml:space="preserve">ANEXO 2 - ANÁLISIS DE COSTOS HISTÓRICOS </t>
  </si>
  <si>
    <t>Fecha de elaboración: 16/06/2026</t>
  </si>
  <si>
    <t>1) Se realizó el estudio con dos (2) cotizaciones, las cuales cumplen con lo solicitado por la Fiscalía General de la Nación.</t>
  </si>
  <si>
    <t>3) En el presente análisis se aplicó el procedimiento de aproximación generalmente aceptado por las reglas matemáticas denominado redondeo, que consiste en acercar los valores decimales al número entero más aproximado (esto es, si el tercer decimal es menor que 5, el segundo decimal se mantiene; si el tercer decimal es igual o mayor que 5, el segundo decimal se incrementa en uno).</t>
  </si>
  <si>
    <t>MANTENIMIENTO PREVENTIVO, VERIFICACION, Y CERTIFICACION DE (7) ESTACIONES TOTALES MARCA TOPCON REFERENCIAS IS, 7000 I, IS 205, ES.105, GTS 102N, GTS 2010) (SEGÚN ESPECIFICACIONES DE LA FICHA TÉCNICA).</t>
  </si>
  <si>
    <t>MANTENIMIENTO PREVENTIVO, VERIFICACION, Y CERTIFICACION DE (18) ESTACIONES TOTALES MARCA NIKÓN REF. NIVO 5C, SOKKIA, H.P. (SEGÚN ESPECIFICACIONES DE LA FICHA TÉCNICA).</t>
  </si>
  <si>
    <t>MANTENIMIENTO PREVENTIVO, VERIFICACION Y CERTIFICACION DE (172) RECEPTORES O NAVEGADORES (GPS GARMIN, MAGELLAN, ARCHER, OSHTECH, MONTANA, TRIMBLE, GENEQ, MAP, OREGON) (SEGÚN ESPECIFICACIONES DE LA FICHA TÉCNICA).</t>
  </si>
  <si>
    <t>MANTENIMIENTO PREVENTIVO Y VERIFICACIÓN DE (261) DISTANCIOMETROS (LEICA, HILTI, BOSCH, CCHT-T-03, HUNGRÍA, STANLEY, REDLINE) (SEGÚN ESPECIFICACIONES DE LA FICHA TÉCNICA).</t>
  </si>
  <si>
    <t>COTIZACIÓN 2 - DATUM INGENIERIA S.A.S.</t>
  </si>
  <si>
    <t>IPC MAYO 2026</t>
  </si>
  <si>
    <t>1)  Se aplica la fórmula de media aritmética baja debido a que el porcentaje diferencial entre el análisis de cotizaciones y análisis de costos históricos amplio, considerado un margen distante entre los valores proyectados. Por ello, este método permite obtener un valor de referencia y representativo del mercado.</t>
  </si>
  <si>
    <t>2) Se aplica la fórmula de media aritmética baja considerado un margen amplio entre los valores cotizados; por ello, este método permite obtener un valor de referencia y representativo del mercado.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</si>
</sst>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quot;$&quot;#,##0.00"/>
    <numFmt numFmtId="165" formatCode="&quot;$&quot;\ #,##0.00"/>
  </numFmts>
  <fonts count="17" x14ac:knownFonts="1">
    <font>
      <sz val="11"/>
      <color theme="1"/>
      <name val="Aptos Narrow"/>
      <family val="2"/>
      <scheme val="minor"/>
    </font>
    <font>
      <sz val="11"/>
      <color theme="1"/>
      <name val="Aptos Narrow"/>
      <family val="2"/>
      <scheme val="minor"/>
    </font>
    <font>
      <sz val="8"/>
      <name val="Aptos Narrow"/>
      <family val="2"/>
      <scheme val="minor"/>
    </font>
    <font>
      <sz val="10"/>
      <name val="Arial"/>
      <family val="2"/>
    </font>
    <font>
      <sz val="10"/>
      <color theme="1"/>
      <name val="Arial Narrow"/>
      <family val="2"/>
    </font>
    <font>
      <b/>
      <sz val="10"/>
      <color theme="1"/>
      <name val="Arial Narrow"/>
      <family val="2"/>
    </font>
    <font>
      <b/>
      <sz val="10"/>
      <name val="Arial Narrow"/>
      <family val="2"/>
    </font>
    <font>
      <b/>
      <sz val="10"/>
      <color rgb="FF000000"/>
      <name val="Arial Narrow"/>
      <family val="2"/>
    </font>
    <font>
      <b/>
      <sz val="10"/>
      <color rgb="FFFF0000"/>
      <name val="Arial Narrow"/>
      <family val="2"/>
    </font>
    <font>
      <b/>
      <sz val="10"/>
      <color indexed="10"/>
      <name val="Arial Narrow"/>
      <family val="2"/>
    </font>
    <font>
      <sz val="10"/>
      <name val="Arial Narrow"/>
      <family val="2"/>
    </font>
    <font>
      <sz val="8"/>
      <name val="Arial Narrow"/>
      <family val="2"/>
    </font>
    <font>
      <sz val="8"/>
      <color theme="1"/>
      <name val="Arial Narrow"/>
      <family val="2"/>
    </font>
    <font>
      <sz val="10"/>
      <color rgb="FFFF0000"/>
      <name val="Arial Narrow"/>
      <family val="2"/>
    </font>
    <font>
      <b/>
      <sz val="13"/>
      <color theme="1"/>
      <name val="Arial Narrow"/>
      <family val="2"/>
    </font>
    <font>
      <b/>
      <i/>
      <sz val="10"/>
      <color theme="1"/>
      <name val="Arial Narrow"/>
      <family val="2"/>
    </font>
    <font>
      <sz val="10"/>
      <color rgb="FF000000"/>
      <name val="Arial Narrow"/>
      <family val="2"/>
    </font>
  </fonts>
  <fills count="11">
    <fill>
      <patternFill patternType="none"/>
    </fill>
    <fill>
      <patternFill patternType="gray125"/>
    </fill>
    <fill>
      <patternFill patternType="solid">
        <fgColor rgb="FFF2F2F2"/>
        <bgColor indexed="64"/>
      </patternFill>
    </fill>
    <fill>
      <patternFill patternType="solid">
        <fgColor theme="3" tint="0.89999084444715716"/>
        <bgColor indexed="64"/>
      </patternFill>
    </fill>
    <fill>
      <patternFill patternType="solid">
        <fgColor indexed="22"/>
        <bgColor indexed="64"/>
      </patternFill>
    </fill>
    <fill>
      <patternFill patternType="solid">
        <fgColor theme="0"/>
        <bgColor indexed="64"/>
      </patternFill>
    </fill>
    <fill>
      <patternFill patternType="solid">
        <fgColor theme="3" tint="0.749992370372631"/>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6" tint="0.7999816888943144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auto="1"/>
      </left>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s>
  <cellStyleXfs count="5">
    <xf numFmtId="0" fontId="0" fillId="0" borderId="0"/>
    <xf numFmtId="9" fontId="1" fillId="0" borderId="0" applyFont="0" applyFill="0" applyBorder="0" applyAlignment="0" applyProtection="0"/>
    <xf numFmtId="0" fontId="3" fillId="0" borderId="0"/>
    <xf numFmtId="0" fontId="1" fillId="0" borderId="0"/>
    <xf numFmtId="44" fontId="1" fillId="0" borderId="0" applyFont="0" applyFill="0" applyBorder="0" applyAlignment="0" applyProtection="0"/>
  </cellStyleXfs>
  <cellXfs count="129">
    <xf numFmtId="0" fontId="0" fillId="0" borderId="0" xfId="0"/>
    <xf numFmtId="0" fontId="4" fillId="0" borderId="0" xfId="0" applyFont="1"/>
    <xf numFmtId="0" fontId="7" fillId="2" borderId="6" xfId="0" applyFont="1" applyFill="1" applyBorder="1" applyAlignment="1">
      <alignment horizontal="center" vertical="center" wrapText="1"/>
    </xf>
    <xf numFmtId="10" fontId="4" fillId="0" borderId="0" xfId="1" applyNumberFormat="1" applyFont="1" applyAlignment="1">
      <alignment vertical="center"/>
    </xf>
    <xf numFmtId="0" fontId="7" fillId="2" borderId="5" xfId="0" applyFont="1" applyFill="1" applyBorder="1" applyAlignment="1">
      <alignment horizontal="center" vertical="center" wrapText="1"/>
    </xf>
    <xf numFmtId="0" fontId="8" fillId="4" borderId="5" xfId="2" applyFont="1" applyFill="1" applyBorder="1" applyAlignment="1">
      <alignment horizontal="center" vertical="center" wrapText="1"/>
    </xf>
    <xf numFmtId="0" fontId="9" fillId="4" borderId="5" xfId="2" applyFont="1" applyFill="1" applyBorder="1" applyAlignment="1">
      <alignment horizontal="center" vertical="center" wrapText="1"/>
    </xf>
    <xf numFmtId="0" fontId="6" fillId="4" borderId="1" xfId="2" applyFont="1" applyFill="1" applyBorder="1" applyAlignment="1">
      <alignment horizontal="center" vertical="center" wrapText="1"/>
    </xf>
    <xf numFmtId="165" fontId="4" fillId="0" borderId="0" xfId="0" applyNumberFormat="1" applyFont="1"/>
    <xf numFmtId="164" fontId="10" fillId="5" borderId="1" xfId="2" applyNumberFormat="1" applyFont="1" applyFill="1" applyBorder="1" applyAlignment="1">
      <alignment horizontal="center" vertical="center" wrapText="1"/>
    </xf>
    <xf numFmtId="165" fontId="4" fillId="0" borderId="1" xfId="0" applyNumberFormat="1" applyFont="1" applyBorder="1" applyAlignment="1">
      <alignment horizontal="center" vertical="center"/>
    </xf>
    <xf numFmtId="164" fontId="4" fillId="0" borderId="1" xfId="0" applyNumberFormat="1" applyFont="1" applyBorder="1" applyAlignment="1">
      <alignment horizontal="center" vertical="center"/>
    </xf>
    <xf numFmtId="0" fontId="4" fillId="6" borderId="1" xfId="0" applyFont="1" applyFill="1" applyBorder="1"/>
    <xf numFmtId="0" fontId="4" fillId="6" borderId="2" xfId="0" applyFont="1" applyFill="1" applyBorder="1"/>
    <xf numFmtId="165" fontId="5" fillId="6" borderId="1" xfId="0" applyNumberFormat="1" applyFont="1" applyFill="1" applyBorder="1" applyAlignment="1">
      <alignment horizontal="center" vertical="center"/>
    </xf>
    <xf numFmtId="0" fontId="6" fillId="0" borderId="0" xfId="0" applyFont="1" applyAlignment="1">
      <alignment vertical="center"/>
    </xf>
    <xf numFmtId="0" fontId="10" fillId="0" borderId="0" xfId="0" applyFont="1" applyAlignment="1">
      <alignment vertical="center"/>
    </xf>
    <xf numFmtId="164" fontId="4" fillId="5" borderId="1" xfId="0" applyNumberFormat="1" applyFont="1" applyFill="1" applyBorder="1" applyAlignment="1">
      <alignment horizontal="center" vertical="center"/>
    </xf>
    <xf numFmtId="0" fontId="10" fillId="5" borderId="0" xfId="0" applyFont="1" applyFill="1"/>
    <xf numFmtId="0" fontId="4" fillId="0" borderId="0" xfId="0" applyFont="1" applyAlignment="1">
      <alignment vertical="center" wrapText="1"/>
    </xf>
    <xf numFmtId="10" fontId="6" fillId="5" borderId="0" xfId="1" applyNumberFormat="1" applyFont="1" applyFill="1" applyBorder="1" applyAlignment="1">
      <alignment horizontal="center" vertical="center" wrapText="1"/>
    </xf>
    <xf numFmtId="0" fontId="5" fillId="5" borderId="0" xfId="0" applyFont="1" applyFill="1" applyAlignment="1">
      <alignment horizontal="center"/>
    </xf>
    <xf numFmtId="0" fontId="4" fillId="5" borderId="0" xfId="0" applyFont="1" applyFill="1"/>
    <xf numFmtId="165" fontId="5" fillId="5" borderId="0" xfId="0" applyNumberFormat="1" applyFont="1" applyFill="1" applyAlignment="1">
      <alignment horizontal="center" vertical="center"/>
    </xf>
    <xf numFmtId="0" fontId="4" fillId="5" borderId="0" xfId="0" applyFont="1" applyFill="1" applyAlignment="1">
      <alignment horizontal="center" vertical="center" wrapText="1"/>
    </xf>
    <xf numFmtId="0" fontId="5" fillId="0" borderId="0" xfId="0" applyFont="1"/>
    <xf numFmtId="0" fontId="6" fillId="5" borderId="0" xfId="0" applyFont="1" applyFill="1" applyAlignment="1">
      <alignment vertical="center"/>
    </xf>
    <xf numFmtId="0" fontId="10" fillId="5" borderId="0" xfId="0" applyFont="1" applyFill="1" applyAlignment="1">
      <alignment vertical="center"/>
    </xf>
    <xf numFmtId="0" fontId="6" fillId="5" borderId="0" xfId="0" applyFont="1" applyFill="1" applyAlignment="1">
      <alignment vertical="center" wrapText="1"/>
    </xf>
    <xf numFmtId="0" fontId="11" fillId="5" borderId="1" xfId="0" applyFont="1" applyFill="1" applyBorder="1" applyAlignment="1">
      <alignment horizontal="center" vertical="center" wrapText="1"/>
    </xf>
    <xf numFmtId="0" fontId="13" fillId="5" borderId="0" xfId="0" applyFont="1" applyFill="1" applyAlignment="1">
      <alignment horizontal="left" vertical="center" wrapText="1"/>
    </xf>
    <xf numFmtId="0" fontId="13" fillId="5" borderId="0" xfId="0" applyFont="1" applyFill="1"/>
    <xf numFmtId="14" fontId="12" fillId="5" borderId="1" xfId="0" applyNumberFormat="1" applyFont="1" applyFill="1" applyBorder="1" applyAlignment="1">
      <alignment horizontal="center" vertical="center"/>
    </xf>
    <xf numFmtId="0" fontId="10" fillId="5" borderId="0" xfId="0" applyFont="1" applyFill="1" applyAlignment="1">
      <alignment horizontal="left" vertical="center" wrapText="1"/>
    </xf>
    <xf numFmtId="14" fontId="11" fillId="5" borderId="2" xfId="0" applyNumberFormat="1" applyFont="1" applyFill="1" applyBorder="1" applyAlignment="1">
      <alignment horizontal="center" vertical="center"/>
    </xf>
    <xf numFmtId="165" fontId="4" fillId="5" borderId="1" xfId="0" applyNumberFormat="1" applyFont="1" applyFill="1" applyBorder="1" applyAlignment="1">
      <alignment horizontal="center" vertical="center"/>
    </xf>
    <xf numFmtId="165" fontId="4" fillId="5" borderId="0" xfId="0" applyNumberFormat="1" applyFont="1" applyFill="1"/>
    <xf numFmtId="0" fontId="6" fillId="5" borderId="3" xfId="3" applyFont="1" applyFill="1" applyBorder="1" applyAlignment="1">
      <alignment horizontal="left" vertical="center" wrapText="1"/>
    </xf>
    <xf numFmtId="0" fontId="10" fillId="5" borderId="10" xfId="0" applyFont="1" applyFill="1" applyBorder="1" applyAlignment="1">
      <alignment vertical="center" wrapText="1"/>
    </xf>
    <xf numFmtId="0" fontId="10" fillId="5" borderId="0" xfId="0" applyFont="1" applyFill="1" applyAlignment="1">
      <alignment vertical="center" wrapText="1"/>
    </xf>
    <xf numFmtId="0" fontId="5" fillId="8" borderId="1" xfId="0" applyFont="1" applyFill="1" applyBorder="1" applyAlignment="1">
      <alignment horizontal="center" vertical="center" wrapText="1"/>
    </xf>
    <xf numFmtId="165" fontId="10" fillId="5" borderId="0" xfId="0" applyNumberFormat="1" applyFont="1" applyFill="1" applyAlignment="1">
      <alignment vertical="center" wrapText="1"/>
    </xf>
    <xf numFmtId="0" fontId="4" fillId="0" borderId="11" xfId="0" applyFont="1" applyBorder="1" applyAlignment="1">
      <alignment horizontal="center" vertical="center" wrapText="1"/>
    </xf>
    <xf numFmtId="44" fontId="0" fillId="0" borderId="0" xfId="4" applyFont="1"/>
    <xf numFmtId="14" fontId="11" fillId="5" borderId="1" xfId="0" applyNumberFormat="1" applyFont="1" applyFill="1" applyBorder="1" applyAlignment="1">
      <alignment horizontal="center" vertical="center"/>
    </xf>
    <xf numFmtId="0" fontId="10" fillId="5" borderId="1" xfId="0" applyFont="1" applyFill="1" applyBorder="1" applyAlignment="1">
      <alignment horizontal="center" vertical="center" wrapText="1"/>
    </xf>
    <xf numFmtId="14" fontId="4" fillId="5" borderId="1" xfId="0" applyNumberFormat="1" applyFont="1" applyFill="1" applyBorder="1" applyAlignment="1">
      <alignment horizontal="center" vertical="center"/>
    </xf>
    <xf numFmtId="14" fontId="10" fillId="5" borderId="1" xfId="0" applyNumberFormat="1" applyFont="1" applyFill="1" applyBorder="1" applyAlignment="1">
      <alignment horizontal="center" vertical="center"/>
    </xf>
    <xf numFmtId="0" fontId="5" fillId="0" borderId="11" xfId="0" applyFont="1" applyBorder="1" applyAlignment="1">
      <alignment horizontal="center" vertical="center" wrapText="1"/>
    </xf>
    <xf numFmtId="0" fontId="4" fillId="0" borderId="11" xfId="0" applyFont="1" applyBorder="1" applyAlignment="1">
      <alignment horizontal="justify" vertical="center" wrapText="1"/>
    </xf>
    <xf numFmtId="0" fontId="4" fillId="0" borderId="11" xfId="0" applyFont="1" applyBorder="1" applyAlignment="1">
      <alignment horizontal="justify" vertical="center"/>
    </xf>
    <xf numFmtId="17" fontId="5" fillId="5" borderId="0" xfId="0" applyNumberFormat="1" applyFont="1" applyFill="1" applyAlignment="1">
      <alignment horizontal="center" vertical="center" wrapText="1"/>
    </xf>
    <xf numFmtId="0" fontId="7" fillId="5" borderId="1" xfId="0" applyFont="1" applyFill="1" applyBorder="1" applyAlignment="1">
      <alignment horizontal="center" vertical="center" wrapText="1"/>
    </xf>
    <xf numFmtId="164" fontId="10" fillId="9" borderId="1" xfId="2" applyNumberFormat="1" applyFont="1" applyFill="1" applyBorder="1" applyAlignment="1">
      <alignment horizontal="center" vertical="center" wrapText="1"/>
    </xf>
    <xf numFmtId="17" fontId="5" fillId="5" borderId="1" xfId="0" applyNumberFormat="1" applyFont="1" applyFill="1" applyBorder="1" applyAlignment="1">
      <alignment horizontal="center" vertical="center" wrapText="1"/>
    </xf>
    <xf numFmtId="10" fontId="6" fillId="5" borderId="1" xfId="0" applyNumberFormat="1"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5" borderId="11" xfId="0" applyFont="1" applyFill="1" applyBorder="1" applyAlignment="1">
      <alignment horizontal="center" vertical="center" wrapText="1"/>
    </xf>
    <xf numFmtId="0" fontId="4" fillId="5" borderId="11" xfId="0" applyFont="1" applyFill="1" applyBorder="1" applyAlignment="1">
      <alignment horizontal="justify" vertical="center" wrapText="1"/>
    </xf>
    <xf numFmtId="0" fontId="4" fillId="5" borderId="11" xfId="0" applyFont="1" applyFill="1" applyBorder="1" applyAlignment="1">
      <alignment horizontal="center" vertical="center" wrapText="1"/>
    </xf>
    <xf numFmtId="44" fontId="4" fillId="5" borderId="1" xfId="4" applyFont="1" applyFill="1" applyBorder="1" applyAlignment="1">
      <alignment horizontal="center" vertical="center" wrapText="1"/>
    </xf>
    <xf numFmtId="164" fontId="4" fillId="5" borderId="1" xfId="0" applyNumberFormat="1" applyFont="1" applyFill="1" applyBorder="1" applyAlignment="1">
      <alignment horizontal="center" vertical="center" wrapText="1"/>
    </xf>
    <xf numFmtId="0" fontId="5" fillId="5" borderId="0" xfId="0" applyFont="1" applyFill="1" applyAlignment="1">
      <alignment horizontal="center" vertical="center" wrapText="1"/>
    </xf>
    <xf numFmtId="0" fontId="0" fillId="5" borderId="0" xfId="0" applyFill="1"/>
    <xf numFmtId="0" fontId="10" fillId="5" borderId="11" xfId="0" applyFont="1" applyFill="1" applyBorder="1" applyAlignment="1">
      <alignment horizontal="justify" vertical="center"/>
    </xf>
    <xf numFmtId="0" fontId="7" fillId="10" borderId="1" xfId="0" applyFont="1" applyFill="1" applyBorder="1" applyAlignment="1">
      <alignment horizontal="center" vertical="center" wrapText="1"/>
    </xf>
    <xf numFmtId="0" fontId="12" fillId="5" borderId="10" xfId="0" applyFont="1" applyFill="1" applyBorder="1" applyAlignment="1">
      <alignment horizontal="center"/>
    </xf>
    <xf numFmtId="0" fontId="12" fillId="5" borderId="0" xfId="0" applyFont="1" applyFill="1" applyAlignment="1">
      <alignment horizontal="center"/>
    </xf>
    <xf numFmtId="0" fontId="4" fillId="0" borderId="1" xfId="0" applyFont="1" applyBorder="1" applyAlignment="1">
      <alignment horizontal="center"/>
    </xf>
    <xf numFmtId="0" fontId="5" fillId="7" borderId="2" xfId="0" applyFont="1" applyFill="1" applyBorder="1" applyAlignment="1">
      <alignment horizontal="center" vertical="center"/>
    </xf>
    <xf numFmtId="0" fontId="5" fillId="7" borderId="3" xfId="0" applyFont="1" applyFill="1" applyBorder="1" applyAlignment="1">
      <alignment horizontal="center" vertical="center"/>
    </xf>
    <xf numFmtId="0" fontId="5" fillId="7" borderId="4" xfId="0" applyFont="1" applyFill="1" applyBorder="1" applyAlignment="1">
      <alignment horizontal="center" vertical="center"/>
    </xf>
    <xf numFmtId="0" fontId="7" fillId="5" borderId="2"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5" fillId="6" borderId="1" xfId="0" applyFont="1" applyFill="1" applyBorder="1" applyAlignment="1">
      <alignment horizontal="center" vertical="center" wrapText="1"/>
    </xf>
    <xf numFmtId="0" fontId="10" fillId="5" borderId="2" xfId="0" applyFont="1" applyFill="1" applyBorder="1" applyAlignment="1">
      <alignment horizontal="justify" vertical="justify" wrapText="1"/>
    </xf>
    <xf numFmtId="0" fontId="10" fillId="5" borderId="3" xfId="0" applyFont="1" applyFill="1" applyBorder="1" applyAlignment="1">
      <alignment horizontal="justify" vertical="justify" wrapText="1"/>
    </xf>
    <xf numFmtId="0" fontId="10" fillId="5" borderId="4" xfId="0" applyFont="1" applyFill="1" applyBorder="1" applyAlignment="1">
      <alignment horizontal="justify" vertical="justify" wrapText="1"/>
    </xf>
    <xf numFmtId="0" fontId="6" fillId="5" borderId="2" xfId="3" applyFont="1" applyFill="1" applyBorder="1" applyAlignment="1">
      <alignment horizontal="left" vertical="center" wrapText="1"/>
    </xf>
    <xf numFmtId="0" fontId="6" fillId="5" borderId="4" xfId="3" applyFont="1" applyFill="1" applyBorder="1" applyAlignment="1">
      <alignment horizontal="left" vertical="center" wrapText="1"/>
    </xf>
    <xf numFmtId="0" fontId="5" fillId="6" borderId="2" xfId="0" applyFont="1" applyFill="1" applyBorder="1" applyAlignment="1">
      <alignment horizontal="center" vertical="center"/>
    </xf>
    <xf numFmtId="0" fontId="5" fillId="6" borderId="3" xfId="0" applyFont="1" applyFill="1" applyBorder="1" applyAlignment="1">
      <alignment horizontal="center" vertical="center"/>
    </xf>
    <xf numFmtId="0" fontId="5" fillId="6" borderId="4" xfId="0" applyFont="1" applyFill="1" applyBorder="1" applyAlignment="1">
      <alignment horizontal="center" vertical="center"/>
    </xf>
    <xf numFmtId="0" fontId="4" fillId="5" borderId="10" xfId="0" applyFont="1" applyFill="1" applyBorder="1" applyAlignment="1">
      <alignment horizontal="center"/>
    </xf>
    <xf numFmtId="0" fontId="4" fillId="5" borderId="0" xfId="0" applyFont="1" applyFill="1" applyAlignment="1">
      <alignment horizontal="center"/>
    </xf>
    <xf numFmtId="0" fontId="10" fillId="5" borderId="0" xfId="0" applyFont="1" applyFill="1" applyAlignment="1">
      <alignment horizontal="left" vertical="center" wrapText="1"/>
    </xf>
    <xf numFmtId="0" fontId="10" fillId="5" borderId="2" xfId="0" applyFont="1" applyFill="1" applyBorder="1" applyAlignment="1">
      <alignment horizontal="justify" vertical="center" wrapText="1"/>
    </xf>
    <xf numFmtId="0" fontId="10" fillId="5" borderId="3" xfId="0" applyFont="1" applyFill="1" applyBorder="1" applyAlignment="1">
      <alignment horizontal="justify" vertical="center" wrapText="1"/>
    </xf>
    <xf numFmtId="0" fontId="10" fillId="5" borderId="4" xfId="0" applyFont="1" applyFill="1" applyBorder="1" applyAlignment="1">
      <alignment horizontal="justify" vertical="center" wrapText="1"/>
    </xf>
    <xf numFmtId="0" fontId="5" fillId="7" borderId="1" xfId="0" applyFont="1" applyFill="1" applyBorder="1" applyAlignment="1">
      <alignment horizontal="center" vertical="center"/>
    </xf>
    <xf numFmtId="0" fontId="5" fillId="6" borderId="5" xfId="0" applyFont="1" applyFill="1" applyBorder="1" applyAlignment="1">
      <alignment horizontal="center" vertical="center" wrapText="1"/>
    </xf>
    <xf numFmtId="0" fontId="4" fillId="6" borderId="2" xfId="0" applyFont="1" applyFill="1" applyBorder="1" applyAlignment="1">
      <alignment horizontal="center"/>
    </xf>
    <xf numFmtId="0" fontId="4" fillId="6" borderId="3" xfId="0" applyFont="1" applyFill="1" applyBorder="1" applyAlignment="1">
      <alignment horizontal="center"/>
    </xf>
    <xf numFmtId="0" fontId="4" fillId="6" borderId="4" xfId="0" applyFont="1" applyFill="1" applyBorder="1" applyAlignment="1">
      <alignment horizontal="center"/>
    </xf>
    <xf numFmtId="0" fontId="7" fillId="2" borderId="1"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15" fillId="0" borderId="1" xfId="0" applyFont="1" applyBorder="1" applyAlignment="1">
      <alignment horizontal="center" vertical="center" wrapText="1"/>
    </xf>
    <xf numFmtId="44" fontId="4" fillId="5" borderId="1" xfId="4" applyFont="1" applyFill="1" applyBorder="1" applyAlignment="1">
      <alignment vertical="center"/>
    </xf>
    <xf numFmtId="17" fontId="5" fillId="5" borderId="14" xfId="0" applyNumberFormat="1" applyFont="1" applyFill="1" applyBorder="1" applyAlignment="1">
      <alignment horizontal="center" vertical="center" wrapText="1"/>
    </xf>
    <xf numFmtId="17" fontId="5" fillId="5" borderId="6" xfId="0" applyNumberFormat="1" applyFont="1" applyFill="1" applyBorder="1" applyAlignment="1">
      <alignment horizontal="center" vertical="center" wrapText="1"/>
    </xf>
    <xf numFmtId="17" fontId="5" fillId="5" borderId="13" xfId="0" applyNumberFormat="1"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5" fillId="5" borderId="0" xfId="0" applyFont="1" applyFill="1" applyAlignment="1">
      <alignment horizontal="center" vertical="center" wrapText="1"/>
    </xf>
    <xf numFmtId="0" fontId="4" fillId="5" borderId="2" xfId="0" applyFont="1" applyFill="1" applyBorder="1" applyAlignment="1">
      <alignment horizontal="left" vertical="center" wrapText="1"/>
    </xf>
    <xf numFmtId="0" fontId="4" fillId="5" borderId="3" xfId="0" applyFont="1" applyFill="1" applyBorder="1" applyAlignment="1">
      <alignment horizontal="left" vertical="center" wrapText="1"/>
    </xf>
    <xf numFmtId="0" fontId="4" fillId="5" borderId="4" xfId="0" applyFont="1" applyFill="1" applyBorder="1" applyAlignment="1">
      <alignment horizontal="left" vertical="center" wrapText="1"/>
    </xf>
    <xf numFmtId="0" fontId="5" fillId="5" borderId="12" xfId="0" applyFont="1" applyFill="1" applyBorder="1" applyAlignment="1">
      <alignment horizontal="center" vertical="center" wrapText="1"/>
    </xf>
    <xf numFmtId="0" fontId="5" fillId="5" borderId="13" xfId="0" applyFont="1" applyFill="1" applyBorder="1" applyAlignment="1">
      <alignment horizontal="center" vertical="center" wrapText="1"/>
    </xf>
    <xf numFmtId="0" fontId="11" fillId="5" borderId="10" xfId="0" applyFont="1" applyFill="1" applyBorder="1" applyAlignment="1">
      <alignment horizontal="center"/>
    </xf>
    <xf numFmtId="0" fontId="11" fillId="5" borderId="0" xfId="0" applyFont="1" applyFill="1" applyAlignment="1">
      <alignment horizontal="center"/>
    </xf>
    <xf numFmtId="0" fontId="14" fillId="5" borderId="1" xfId="0" applyFont="1" applyFill="1" applyBorder="1" applyAlignment="1">
      <alignment horizontal="center" vertical="center"/>
    </xf>
    <xf numFmtId="165" fontId="14" fillId="5" borderId="2" xfId="0" applyNumberFormat="1" applyFont="1" applyFill="1" applyBorder="1" applyAlignment="1">
      <alignment horizontal="center" vertical="center"/>
    </xf>
    <xf numFmtId="165" fontId="14" fillId="5" borderId="3" xfId="0" applyNumberFormat="1" applyFont="1" applyFill="1" applyBorder="1" applyAlignment="1">
      <alignment horizontal="center" vertical="center"/>
    </xf>
    <xf numFmtId="165" fontId="14" fillId="5" borderId="4" xfId="0" applyNumberFormat="1" applyFont="1" applyFill="1" applyBorder="1" applyAlignment="1">
      <alignment horizontal="center" vertical="center"/>
    </xf>
    <xf numFmtId="0" fontId="7" fillId="6" borderId="2"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7" fillId="6" borderId="4" xfId="0" applyFont="1" applyFill="1" applyBorder="1" applyAlignment="1">
      <alignment horizontal="center" vertical="center" wrapText="1"/>
    </xf>
    <xf numFmtId="0" fontId="5" fillId="6" borderId="7" xfId="0" applyFont="1" applyFill="1" applyBorder="1" applyAlignment="1">
      <alignment horizontal="center"/>
    </xf>
    <xf numFmtId="0" fontId="5" fillId="6" borderId="8" xfId="0" applyFont="1" applyFill="1" applyBorder="1" applyAlignment="1">
      <alignment horizontal="center"/>
    </xf>
    <xf numFmtId="0" fontId="5" fillId="6" borderId="9" xfId="0" applyFont="1" applyFill="1" applyBorder="1" applyAlignment="1">
      <alignment horizontal="center"/>
    </xf>
  </cellXfs>
  <cellStyles count="5">
    <cellStyle name="Moneda" xfId="4" builtinId="4"/>
    <cellStyle name="Normal" xfId="0" builtinId="0"/>
    <cellStyle name="Normal 5" xfId="3" xr:uid="{50B33DEF-495E-4FC0-86CB-5F640C9FBC61}"/>
    <cellStyle name="Normal_HERRAMIENTAS PARA TRANSPORTE" xfId="2" xr:uid="{DD0249C0-33BF-41F8-817D-8F1A5DC6B7AF}"/>
    <cellStyle name="Porcentaje" xfId="1" builtinId="5"/>
  </cellStyles>
  <dxfs count="2">
    <dxf>
      <font>
        <color rgb="FF00B050"/>
      </font>
    </dxf>
    <dxf>
      <font>
        <color rgb="FFFF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5.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6.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200024</xdr:colOff>
      <xdr:row>1</xdr:row>
      <xdr:rowOff>266700</xdr:rowOff>
    </xdr:from>
    <xdr:ext cx="2066925" cy="485775"/>
    <xdr:pic>
      <xdr:nvPicPr>
        <xdr:cNvPr id="3" name="image1.png">
          <a:extLst>
            <a:ext uri="{FF2B5EF4-FFF2-40B4-BE49-F238E27FC236}">
              <a16:creationId xmlns:a16="http://schemas.microsoft.com/office/drawing/2014/main" id="{BC7EAE87-AA9B-4DB5-8D90-F91DC0E2F536}"/>
            </a:ext>
          </a:extLst>
        </xdr:cNvPr>
        <xdr:cNvPicPr preferRelativeResize="0"/>
      </xdr:nvPicPr>
      <xdr:blipFill>
        <a:blip xmlns:r="http://schemas.openxmlformats.org/officeDocument/2006/relationships" r:embed="rId1" cstate="print"/>
        <a:stretch>
          <a:fillRect/>
        </a:stretch>
      </xdr:blipFill>
      <xdr:spPr>
        <a:xfrm>
          <a:off x="438149" y="476250"/>
          <a:ext cx="2066925" cy="485775"/>
        </a:xfrm>
        <a:prstGeom prst="rect">
          <a:avLst/>
        </a:prstGeom>
        <a:noFill/>
      </xdr:spPr>
    </xdr:pic>
    <xdr:clientData fLocksWithSheet="0"/>
  </xdr:oneCellAnchor>
  <xdr:twoCellAnchor editAs="oneCell">
    <xdr:from>
      <xdr:col>3</xdr:col>
      <xdr:colOff>374921</xdr:colOff>
      <xdr:row>21</xdr:row>
      <xdr:rowOff>42638</xdr:rowOff>
    </xdr:from>
    <xdr:to>
      <xdr:col>3</xdr:col>
      <xdr:colOff>674555</xdr:colOff>
      <xdr:row>21</xdr:row>
      <xdr:rowOff>438499</xdr:rowOff>
    </xdr:to>
    <xdr:pic>
      <xdr:nvPicPr>
        <xdr:cNvPr id="5" name="Imagen 4" descr="Dibujo en blanco y negroDescripción generada automáticamente con confianza baja">
          <a:extLst>
            <a:ext uri="{FF2B5EF4-FFF2-40B4-BE49-F238E27FC236}">
              <a16:creationId xmlns:a16="http://schemas.microsoft.com/office/drawing/2014/main" id="{E6B71D10-C0BC-B1A5-AFD2-96D144B2C7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51471" y="6443438"/>
          <a:ext cx="299634" cy="395861"/>
        </a:xfrm>
        <a:prstGeom prst="rect">
          <a:avLst/>
        </a:prstGeom>
        <a:noFill/>
        <a:ln>
          <a:noFill/>
        </a:ln>
      </xdr:spPr>
    </xdr:pic>
    <xdr:clientData/>
  </xdr:twoCellAnchor>
  <xdr:twoCellAnchor editAs="oneCell">
    <xdr:from>
      <xdr:col>3</xdr:col>
      <xdr:colOff>152400</xdr:colOff>
      <xdr:row>22</xdr:row>
      <xdr:rowOff>66675</xdr:rowOff>
    </xdr:from>
    <xdr:to>
      <xdr:col>3</xdr:col>
      <xdr:colOff>934720</xdr:colOff>
      <xdr:row>22</xdr:row>
      <xdr:rowOff>399415</xdr:rowOff>
    </xdr:to>
    <xdr:pic>
      <xdr:nvPicPr>
        <xdr:cNvPr id="8" name="Imagen 7">
          <a:extLst>
            <a:ext uri="{FF2B5EF4-FFF2-40B4-BE49-F238E27FC236}">
              <a16:creationId xmlns:a16="http://schemas.microsoft.com/office/drawing/2014/main" id="{37353E9E-CE3E-46AB-9B67-BEB80C72082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28950" y="7162800"/>
          <a:ext cx="782320" cy="33274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390525</xdr:colOff>
      <xdr:row>2</xdr:row>
      <xdr:rowOff>323850</xdr:rowOff>
    </xdr:from>
    <xdr:ext cx="2066925" cy="485775"/>
    <xdr:pic>
      <xdr:nvPicPr>
        <xdr:cNvPr id="6" name="image1.png">
          <a:extLst>
            <a:ext uri="{FF2B5EF4-FFF2-40B4-BE49-F238E27FC236}">
              <a16:creationId xmlns:a16="http://schemas.microsoft.com/office/drawing/2014/main" id="{14E04CDE-FA57-4107-9E4B-0D8F627956C1}"/>
            </a:ext>
          </a:extLst>
        </xdr:cNvPr>
        <xdr:cNvPicPr preferRelativeResize="0"/>
      </xdr:nvPicPr>
      <xdr:blipFill>
        <a:blip xmlns:r="http://schemas.openxmlformats.org/officeDocument/2006/relationships" r:embed="rId1" cstate="print"/>
        <a:stretch>
          <a:fillRect/>
        </a:stretch>
      </xdr:blipFill>
      <xdr:spPr>
        <a:xfrm>
          <a:off x="1409700" y="704850"/>
          <a:ext cx="2066925" cy="485775"/>
        </a:xfrm>
        <a:prstGeom prst="rect">
          <a:avLst/>
        </a:prstGeom>
        <a:noFill/>
      </xdr:spPr>
    </xdr:pic>
    <xdr:clientData fLocksWithSheet="0"/>
  </xdr:oneCellAnchor>
  <xdr:twoCellAnchor editAs="oneCell">
    <xdr:from>
      <xdr:col>3</xdr:col>
      <xdr:colOff>201903</xdr:colOff>
      <xdr:row>19</xdr:row>
      <xdr:rowOff>55875</xdr:rowOff>
    </xdr:from>
    <xdr:to>
      <xdr:col>3</xdr:col>
      <xdr:colOff>510714</xdr:colOff>
      <xdr:row>19</xdr:row>
      <xdr:rowOff>457254</xdr:rowOff>
    </xdr:to>
    <xdr:pic>
      <xdr:nvPicPr>
        <xdr:cNvPr id="2" name="Imagen 1" descr="Dibujo en blanco y negroDescripción generada automáticamente con confianza baja">
          <a:extLst>
            <a:ext uri="{FF2B5EF4-FFF2-40B4-BE49-F238E27FC236}">
              <a16:creationId xmlns:a16="http://schemas.microsoft.com/office/drawing/2014/main" id="{76631E0A-6117-4B33-A86C-5D753AD19CE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59428" y="4075425"/>
          <a:ext cx="308811" cy="401379"/>
        </a:xfrm>
        <a:prstGeom prst="rect">
          <a:avLst/>
        </a:prstGeom>
        <a:noFill/>
        <a:ln>
          <a:noFill/>
        </a:ln>
      </xdr:spPr>
    </xdr:pic>
    <xdr:clientData/>
  </xdr:twoCellAnchor>
  <xdr:twoCellAnchor editAs="oneCell">
    <xdr:from>
      <xdr:col>3</xdr:col>
      <xdr:colOff>38100</xdr:colOff>
      <xdr:row>20</xdr:row>
      <xdr:rowOff>133350</xdr:rowOff>
    </xdr:from>
    <xdr:to>
      <xdr:col>3</xdr:col>
      <xdr:colOff>730841</xdr:colOff>
      <xdr:row>20</xdr:row>
      <xdr:rowOff>427990</xdr:rowOff>
    </xdr:to>
    <xdr:pic>
      <xdr:nvPicPr>
        <xdr:cNvPr id="7" name="Imagen 6">
          <a:extLst>
            <a:ext uri="{FF2B5EF4-FFF2-40B4-BE49-F238E27FC236}">
              <a16:creationId xmlns:a16="http://schemas.microsoft.com/office/drawing/2014/main" id="{ADA3D946-CE6D-4584-80EC-A6C96815D54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twoCellAnchor editAs="oneCell">
    <xdr:from>
      <xdr:col>15</xdr:col>
      <xdr:colOff>285749</xdr:colOff>
      <xdr:row>0</xdr:row>
      <xdr:rowOff>180976</xdr:rowOff>
    </xdr:from>
    <xdr:to>
      <xdr:col>29</xdr:col>
      <xdr:colOff>325622</xdr:colOff>
      <xdr:row>6</xdr:row>
      <xdr:rowOff>451948</xdr:rowOff>
    </xdr:to>
    <xdr:pic>
      <xdr:nvPicPr>
        <xdr:cNvPr id="4" name="Imagen 3">
          <a:extLst>
            <a:ext uri="{FF2B5EF4-FFF2-40B4-BE49-F238E27FC236}">
              <a16:creationId xmlns:a16="http://schemas.microsoft.com/office/drawing/2014/main" id="{9974C302-D65C-576E-85BC-51B32E11436C}"/>
            </a:ext>
          </a:extLst>
        </xdr:cNvPr>
        <xdr:cNvPicPr>
          <a:picLocks noChangeAspect="1"/>
        </xdr:cNvPicPr>
      </xdr:nvPicPr>
      <xdr:blipFill>
        <a:blip xmlns:r="http://schemas.openxmlformats.org/officeDocument/2006/relationships" r:embed="rId4"/>
        <a:stretch>
          <a:fillRect/>
        </a:stretch>
      </xdr:blipFill>
      <xdr:spPr>
        <a:xfrm>
          <a:off x="13554074" y="180976"/>
          <a:ext cx="10707873" cy="38047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428625</xdr:colOff>
      <xdr:row>1</xdr:row>
      <xdr:rowOff>342900</xdr:rowOff>
    </xdr:from>
    <xdr:ext cx="2066925" cy="485775"/>
    <xdr:pic>
      <xdr:nvPicPr>
        <xdr:cNvPr id="2" name="image1.png">
          <a:extLst>
            <a:ext uri="{FF2B5EF4-FFF2-40B4-BE49-F238E27FC236}">
              <a16:creationId xmlns:a16="http://schemas.microsoft.com/office/drawing/2014/main" id="{BF2926CD-15EC-4D5A-ABA3-48AA63960255}"/>
            </a:ext>
          </a:extLst>
        </xdr:cNvPr>
        <xdr:cNvPicPr preferRelativeResize="0"/>
      </xdr:nvPicPr>
      <xdr:blipFill>
        <a:blip xmlns:r="http://schemas.openxmlformats.org/officeDocument/2006/relationships" r:embed="rId1" cstate="print"/>
        <a:stretch>
          <a:fillRect/>
        </a:stretch>
      </xdr:blipFill>
      <xdr:spPr>
        <a:xfrm>
          <a:off x="666750" y="504825"/>
          <a:ext cx="2066925" cy="485775"/>
        </a:xfrm>
        <a:prstGeom prst="rect">
          <a:avLst/>
        </a:prstGeom>
        <a:noFill/>
      </xdr:spPr>
    </xdr:pic>
    <xdr:clientData fLocksWithSheet="0"/>
  </xdr:oneCellAnchor>
  <xdr:twoCellAnchor editAs="oneCell">
    <xdr:from>
      <xdr:col>3</xdr:col>
      <xdr:colOff>304733</xdr:colOff>
      <xdr:row>20</xdr:row>
      <xdr:rowOff>44753</xdr:rowOff>
    </xdr:from>
    <xdr:to>
      <xdr:col>3</xdr:col>
      <xdr:colOff>509117</xdr:colOff>
      <xdr:row>20</xdr:row>
      <xdr:rowOff>421199</xdr:rowOff>
    </xdr:to>
    <xdr:pic>
      <xdr:nvPicPr>
        <xdr:cNvPr id="5" name="Imagen 4" descr="Dibujo en blanco y negroDescripción generada automáticamente con confianza baja">
          <a:extLst>
            <a:ext uri="{FF2B5EF4-FFF2-40B4-BE49-F238E27FC236}">
              <a16:creationId xmlns:a16="http://schemas.microsoft.com/office/drawing/2014/main" id="{FEDF0C4B-510D-63CA-183F-2034D7F58D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505133" y="9188753"/>
          <a:ext cx="204384" cy="376446"/>
        </a:xfrm>
        <a:prstGeom prst="rect">
          <a:avLst/>
        </a:prstGeom>
        <a:noFill/>
        <a:ln>
          <a:noFill/>
        </a:ln>
      </xdr:spPr>
    </xdr:pic>
    <xdr:clientData/>
  </xdr:twoCellAnchor>
  <xdr:twoCellAnchor editAs="oneCell">
    <xdr:from>
      <xdr:col>3</xdr:col>
      <xdr:colOff>38100</xdr:colOff>
      <xdr:row>21</xdr:row>
      <xdr:rowOff>133350</xdr:rowOff>
    </xdr:from>
    <xdr:to>
      <xdr:col>3</xdr:col>
      <xdr:colOff>730841</xdr:colOff>
      <xdr:row>21</xdr:row>
      <xdr:rowOff>427990</xdr:rowOff>
    </xdr:to>
    <xdr:pic>
      <xdr:nvPicPr>
        <xdr:cNvPr id="8" name="Imagen 7">
          <a:extLst>
            <a:ext uri="{FF2B5EF4-FFF2-40B4-BE49-F238E27FC236}">
              <a16:creationId xmlns:a16="http://schemas.microsoft.com/office/drawing/2014/main" id="{EB9E2431-74B6-470F-89B0-348A74B6D0E6}"/>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352425</xdr:colOff>
      <xdr:row>1</xdr:row>
      <xdr:rowOff>257175</xdr:rowOff>
    </xdr:from>
    <xdr:ext cx="2066925" cy="485775"/>
    <xdr:pic>
      <xdr:nvPicPr>
        <xdr:cNvPr id="2" name="image1.png">
          <a:extLst>
            <a:ext uri="{FF2B5EF4-FFF2-40B4-BE49-F238E27FC236}">
              <a16:creationId xmlns:a16="http://schemas.microsoft.com/office/drawing/2014/main" id="{A8B273F0-B6CB-45B9-BE0D-38E3854DDFAA}"/>
            </a:ext>
          </a:extLst>
        </xdr:cNvPr>
        <xdr:cNvPicPr preferRelativeResize="0"/>
      </xdr:nvPicPr>
      <xdr:blipFill>
        <a:blip xmlns:r="http://schemas.openxmlformats.org/officeDocument/2006/relationships" r:embed="rId1" cstate="print"/>
        <a:stretch>
          <a:fillRect/>
        </a:stretch>
      </xdr:blipFill>
      <xdr:spPr>
        <a:xfrm>
          <a:off x="523875" y="466725"/>
          <a:ext cx="2066925" cy="485775"/>
        </a:xfrm>
        <a:prstGeom prst="rect">
          <a:avLst/>
        </a:prstGeom>
        <a:noFill/>
      </xdr:spPr>
    </xdr:pic>
    <xdr:clientData fLocksWithSheet="0"/>
  </xdr:oneCellAnchor>
  <xdr:twoCellAnchor editAs="oneCell">
    <xdr:from>
      <xdr:col>3</xdr:col>
      <xdr:colOff>192916</xdr:colOff>
      <xdr:row>21</xdr:row>
      <xdr:rowOff>59919</xdr:rowOff>
    </xdr:from>
    <xdr:to>
      <xdr:col>3</xdr:col>
      <xdr:colOff>472598</xdr:colOff>
      <xdr:row>21</xdr:row>
      <xdr:rowOff>455055</xdr:rowOff>
    </xdr:to>
    <xdr:pic>
      <xdr:nvPicPr>
        <xdr:cNvPr id="5" name="Imagen 4" descr="Dibujo en blanco y negroDescripción generada automáticamente con confianza baja">
          <a:extLst>
            <a:ext uri="{FF2B5EF4-FFF2-40B4-BE49-F238E27FC236}">
              <a16:creationId xmlns:a16="http://schemas.microsoft.com/office/drawing/2014/main" id="{126890E0-C372-7781-257A-0091ADE2E87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a:xfrm rot="364517">
          <a:off x="3240916" y="9127719"/>
          <a:ext cx="279682" cy="395136"/>
        </a:xfrm>
        <a:prstGeom prst="rect">
          <a:avLst/>
        </a:prstGeom>
        <a:noFill/>
        <a:ln>
          <a:noFill/>
        </a:ln>
      </xdr:spPr>
    </xdr:pic>
    <xdr:clientData/>
  </xdr:twoCellAnchor>
  <xdr:twoCellAnchor editAs="oneCell">
    <xdr:from>
      <xdr:col>3</xdr:col>
      <xdr:colOff>38100</xdr:colOff>
      <xdr:row>22</xdr:row>
      <xdr:rowOff>133350</xdr:rowOff>
    </xdr:from>
    <xdr:to>
      <xdr:col>3</xdr:col>
      <xdr:colOff>730841</xdr:colOff>
      <xdr:row>22</xdr:row>
      <xdr:rowOff>427990</xdr:rowOff>
    </xdr:to>
    <xdr:pic>
      <xdr:nvPicPr>
        <xdr:cNvPr id="6" name="Imagen 5">
          <a:extLst>
            <a:ext uri="{FF2B5EF4-FFF2-40B4-BE49-F238E27FC236}">
              <a16:creationId xmlns:a16="http://schemas.microsoft.com/office/drawing/2014/main" id="{25ACAB58-DB8A-4F09-9BBD-A79DAE95756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a:xfrm>
          <a:off x="3095625" y="6638925"/>
          <a:ext cx="692741" cy="294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83AB22-C042-4D3C-B900-8EFF28F005FD}">
  <dimension ref="A2:U27"/>
  <sheetViews>
    <sheetView showGridLines="0" tabSelected="1" topLeftCell="B1" zoomScaleNormal="100" workbookViewId="0">
      <selection activeCell="B17" sqref="B17:I17"/>
    </sheetView>
  </sheetViews>
  <sheetFormatPr baseColWidth="10" defaultRowHeight="12.75" outlineLevelCol="1" x14ac:dyDescent="0.2"/>
  <cols>
    <col min="1" max="1" width="3.5703125" style="1" customWidth="1"/>
    <col min="2" max="2" width="7.5703125" style="1" customWidth="1"/>
    <col min="3" max="3" width="40.7109375" style="1" customWidth="1"/>
    <col min="4" max="4" width="17.140625" style="1" customWidth="1"/>
    <col min="5" max="5" width="10.140625" style="1" customWidth="1"/>
    <col min="6" max="6" width="2.7109375" style="1" customWidth="1"/>
    <col min="7" max="7" width="17.5703125" style="1" customWidth="1"/>
    <col min="8" max="8" width="2.7109375" style="1" customWidth="1"/>
    <col min="9" max="9" width="17.5703125" style="22" customWidth="1"/>
    <col min="10" max="10" width="2.7109375" style="1" customWidth="1"/>
    <col min="11" max="12" width="15.5703125" style="1" customWidth="1" outlineLevel="1"/>
    <col min="13" max="13" width="14.28515625" style="1" customWidth="1" outlineLevel="1"/>
    <col min="14" max="14" width="15.5703125" style="1" customWidth="1" outlineLevel="1"/>
    <col min="15" max="15" width="2.7109375" style="1" customWidth="1" outlineLevel="1"/>
    <col min="16" max="19" width="15.5703125" style="1" customWidth="1"/>
    <col min="20" max="20" width="11.42578125" style="1"/>
    <col min="21" max="21" width="15.7109375" style="1" customWidth="1"/>
    <col min="22" max="16384" width="11.42578125" style="1"/>
  </cols>
  <sheetData>
    <row r="2" spans="2:21" ht="30.75" customHeight="1" x14ac:dyDescent="0.2">
      <c r="B2" s="68"/>
      <c r="C2" s="68"/>
      <c r="D2" s="96" t="s">
        <v>12</v>
      </c>
      <c r="E2" s="96"/>
      <c r="F2" s="96"/>
      <c r="G2" s="96"/>
      <c r="H2" s="96"/>
      <c r="I2" s="96"/>
      <c r="J2" s="96"/>
      <c r="K2" s="96"/>
      <c r="L2" s="96"/>
      <c r="M2" s="96"/>
      <c r="N2" s="96"/>
      <c r="O2" s="96"/>
      <c r="P2" s="96"/>
      <c r="Q2" s="96"/>
      <c r="R2" s="96"/>
      <c r="S2" s="96"/>
    </row>
    <row r="3" spans="2:21" ht="48.75" customHeight="1" x14ac:dyDescent="0.2">
      <c r="B3" s="68"/>
      <c r="C3" s="68"/>
      <c r="D3" s="72" t="s">
        <v>38</v>
      </c>
      <c r="E3" s="73"/>
      <c r="F3" s="73"/>
      <c r="G3" s="73"/>
      <c r="H3" s="73"/>
      <c r="I3" s="73"/>
      <c r="J3" s="73"/>
      <c r="K3" s="73"/>
      <c r="L3" s="73"/>
      <c r="M3" s="73"/>
      <c r="N3" s="73"/>
      <c r="O3" s="73"/>
      <c r="P3" s="73"/>
      <c r="Q3" s="73"/>
      <c r="R3" s="73"/>
      <c r="S3" s="74"/>
    </row>
    <row r="4" spans="2:21" ht="72" customHeight="1" x14ac:dyDescent="0.2">
      <c r="B4" s="75" t="s">
        <v>19</v>
      </c>
      <c r="C4" s="76"/>
      <c r="D4" s="76"/>
      <c r="E4" s="77"/>
      <c r="G4" s="4" t="s">
        <v>46</v>
      </c>
      <c r="H4" s="22"/>
      <c r="I4" s="4" t="s">
        <v>57</v>
      </c>
      <c r="K4" s="5" t="s">
        <v>20</v>
      </c>
      <c r="L4" s="5" t="s">
        <v>3</v>
      </c>
      <c r="M4" s="5" t="s">
        <v>21</v>
      </c>
      <c r="N4" s="6" t="s">
        <v>23</v>
      </c>
      <c r="P4" s="78" t="s">
        <v>14</v>
      </c>
      <c r="Q4" s="79"/>
      <c r="R4" s="79"/>
      <c r="S4" s="80"/>
    </row>
    <row r="5" spans="2:21" ht="38.25" customHeight="1" x14ac:dyDescent="0.2">
      <c r="B5" s="2" t="s">
        <v>0</v>
      </c>
      <c r="C5" s="2" t="s">
        <v>11</v>
      </c>
      <c r="D5" s="2" t="s">
        <v>1</v>
      </c>
      <c r="E5" s="2" t="s">
        <v>2</v>
      </c>
      <c r="G5" s="4" t="s">
        <v>10</v>
      </c>
      <c r="I5" s="4" t="s">
        <v>10</v>
      </c>
      <c r="K5" s="7" t="s">
        <v>5</v>
      </c>
      <c r="L5" s="7" t="s">
        <v>5</v>
      </c>
      <c r="M5" s="7" t="s">
        <v>5</v>
      </c>
      <c r="N5" s="7" t="s">
        <v>5</v>
      </c>
      <c r="P5" s="4" t="s">
        <v>10</v>
      </c>
      <c r="Q5" s="4" t="s">
        <v>28</v>
      </c>
      <c r="R5" s="4" t="s">
        <v>29</v>
      </c>
      <c r="S5" s="4" t="s">
        <v>30</v>
      </c>
    </row>
    <row r="6" spans="2:21" ht="89.25" customHeight="1" x14ac:dyDescent="0.2">
      <c r="B6" s="48">
        <v>1</v>
      </c>
      <c r="C6" s="49" t="s">
        <v>39</v>
      </c>
      <c r="D6" s="42" t="s">
        <v>36</v>
      </c>
      <c r="E6" s="42">
        <v>5</v>
      </c>
      <c r="G6" s="35">
        <v>490000</v>
      </c>
      <c r="H6" s="36"/>
      <c r="I6" s="35">
        <v>850000</v>
      </c>
      <c r="J6" s="36"/>
      <c r="K6" s="9">
        <f>ROUND(MIN(G6,I6),2)</f>
        <v>490000</v>
      </c>
      <c r="L6" s="9">
        <f>ROUND(AVERAGE(G6,I6),2)</f>
        <v>670000</v>
      </c>
      <c r="M6" s="9">
        <f t="shared" ref="M6" si="0">+MAX(G6,I6)</f>
        <v>850000</v>
      </c>
      <c r="N6" s="53">
        <f t="shared" ref="N6:N12" si="1">+ROUND(AVERAGE(K6,L6),2)</f>
        <v>580000</v>
      </c>
      <c r="O6" s="22"/>
      <c r="P6" s="17">
        <f>N6</f>
        <v>580000</v>
      </c>
      <c r="Q6" s="17">
        <f>ROUND((+P6*19/100),2)</f>
        <v>110200</v>
      </c>
      <c r="R6" s="17">
        <f>+P6+Q6</f>
        <v>690200</v>
      </c>
      <c r="S6" s="9">
        <f>+R6*$E6</f>
        <v>3451000</v>
      </c>
      <c r="U6" s="8"/>
    </row>
    <row r="7" spans="2:21" ht="89.25" customHeight="1" x14ac:dyDescent="0.2">
      <c r="B7" s="48">
        <v>2</v>
      </c>
      <c r="C7" s="49" t="s">
        <v>40</v>
      </c>
      <c r="D7" s="42" t="s">
        <v>36</v>
      </c>
      <c r="E7" s="42">
        <v>2</v>
      </c>
      <c r="G7" s="35">
        <v>480000</v>
      </c>
      <c r="H7" s="36"/>
      <c r="I7" s="35">
        <v>1000000</v>
      </c>
      <c r="J7" s="36"/>
      <c r="K7" s="9">
        <f t="shared" ref="K7:K12" si="2">ROUND(MIN(G7,I7),2)</f>
        <v>480000</v>
      </c>
      <c r="L7" s="9">
        <f t="shared" ref="L7:L12" si="3">ROUND(AVERAGE(G7,I7),2)</f>
        <v>740000</v>
      </c>
      <c r="M7" s="9">
        <f t="shared" ref="M7:M12" si="4">+MAX(G7,I7)</f>
        <v>1000000</v>
      </c>
      <c r="N7" s="53">
        <f t="shared" si="1"/>
        <v>610000</v>
      </c>
      <c r="O7" s="22"/>
      <c r="P7" s="17">
        <f t="shared" ref="P7:P11" si="5">N7</f>
        <v>610000</v>
      </c>
      <c r="Q7" s="17">
        <f t="shared" ref="Q7" si="6">ROUND((+P7*19/100),2)</f>
        <v>115900</v>
      </c>
      <c r="R7" s="17">
        <f t="shared" ref="R7" si="7">+P7+Q7</f>
        <v>725900</v>
      </c>
      <c r="S7" s="9">
        <f>+R7*$E7</f>
        <v>1451800</v>
      </c>
      <c r="U7" s="8"/>
    </row>
    <row r="8" spans="2:21" ht="89.25" customHeight="1" x14ac:dyDescent="0.2">
      <c r="B8" s="48">
        <v>3</v>
      </c>
      <c r="C8" s="50" t="s">
        <v>42</v>
      </c>
      <c r="D8" s="42" t="s">
        <v>36</v>
      </c>
      <c r="E8" s="42">
        <v>7</v>
      </c>
      <c r="G8" s="35">
        <v>510000</v>
      </c>
      <c r="H8" s="36"/>
      <c r="I8" s="35">
        <v>870000</v>
      </c>
      <c r="J8" s="36"/>
      <c r="K8" s="9">
        <f t="shared" si="2"/>
        <v>510000</v>
      </c>
      <c r="L8" s="9">
        <f t="shared" si="3"/>
        <v>690000</v>
      </c>
      <c r="M8" s="9">
        <f t="shared" si="4"/>
        <v>870000</v>
      </c>
      <c r="N8" s="53">
        <f t="shared" si="1"/>
        <v>600000</v>
      </c>
      <c r="O8" s="22"/>
      <c r="P8" s="17">
        <f t="shared" si="5"/>
        <v>600000</v>
      </c>
      <c r="Q8" s="17">
        <f t="shared" ref="Q8:Q12" si="8">ROUND((+P8*19/100),2)</f>
        <v>114000</v>
      </c>
      <c r="R8" s="17">
        <f t="shared" ref="R8:R12" si="9">+P8+Q8</f>
        <v>714000</v>
      </c>
      <c r="S8" s="9">
        <f t="shared" ref="S8:S12" si="10">+R8*$E8</f>
        <v>4998000</v>
      </c>
      <c r="U8" s="8"/>
    </row>
    <row r="9" spans="2:21" ht="89.25" customHeight="1" x14ac:dyDescent="0.2">
      <c r="B9" s="48">
        <v>4</v>
      </c>
      <c r="C9" s="50" t="s">
        <v>43</v>
      </c>
      <c r="D9" s="42" t="s">
        <v>36</v>
      </c>
      <c r="E9" s="42">
        <v>18</v>
      </c>
      <c r="G9" s="35">
        <v>450000</v>
      </c>
      <c r="H9" s="36"/>
      <c r="I9" s="35">
        <v>870000</v>
      </c>
      <c r="J9" s="36"/>
      <c r="K9" s="9">
        <f t="shared" si="2"/>
        <v>450000</v>
      </c>
      <c r="L9" s="9">
        <f t="shared" si="3"/>
        <v>660000</v>
      </c>
      <c r="M9" s="9">
        <f t="shared" si="4"/>
        <v>870000</v>
      </c>
      <c r="N9" s="53">
        <f t="shared" si="1"/>
        <v>555000</v>
      </c>
      <c r="O9" s="22"/>
      <c r="P9" s="17">
        <f t="shared" si="5"/>
        <v>555000</v>
      </c>
      <c r="Q9" s="17">
        <f t="shared" si="8"/>
        <v>105450</v>
      </c>
      <c r="R9" s="17">
        <f>+P9+Q9</f>
        <v>660450</v>
      </c>
      <c r="S9" s="9">
        <f t="shared" si="10"/>
        <v>11888100</v>
      </c>
      <c r="U9" s="8"/>
    </row>
    <row r="10" spans="2:21" ht="89.25" customHeight="1" x14ac:dyDescent="0.2">
      <c r="B10" s="48">
        <v>5</v>
      </c>
      <c r="C10" s="50" t="s">
        <v>44</v>
      </c>
      <c r="D10" s="42" t="s">
        <v>36</v>
      </c>
      <c r="E10" s="42">
        <v>172</v>
      </c>
      <c r="G10" s="35">
        <v>200000</v>
      </c>
      <c r="H10" s="36"/>
      <c r="I10" s="35">
        <v>625000</v>
      </c>
      <c r="J10" s="36"/>
      <c r="K10" s="9">
        <f t="shared" si="2"/>
        <v>200000</v>
      </c>
      <c r="L10" s="9">
        <f t="shared" si="3"/>
        <v>412500</v>
      </c>
      <c r="M10" s="9">
        <f t="shared" si="4"/>
        <v>625000</v>
      </c>
      <c r="N10" s="53">
        <f t="shared" si="1"/>
        <v>306250</v>
      </c>
      <c r="O10" s="22"/>
      <c r="P10" s="17">
        <f t="shared" si="5"/>
        <v>306250</v>
      </c>
      <c r="Q10" s="17">
        <f t="shared" si="8"/>
        <v>58187.5</v>
      </c>
      <c r="R10" s="17">
        <f t="shared" si="9"/>
        <v>364437.5</v>
      </c>
      <c r="S10" s="9">
        <f t="shared" si="10"/>
        <v>62683250</v>
      </c>
      <c r="U10" s="8"/>
    </row>
    <row r="11" spans="2:21" ht="89.25" customHeight="1" x14ac:dyDescent="0.2">
      <c r="B11" s="48">
        <v>6</v>
      </c>
      <c r="C11" s="50" t="s">
        <v>45</v>
      </c>
      <c r="D11" s="42" t="s">
        <v>36</v>
      </c>
      <c r="E11" s="42">
        <v>261</v>
      </c>
      <c r="G11" s="35">
        <v>200000</v>
      </c>
      <c r="H11" s="36"/>
      <c r="I11" s="35">
        <v>580000</v>
      </c>
      <c r="J11" s="36"/>
      <c r="K11" s="9">
        <f t="shared" si="2"/>
        <v>200000</v>
      </c>
      <c r="L11" s="9">
        <f t="shared" si="3"/>
        <v>390000</v>
      </c>
      <c r="M11" s="9">
        <f t="shared" si="4"/>
        <v>580000</v>
      </c>
      <c r="N11" s="53">
        <f t="shared" si="1"/>
        <v>295000</v>
      </c>
      <c r="O11" s="22"/>
      <c r="P11" s="17">
        <f t="shared" si="5"/>
        <v>295000</v>
      </c>
      <c r="Q11" s="17">
        <f t="shared" si="8"/>
        <v>56050</v>
      </c>
      <c r="R11" s="17">
        <f t="shared" si="9"/>
        <v>351050</v>
      </c>
      <c r="S11" s="9">
        <f t="shared" si="10"/>
        <v>91624050</v>
      </c>
      <c r="U11" s="8"/>
    </row>
    <row r="12" spans="2:21" ht="89.25" customHeight="1" x14ac:dyDescent="0.2">
      <c r="B12" s="48">
        <v>7</v>
      </c>
      <c r="C12" s="49" t="s">
        <v>41</v>
      </c>
      <c r="D12" s="42" t="s">
        <v>36</v>
      </c>
      <c r="E12" s="42">
        <v>5</v>
      </c>
      <c r="G12" s="35">
        <v>320000</v>
      </c>
      <c r="H12" s="36"/>
      <c r="I12" s="35">
        <v>450000</v>
      </c>
      <c r="J12" s="36"/>
      <c r="K12" s="9">
        <f t="shared" si="2"/>
        <v>320000</v>
      </c>
      <c r="L12" s="9">
        <f t="shared" si="3"/>
        <v>385000</v>
      </c>
      <c r="M12" s="9">
        <f t="shared" si="4"/>
        <v>450000</v>
      </c>
      <c r="N12" s="53">
        <f t="shared" si="1"/>
        <v>352500</v>
      </c>
      <c r="O12" s="22"/>
      <c r="P12" s="17">
        <f>N12</f>
        <v>352500</v>
      </c>
      <c r="Q12" s="17">
        <f t="shared" si="8"/>
        <v>66975</v>
      </c>
      <c r="R12" s="17">
        <f t="shared" si="9"/>
        <v>419475</v>
      </c>
      <c r="S12" s="9">
        <f t="shared" si="10"/>
        <v>2097375</v>
      </c>
      <c r="U12" s="8"/>
    </row>
    <row r="13" spans="2:21" ht="33" customHeight="1" x14ac:dyDescent="0.2">
      <c r="B13" s="97" t="s">
        <v>9</v>
      </c>
      <c r="C13" s="97"/>
      <c r="D13" s="97"/>
      <c r="E13" s="97"/>
      <c r="G13" s="12"/>
      <c r="I13" s="12"/>
      <c r="K13" s="98"/>
      <c r="L13" s="99"/>
      <c r="M13" s="99"/>
      <c r="N13" s="100"/>
      <c r="P13" s="87" t="s">
        <v>9</v>
      </c>
      <c r="Q13" s="88"/>
      <c r="R13" s="89"/>
      <c r="S13" s="14">
        <f>SUM(S6:S12)</f>
        <v>178193575</v>
      </c>
    </row>
    <row r="15" spans="2:21" x14ac:dyDescent="0.2">
      <c r="B15" s="15" t="s">
        <v>4</v>
      </c>
      <c r="C15" s="15"/>
      <c r="D15" s="16"/>
      <c r="E15" s="16"/>
      <c r="F15" s="16"/>
    </row>
    <row r="16" spans="2:21" ht="27" customHeight="1" x14ac:dyDescent="0.2">
      <c r="B16" s="93" t="s">
        <v>51</v>
      </c>
      <c r="C16" s="94"/>
      <c r="D16" s="94"/>
      <c r="E16" s="94"/>
      <c r="F16" s="94"/>
      <c r="G16" s="94"/>
      <c r="H16" s="94"/>
      <c r="I16" s="95"/>
      <c r="K16" s="22"/>
      <c r="L16" s="8"/>
    </row>
    <row r="17" spans="1:9" ht="39.75" customHeight="1" x14ac:dyDescent="0.2">
      <c r="B17" s="93" t="s">
        <v>60</v>
      </c>
      <c r="C17" s="94"/>
      <c r="D17" s="94"/>
      <c r="E17" s="94"/>
      <c r="F17" s="94"/>
      <c r="G17" s="94"/>
      <c r="H17" s="94"/>
      <c r="I17" s="95"/>
    </row>
    <row r="18" spans="1:9" ht="55.5" customHeight="1" x14ac:dyDescent="0.2">
      <c r="A18" s="22"/>
      <c r="B18" s="93" t="s">
        <v>52</v>
      </c>
      <c r="C18" s="94"/>
      <c r="D18" s="94"/>
      <c r="E18" s="94"/>
      <c r="F18" s="94"/>
      <c r="G18" s="94"/>
      <c r="H18" s="94"/>
      <c r="I18" s="95"/>
    </row>
    <row r="19" spans="1:9" x14ac:dyDescent="0.2">
      <c r="A19" s="22"/>
      <c r="B19" s="33"/>
      <c r="C19" s="33"/>
      <c r="D19" s="33"/>
      <c r="E19" s="33"/>
      <c r="F19" s="33"/>
      <c r="G19" s="22"/>
      <c r="H19" s="22"/>
    </row>
    <row r="20" spans="1:9" ht="15.75" customHeight="1" x14ac:dyDescent="0.2">
      <c r="A20" s="22"/>
      <c r="B20" s="85" t="s">
        <v>50</v>
      </c>
      <c r="C20" s="86"/>
      <c r="D20" s="28"/>
      <c r="E20" s="28"/>
      <c r="F20" s="28"/>
      <c r="G20" s="22"/>
      <c r="H20" s="28"/>
    </row>
    <row r="21" spans="1:9" x14ac:dyDescent="0.2">
      <c r="A21" s="22"/>
      <c r="B21" s="22"/>
      <c r="C21" s="92"/>
      <c r="D21" s="92"/>
      <c r="E21" s="92"/>
      <c r="F21" s="92"/>
      <c r="G21" s="92"/>
      <c r="H21" s="92"/>
    </row>
    <row r="22" spans="1:9" ht="38.25" x14ac:dyDescent="0.2">
      <c r="A22" s="22"/>
      <c r="B22" s="45" t="s">
        <v>15</v>
      </c>
      <c r="C22" s="45" t="s">
        <v>17</v>
      </c>
      <c r="D22" s="46"/>
      <c r="E22" s="90"/>
      <c r="F22" s="91"/>
      <c r="G22" s="22"/>
      <c r="H22" s="22"/>
    </row>
    <row r="23" spans="1:9" ht="38.25" x14ac:dyDescent="0.2">
      <c r="A23" s="22"/>
      <c r="B23" s="45" t="s">
        <v>16</v>
      </c>
      <c r="C23" s="45" t="s">
        <v>37</v>
      </c>
      <c r="D23" s="47"/>
      <c r="E23" s="90"/>
      <c r="F23" s="91"/>
      <c r="G23" s="22"/>
      <c r="H23" s="22"/>
    </row>
    <row r="24" spans="1:9" x14ac:dyDescent="0.2">
      <c r="A24" s="22"/>
      <c r="B24" s="22"/>
      <c r="C24" s="22"/>
      <c r="D24" s="22"/>
      <c r="E24" s="22"/>
      <c r="F24" s="22"/>
      <c r="G24" s="22"/>
      <c r="H24" s="22"/>
    </row>
    <row r="25" spans="1:9" x14ac:dyDescent="0.2">
      <c r="A25" s="22"/>
      <c r="B25" s="22"/>
      <c r="C25" s="22"/>
      <c r="D25" s="22"/>
      <c r="E25" s="22"/>
      <c r="F25" s="22"/>
      <c r="G25" s="22"/>
      <c r="H25" s="22"/>
    </row>
    <row r="26" spans="1:9" x14ac:dyDescent="0.2">
      <c r="A26" s="22"/>
      <c r="B26" s="22"/>
      <c r="C26" s="22"/>
      <c r="D26" s="22"/>
      <c r="E26" s="22"/>
      <c r="F26" s="22"/>
      <c r="G26" s="22"/>
      <c r="H26" s="22"/>
    </row>
    <row r="27" spans="1:9" x14ac:dyDescent="0.2">
      <c r="A27" s="22"/>
      <c r="B27" s="22"/>
      <c r="C27" s="22"/>
      <c r="D27" s="22"/>
      <c r="E27" s="22"/>
      <c r="F27" s="22"/>
      <c r="G27" s="22"/>
      <c r="H27" s="22"/>
    </row>
  </sheetData>
  <mergeCells count="15">
    <mergeCell ref="D3:S3"/>
    <mergeCell ref="B17:I17"/>
    <mergeCell ref="B20:C20"/>
    <mergeCell ref="B2:C3"/>
    <mergeCell ref="D2:S2"/>
    <mergeCell ref="B16:I16"/>
    <mergeCell ref="B18:I18"/>
    <mergeCell ref="B13:E13"/>
    <mergeCell ref="K13:N13"/>
    <mergeCell ref="E22:F22"/>
    <mergeCell ref="E23:F23"/>
    <mergeCell ref="C21:H21"/>
    <mergeCell ref="B4:E4"/>
    <mergeCell ref="P4:S4"/>
    <mergeCell ref="P13:R13"/>
  </mergeCells>
  <phoneticPr fontId="2" type="noConversion"/>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D0C939-FD8C-48A5-B13C-FF595CF170EA}">
  <dimension ref="B2:P26"/>
  <sheetViews>
    <sheetView showGridLines="0" topLeftCell="A5" workbookViewId="0">
      <selection activeCell="L8" sqref="L8"/>
    </sheetView>
  </sheetViews>
  <sheetFormatPr baseColWidth="10" defaultRowHeight="15" x14ac:dyDescent="0.25"/>
  <cols>
    <col min="1" max="1" width="3.85546875" customWidth="1"/>
    <col min="3" max="3" width="40.7109375" customWidth="1"/>
    <col min="6" max="6" width="3.28515625" customWidth="1"/>
    <col min="7" max="7" width="18.5703125" customWidth="1"/>
    <col min="8" max="8" width="3.28515625" customWidth="1"/>
    <col min="9" max="10" width="11.85546875" customWidth="1"/>
    <col min="11" max="11" width="3.28515625" customWidth="1"/>
    <col min="12" max="14" width="18.42578125" customWidth="1"/>
    <col min="15" max="15" width="16" customWidth="1"/>
  </cols>
  <sheetData>
    <row r="2" spans="2:15" x14ac:dyDescent="0.25">
      <c r="B2" s="101" t="s">
        <v>49</v>
      </c>
      <c r="C2" s="101"/>
      <c r="D2" s="101"/>
      <c r="E2" s="101"/>
      <c r="F2" s="101"/>
      <c r="G2" s="101"/>
      <c r="H2" s="101"/>
      <c r="I2" s="101"/>
      <c r="J2" s="101"/>
      <c r="K2" s="101"/>
      <c r="L2" s="101"/>
      <c r="M2" s="101"/>
      <c r="N2" s="101"/>
      <c r="O2" s="101"/>
    </row>
    <row r="3" spans="2:15" ht="108" customHeight="1" x14ac:dyDescent="0.25">
      <c r="B3" s="104"/>
      <c r="C3" s="104"/>
      <c r="D3" s="104"/>
      <c r="E3" s="104"/>
      <c r="F3" s="102" t="str">
        <f>+'ANEXO 1 ANÁLISIS DE COTIZACIÓN'!D3</f>
        <v>PRESTAR EL SERVICIO DE MANTENIMIENTO PREVENTIVO, VERIFICACIÓN, CERTIFICACIÓN DE LOS EQUIPOS TOPOGRÁFICOS Y SOPORTE TECNICO (ESTACIONES TOTALES, RECEPTORES DE PRECISIÓN GNSS, RECEPTORES O NAVEGADORES, DISTANCIÓMETROS Y NIVELES DE PRECISIÓN) DE LOS GRUPOS DE ARQUITECTURA, INGENIERÍA CIVIL Y TOPOGRAFÍA DE LA FISCALÍA GENERAL DE LA NACIÓN.</v>
      </c>
      <c r="G3" s="102"/>
      <c r="H3" s="102"/>
      <c r="I3" s="102"/>
      <c r="J3" s="102"/>
      <c r="K3" s="102"/>
      <c r="L3" s="102"/>
      <c r="M3" s="102"/>
      <c r="N3" s="102"/>
      <c r="O3" s="102"/>
    </row>
    <row r="4" spans="2:15" ht="25.5" x14ac:dyDescent="0.25">
      <c r="B4" s="103" t="s">
        <v>19</v>
      </c>
      <c r="C4" s="103"/>
      <c r="D4" s="103"/>
      <c r="E4" s="103"/>
      <c r="F4" s="115"/>
      <c r="G4" s="65" t="s">
        <v>48</v>
      </c>
      <c r="H4" s="109"/>
      <c r="I4" s="54" t="s">
        <v>47</v>
      </c>
      <c r="J4" s="54" t="s">
        <v>58</v>
      </c>
      <c r="K4" s="106"/>
      <c r="L4" s="72" t="s">
        <v>24</v>
      </c>
      <c r="M4" s="73"/>
      <c r="N4" s="73"/>
      <c r="O4" s="74"/>
    </row>
    <row r="5" spans="2:15" ht="25.5" x14ac:dyDescent="0.25">
      <c r="B5" s="52" t="s">
        <v>0</v>
      </c>
      <c r="C5" s="52" t="s">
        <v>11</v>
      </c>
      <c r="D5" s="52" t="s">
        <v>1</v>
      </c>
      <c r="E5" s="52" t="s">
        <v>2</v>
      </c>
      <c r="F5" s="116"/>
      <c r="G5" s="52" t="s">
        <v>25</v>
      </c>
      <c r="H5" s="110"/>
      <c r="I5" s="55">
        <v>1.5176000000000001</v>
      </c>
      <c r="J5" s="55">
        <v>1.5891</v>
      </c>
      <c r="K5" s="107"/>
      <c r="L5" s="56" t="s">
        <v>10</v>
      </c>
      <c r="M5" s="56" t="s">
        <v>28</v>
      </c>
      <c r="N5" s="56" t="s">
        <v>29</v>
      </c>
      <c r="O5" s="56" t="s">
        <v>35</v>
      </c>
    </row>
    <row r="6" spans="2:15" ht="89.25" customHeight="1" x14ac:dyDescent="0.25">
      <c r="B6" s="57">
        <v>1</v>
      </c>
      <c r="C6" s="58" t="s">
        <v>39</v>
      </c>
      <c r="D6" s="59" t="s">
        <v>36</v>
      </c>
      <c r="E6" s="59">
        <v>5</v>
      </c>
      <c r="F6" s="116"/>
      <c r="G6" s="60">
        <v>423000</v>
      </c>
      <c r="H6" s="110"/>
      <c r="I6" s="105">
        <f>ROUND(G6/$I$5*$J$5,2)</f>
        <v>442929.16</v>
      </c>
      <c r="J6" s="105"/>
      <c r="K6" s="107"/>
      <c r="L6" s="61">
        <f>ROUND(I6,2)</f>
        <v>442929.16</v>
      </c>
      <c r="M6" s="61">
        <f>ROUND((L6*19/100),2)</f>
        <v>84156.54</v>
      </c>
      <c r="N6" s="61">
        <f>+L6+M6</f>
        <v>527085.69999999995</v>
      </c>
      <c r="O6" s="61">
        <f>+N6*E6</f>
        <v>2635428.5</v>
      </c>
    </row>
    <row r="7" spans="2:15" ht="89.25" customHeight="1" x14ac:dyDescent="0.25">
      <c r="B7" s="57">
        <v>2</v>
      </c>
      <c r="C7" s="58" t="s">
        <v>40</v>
      </c>
      <c r="D7" s="59" t="s">
        <v>36</v>
      </c>
      <c r="E7" s="59">
        <v>2</v>
      </c>
      <c r="F7" s="111"/>
      <c r="G7" s="60">
        <v>410300</v>
      </c>
      <c r="H7" s="111"/>
      <c r="I7" s="105">
        <f t="shared" ref="I7:I12" si="0">ROUND(G7/$I$5*$J$5,2)</f>
        <v>429630.82</v>
      </c>
      <c r="J7" s="105"/>
      <c r="K7" s="108"/>
      <c r="L7" s="61">
        <f t="shared" ref="L7:L12" si="1">ROUND(I7,2)</f>
        <v>429630.82</v>
      </c>
      <c r="M7" s="61">
        <f t="shared" ref="M7:M12" si="2">ROUND((L7*19/100),2)</f>
        <v>81629.86</v>
      </c>
      <c r="N7" s="61">
        <f t="shared" ref="N7:N12" si="3">+L7+M7</f>
        <v>511260.68</v>
      </c>
      <c r="O7" s="61">
        <f t="shared" ref="O7:O12" si="4">+N7*E7</f>
        <v>1022521.36</v>
      </c>
    </row>
    <row r="8" spans="2:15" ht="89.25" customHeight="1" x14ac:dyDescent="0.25">
      <c r="B8" s="57">
        <v>3</v>
      </c>
      <c r="C8" s="64" t="s">
        <v>53</v>
      </c>
      <c r="D8" s="59" t="s">
        <v>36</v>
      </c>
      <c r="E8" s="59">
        <v>7</v>
      </c>
      <c r="F8" s="62"/>
      <c r="G8" s="60">
        <v>437600</v>
      </c>
      <c r="H8" s="62"/>
      <c r="I8" s="105">
        <f t="shared" si="0"/>
        <v>458217.03</v>
      </c>
      <c r="J8" s="105"/>
      <c r="K8" s="51"/>
      <c r="L8" s="61">
        <f t="shared" si="1"/>
        <v>458217.03</v>
      </c>
      <c r="M8" s="61">
        <f t="shared" si="2"/>
        <v>87061.24</v>
      </c>
      <c r="N8" s="61">
        <f t="shared" si="3"/>
        <v>545278.27</v>
      </c>
      <c r="O8" s="61">
        <f t="shared" si="4"/>
        <v>3816947.89</v>
      </c>
    </row>
    <row r="9" spans="2:15" ht="89.25" customHeight="1" x14ac:dyDescent="0.25">
      <c r="B9" s="57">
        <v>4</v>
      </c>
      <c r="C9" s="64" t="s">
        <v>54</v>
      </c>
      <c r="D9" s="59" t="s">
        <v>36</v>
      </c>
      <c r="E9" s="59">
        <v>18</v>
      </c>
      <c r="F9" s="62"/>
      <c r="G9" s="60">
        <v>414900</v>
      </c>
      <c r="H9" s="62"/>
      <c r="I9" s="105">
        <f t="shared" si="0"/>
        <v>434447.54</v>
      </c>
      <c r="J9" s="105"/>
      <c r="K9" s="51"/>
      <c r="L9" s="61">
        <f t="shared" si="1"/>
        <v>434447.54</v>
      </c>
      <c r="M9" s="61">
        <f t="shared" si="2"/>
        <v>82545.03</v>
      </c>
      <c r="N9" s="61">
        <f t="shared" si="3"/>
        <v>516992.56999999995</v>
      </c>
      <c r="O9" s="61">
        <f t="shared" si="4"/>
        <v>9305866.2599999998</v>
      </c>
    </row>
    <row r="10" spans="2:15" ht="89.25" customHeight="1" x14ac:dyDescent="0.25">
      <c r="B10" s="57">
        <v>5</v>
      </c>
      <c r="C10" s="64" t="s">
        <v>55</v>
      </c>
      <c r="D10" s="59" t="s">
        <v>36</v>
      </c>
      <c r="E10" s="59">
        <v>172</v>
      </c>
      <c r="F10" s="62"/>
      <c r="G10" s="60">
        <v>169400</v>
      </c>
      <c r="H10" s="62"/>
      <c r="I10" s="105">
        <f t="shared" si="0"/>
        <v>177381.09</v>
      </c>
      <c r="J10" s="105"/>
      <c r="K10" s="51"/>
      <c r="L10" s="61">
        <f t="shared" si="1"/>
        <v>177381.09</v>
      </c>
      <c r="M10" s="61">
        <f t="shared" si="2"/>
        <v>33702.410000000003</v>
      </c>
      <c r="N10" s="61">
        <f t="shared" si="3"/>
        <v>211083.5</v>
      </c>
      <c r="O10" s="61">
        <f t="shared" si="4"/>
        <v>36306362</v>
      </c>
    </row>
    <row r="11" spans="2:15" ht="89.25" customHeight="1" x14ac:dyDescent="0.25">
      <c r="B11" s="57">
        <v>6</v>
      </c>
      <c r="C11" s="64" t="s">
        <v>56</v>
      </c>
      <c r="D11" s="59" t="s">
        <v>36</v>
      </c>
      <c r="E11" s="59">
        <v>261</v>
      </c>
      <c r="F11" s="62"/>
      <c r="G11" s="60">
        <v>161300</v>
      </c>
      <c r="H11" s="62"/>
      <c r="I11" s="105">
        <f t="shared" si="0"/>
        <v>168899.47</v>
      </c>
      <c r="J11" s="105"/>
      <c r="K11" s="51"/>
      <c r="L11" s="61">
        <f t="shared" si="1"/>
        <v>168899.47</v>
      </c>
      <c r="M11" s="61">
        <f t="shared" si="2"/>
        <v>32090.9</v>
      </c>
      <c r="N11" s="61">
        <f t="shared" si="3"/>
        <v>200990.37</v>
      </c>
      <c r="O11" s="61">
        <f t="shared" si="4"/>
        <v>52458486.57</v>
      </c>
    </row>
    <row r="12" spans="2:15" ht="89.25" customHeight="1" x14ac:dyDescent="0.25">
      <c r="B12" s="57">
        <v>7</v>
      </c>
      <c r="C12" s="58" t="s">
        <v>41</v>
      </c>
      <c r="D12" s="59" t="s">
        <v>36</v>
      </c>
      <c r="E12" s="59">
        <v>5</v>
      </c>
      <c r="F12" s="62"/>
      <c r="G12" s="60">
        <v>268400</v>
      </c>
      <c r="H12" s="62"/>
      <c r="I12" s="105">
        <f t="shared" si="0"/>
        <v>281045.36</v>
      </c>
      <c r="J12" s="105"/>
      <c r="K12" s="51"/>
      <c r="L12" s="61">
        <f t="shared" si="1"/>
        <v>281045.36</v>
      </c>
      <c r="M12" s="61">
        <f t="shared" si="2"/>
        <v>53398.62</v>
      </c>
      <c r="N12" s="61">
        <f t="shared" si="3"/>
        <v>334443.98</v>
      </c>
      <c r="O12" s="61">
        <f t="shared" si="4"/>
        <v>1672219.9</v>
      </c>
    </row>
    <row r="13" spans="2:15" x14ac:dyDescent="0.25">
      <c r="B13" s="63"/>
      <c r="C13" s="63"/>
      <c r="D13" s="63"/>
      <c r="E13" s="63"/>
      <c r="F13" s="63"/>
      <c r="G13" s="63"/>
      <c r="H13" s="63"/>
      <c r="I13" s="63"/>
      <c r="J13" s="63"/>
      <c r="K13" s="63"/>
      <c r="L13" s="63"/>
      <c r="M13" s="63"/>
      <c r="N13" s="63"/>
      <c r="O13" s="63"/>
    </row>
    <row r="14" spans="2:15" ht="32.25" customHeight="1" x14ac:dyDescent="0.25">
      <c r="B14" s="112" t="s">
        <v>31</v>
      </c>
      <c r="C14" s="113"/>
      <c r="D14" s="113"/>
      <c r="E14" s="113"/>
      <c r="F14" s="113"/>
      <c r="G14" s="113"/>
      <c r="H14" s="113"/>
      <c r="I14" s="113"/>
      <c r="J14" s="113"/>
      <c r="K14" s="113"/>
      <c r="L14" s="114"/>
      <c r="M14" s="63"/>
      <c r="N14" s="63"/>
      <c r="O14" s="63"/>
    </row>
    <row r="15" spans="2:15" ht="39" customHeight="1" x14ac:dyDescent="0.25">
      <c r="B15" s="112" t="s">
        <v>32</v>
      </c>
      <c r="C15" s="113"/>
      <c r="D15" s="113"/>
      <c r="E15" s="113"/>
      <c r="F15" s="113"/>
      <c r="G15" s="113"/>
      <c r="H15" s="113"/>
      <c r="I15" s="113"/>
      <c r="J15" s="113"/>
      <c r="K15" s="113"/>
      <c r="L15" s="114"/>
    </row>
    <row r="16" spans="2:15" ht="42.75" customHeight="1" x14ac:dyDescent="0.25">
      <c r="B16" s="112" t="s">
        <v>52</v>
      </c>
      <c r="C16" s="113"/>
      <c r="D16" s="113"/>
      <c r="E16" s="113"/>
      <c r="F16" s="113"/>
      <c r="G16" s="113"/>
      <c r="H16" s="113"/>
      <c r="I16" s="113"/>
      <c r="J16" s="113"/>
      <c r="K16" s="113"/>
      <c r="L16" s="114"/>
    </row>
    <row r="18" spans="2:16" ht="15" customHeight="1" x14ac:dyDescent="0.25">
      <c r="B18" s="85" t="s">
        <v>50</v>
      </c>
      <c r="C18" s="86"/>
    </row>
    <row r="20" spans="2:16" ht="38.25" x14ac:dyDescent="0.25">
      <c r="B20" s="29" t="s">
        <v>15</v>
      </c>
      <c r="C20" s="29" t="s">
        <v>17</v>
      </c>
      <c r="D20" s="32"/>
    </row>
    <row r="21" spans="2:16" ht="38.25" x14ac:dyDescent="0.25">
      <c r="B21" s="29" t="s">
        <v>16</v>
      </c>
      <c r="C21" s="29" t="s">
        <v>37</v>
      </c>
      <c r="D21" s="44"/>
      <c r="P21" s="43"/>
    </row>
    <row r="22" spans="2:16" x14ac:dyDescent="0.25">
      <c r="P22" s="43"/>
    </row>
    <row r="23" spans="2:16" x14ac:dyDescent="0.25">
      <c r="G23" s="43"/>
    </row>
    <row r="24" spans="2:16" x14ac:dyDescent="0.25">
      <c r="G24" s="43"/>
      <c r="P24" s="43"/>
    </row>
    <row r="25" spans="2:16" x14ac:dyDescent="0.25">
      <c r="G25" s="43"/>
      <c r="P25" s="43"/>
    </row>
    <row r="26" spans="2:16" x14ac:dyDescent="0.25">
      <c r="P26" s="43"/>
    </row>
  </sheetData>
  <mergeCells count="19">
    <mergeCell ref="I6:J6"/>
    <mergeCell ref="K4:K7"/>
    <mergeCell ref="H4:H7"/>
    <mergeCell ref="B18:C18"/>
    <mergeCell ref="I7:J7"/>
    <mergeCell ref="B14:L14"/>
    <mergeCell ref="B15:L15"/>
    <mergeCell ref="B16:L16"/>
    <mergeCell ref="F4:F7"/>
    <mergeCell ref="I8:J8"/>
    <mergeCell ref="I9:J9"/>
    <mergeCell ref="I10:J10"/>
    <mergeCell ref="I11:J11"/>
    <mergeCell ref="I12:J12"/>
    <mergeCell ref="B2:O2"/>
    <mergeCell ref="F3:O3"/>
    <mergeCell ref="B4:E4"/>
    <mergeCell ref="L4:O4"/>
    <mergeCell ref="B3:E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C1675-C758-4377-81BC-855B44FFC4F1}">
  <dimension ref="A2:R23"/>
  <sheetViews>
    <sheetView showGridLines="0" topLeftCell="A11" zoomScaleNormal="100" workbookViewId="0">
      <selection activeCell="B16" sqref="B16:G16"/>
    </sheetView>
  </sheetViews>
  <sheetFormatPr baseColWidth="10" defaultRowHeight="12.75" x14ac:dyDescent="0.2"/>
  <cols>
    <col min="1" max="1" width="3.5703125" style="1" customWidth="1"/>
    <col min="2" max="2" width="7.5703125" style="1" customWidth="1"/>
    <col min="3" max="3" width="40.7109375" style="1" customWidth="1"/>
    <col min="4" max="5" width="11.42578125" style="1"/>
    <col min="6" max="6" width="2.7109375" style="1" customWidth="1"/>
    <col min="7" max="7" width="17.140625" style="1" customWidth="1"/>
    <col min="8" max="8" width="2.7109375" style="1" customWidth="1"/>
    <col min="9" max="9" width="17.140625" style="1" customWidth="1"/>
    <col min="10" max="10" width="2.7109375" style="1" customWidth="1"/>
    <col min="11" max="14" width="17.140625" style="1" customWidth="1"/>
    <col min="15" max="15" width="11.42578125" style="1"/>
    <col min="16" max="16" width="11.85546875" style="1" bestFit="1" customWidth="1"/>
    <col min="17" max="16384" width="11.42578125" style="1"/>
  </cols>
  <sheetData>
    <row r="2" spans="2:18" ht="30.75" customHeight="1" x14ac:dyDescent="0.2">
      <c r="B2" s="68"/>
      <c r="C2" s="68"/>
      <c r="D2" s="69" t="s">
        <v>33</v>
      </c>
      <c r="E2" s="70"/>
      <c r="F2" s="70"/>
      <c r="G2" s="70"/>
      <c r="H2" s="70"/>
      <c r="I2" s="70"/>
      <c r="J2" s="70"/>
      <c r="K2" s="70"/>
      <c r="L2" s="70"/>
      <c r="M2" s="70"/>
      <c r="N2" s="71"/>
    </row>
    <row r="3" spans="2:18" ht="65.25" customHeight="1" x14ac:dyDescent="0.2">
      <c r="B3" s="68"/>
      <c r="C3" s="68"/>
      <c r="D3" s="72" t="str">
        <f>+'ANEXO 1 ANÁLISIS DE COTIZACIÓN'!D3</f>
        <v>PRESTAR EL SERVICIO DE MANTENIMIENTO PREVENTIVO, VERIFICACIÓN, CERTIFICACIÓN DE LOS EQUIPOS TOPOGRÁFICOS Y SOPORTE TECNICO (ESTACIONES TOTALES, RECEPTORES DE PRECISIÓN GNSS, RECEPTORES O NAVEGADORES, DISTANCIÓMETROS Y NIVELES DE PRECISIÓN) DE LOS GRUPOS DE ARQUITECTURA, INGENIERÍA CIVIL Y TOPOGRAFÍA DE LA FISCALÍA GENERAL DE LA NACIÓN.</v>
      </c>
      <c r="E3" s="73"/>
      <c r="F3" s="73"/>
      <c r="G3" s="73"/>
      <c r="H3" s="73"/>
      <c r="I3" s="73"/>
      <c r="J3" s="73"/>
      <c r="K3" s="73"/>
      <c r="L3" s="73"/>
      <c r="M3" s="73"/>
      <c r="N3" s="74"/>
    </row>
    <row r="4" spans="2:18" ht="61.5" customHeight="1" x14ac:dyDescent="0.2">
      <c r="B4" s="75" t="s">
        <v>19</v>
      </c>
      <c r="C4" s="76"/>
      <c r="D4" s="76"/>
      <c r="E4" s="77"/>
      <c r="G4" s="4" t="s">
        <v>22</v>
      </c>
      <c r="H4" s="25"/>
      <c r="I4" s="40" t="s">
        <v>34</v>
      </c>
      <c r="J4" s="25"/>
      <c r="K4" s="78" t="s">
        <v>26</v>
      </c>
      <c r="L4" s="79"/>
      <c r="M4" s="79"/>
      <c r="N4" s="80"/>
      <c r="R4" s="20"/>
    </row>
    <row r="5" spans="2:18" ht="33" customHeight="1" x14ac:dyDescent="0.2">
      <c r="B5" s="4" t="s">
        <v>0</v>
      </c>
      <c r="C5" s="4" t="s">
        <v>11</v>
      </c>
      <c r="D5" s="4" t="s">
        <v>1</v>
      </c>
      <c r="E5" s="4" t="s">
        <v>2</v>
      </c>
      <c r="G5" s="4" t="s">
        <v>5</v>
      </c>
      <c r="H5" s="25"/>
      <c r="I5" s="40" t="s">
        <v>5</v>
      </c>
      <c r="J5" s="25"/>
      <c r="K5" s="4" t="s">
        <v>10</v>
      </c>
      <c r="L5" s="4" t="s">
        <v>28</v>
      </c>
      <c r="M5" s="4" t="s">
        <v>29</v>
      </c>
      <c r="N5" s="4" t="s">
        <v>30</v>
      </c>
    </row>
    <row r="6" spans="2:18" ht="89.25" customHeight="1" x14ac:dyDescent="0.2">
      <c r="B6" s="48">
        <v>1</v>
      </c>
      <c r="C6" s="49" t="s">
        <v>39</v>
      </c>
      <c r="D6" s="42" t="s">
        <v>36</v>
      </c>
      <c r="E6" s="42">
        <v>5</v>
      </c>
      <c r="G6" s="35">
        <f>'ANEXO 1 ANÁLISIS DE COTIZACIÓN'!P6</f>
        <v>580000</v>
      </c>
      <c r="I6" s="10">
        <f>'ANEXO 2 ANÁLISIS DE COSTOS HIST'!L6</f>
        <v>442929.16</v>
      </c>
      <c r="K6" s="17">
        <f t="shared" ref="K6:K12" si="0">ROUND(AVERAGE(AVERAGE(G6,I6),I6),2)</f>
        <v>477196.87</v>
      </c>
      <c r="L6" s="11">
        <f>+ROUND((K6*19/100),2)</f>
        <v>90667.41</v>
      </c>
      <c r="M6" s="11">
        <f>+K6+L6</f>
        <v>567864.28</v>
      </c>
      <c r="N6" s="11">
        <f>+M6*$E6</f>
        <v>2839321.4000000004</v>
      </c>
      <c r="P6" s="3"/>
      <c r="Q6" s="8"/>
    </row>
    <row r="7" spans="2:18" ht="89.25" customHeight="1" x14ac:dyDescent="0.2">
      <c r="B7" s="48">
        <v>2</v>
      </c>
      <c r="C7" s="49" t="s">
        <v>40</v>
      </c>
      <c r="D7" s="42" t="s">
        <v>36</v>
      </c>
      <c r="E7" s="42">
        <v>2</v>
      </c>
      <c r="G7" s="35">
        <f>'ANEXO 1 ANÁLISIS DE COTIZACIÓN'!P7</f>
        <v>610000</v>
      </c>
      <c r="I7" s="10">
        <f>'ANEXO 2 ANÁLISIS DE COSTOS HIST'!L7</f>
        <v>429630.82</v>
      </c>
      <c r="K7" s="17">
        <f t="shared" si="0"/>
        <v>474723.12</v>
      </c>
      <c r="L7" s="11">
        <f t="shared" ref="L7" si="1">+ROUND((K7*19/100),2)</f>
        <v>90197.39</v>
      </c>
      <c r="M7" s="11">
        <f t="shared" ref="M7" si="2">+K7+L7</f>
        <v>564920.51</v>
      </c>
      <c r="N7" s="11">
        <f>+M7*E7</f>
        <v>1129841.02</v>
      </c>
      <c r="P7" s="3"/>
      <c r="Q7" s="8"/>
    </row>
    <row r="8" spans="2:18" ht="89.25" customHeight="1" x14ac:dyDescent="0.2">
      <c r="B8" s="48">
        <v>3</v>
      </c>
      <c r="C8" s="50" t="s">
        <v>42</v>
      </c>
      <c r="D8" s="42" t="s">
        <v>36</v>
      </c>
      <c r="E8" s="42">
        <v>7</v>
      </c>
      <c r="G8" s="35">
        <f>'ANEXO 1 ANÁLISIS DE COTIZACIÓN'!P8</f>
        <v>600000</v>
      </c>
      <c r="I8" s="10">
        <f>'ANEXO 2 ANÁLISIS DE COSTOS HIST'!L8</f>
        <v>458217.03</v>
      </c>
      <c r="K8" s="17">
        <f t="shared" si="0"/>
        <v>493662.77</v>
      </c>
      <c r="L8" s="11">
        <f t="shared" ref="L8:L12" si="3">+ROUND((K8*19/100),2)</f>
        <v>93795.93</v>
      </c>
      <c r="M8" s="11">
        <f t="shared" ref="M8:M12" si="4">+K8+L8</f>
        <v>587458.69999999995</v>
      </c>
      <c r="N8" s="11">
        <f t="shared" ref="N8:N12" si="5">+M8*E8</f>
        <v>4112210.8999999994</v>
      </c>
      <c r="P8" s="3"/>
      <c r="Q8" s="8"/>
    </row>
    <row r="9" spans="2:18" ht="89.25" customHeight="1" x14ac:dyDescent="0.2">
      <c r="B9" s="48">
        <v>4</v>
      </c>
      <c r="C9" s="50" t="s">
        <v>43</v>
      </c>
      <c r="D9" s="42" t="s">
        <v>36</v>
      </c>
      <c r="E9" s="42">
        <v>18</v>
      </c>
      <c r="G9" s="35">
        <f>'ANEXO 1 ANÁLISIS DE COTIZACIÓN'!P9</f>
        <v>555000</v>
      </c>
      <c r="I9" s="10">
        <f>'ANEXO 2 ANÁLISIS DE COSTOS HIST'!L9</f>
        <v>434447.54</v>
      </c>
      <c r="K9" s="17">
        <f t="shared" si="0"/>
        <v>464585.66</v>
      </c>
      <c r="L9" s="11">
        <f t="shared" si="3"/>
        <v>88271.28</v>
      </c>
      <c r="M9" s="11">
        <f t="shared" si="4"/>
        <v>552856.93999999994</v>
      </c>
      <c r="N9" s="11">
        <f t="shared" si="5"/>
        <v>9951424.9199999981</v>
      </c>
      <c r="P9" s="3"/>
      <c r="Q9" s="8"/>
    </row>
    <row r="10" spans="2:18" ht="89.25" customHeight="1" x14ac:dyDescent="0.2">
      <c r="B10" s="48">
        <v>5</v>
      </c>
      <c r="C10" s="50" t="s">
        <v>44</v>
      </c>
      <c r="D10" s="42" t="s">
        <v>36</v>
      </c>
      <c r="E10" s="42">
        <v>172</v>
      </c>
      <c r="G10" s="35">
        <f>'ANEXO 1 ANÁLISIS DE COTIZACIÓN'!P10</f>
        <v>306250</v>
      </c>
      <c r="I10" s="10">
        <f>'ANEXO 2 ANÁLISIS DE COSTOS HIST'!L10</f>
        <v>177381.09</v>
      </c>
      <c r="K10" s="17">
        <f t="shared" si="0"/>
        <v>209598.32</v>
      </c>
      <c r="L10" s="11">
        <f t="shared" si="3"/>
        <v>39823.68</v>
      </c>
      <c r="M10" s="11">
        <f t="shared" si="4"/>
        <v>249422</v>
      </c>
      <c r="N10" s="11">
        <f t="shared" si="5"/>
        <v>42900584</v>
      </c>
      <c r="P10" s="3"/>
      <c r="Q10" s="8"/>
    </row>
    <row r="11" spans="2:18" ht="89.25" customHeight="1" x14ac:dyDescent="0.2">
      <c r="B11" s="48">
        <v>6</v>
      </c>
      <c r="C11" s="50" t="s">
        <v>45</v>
      </c>
      <c r="D11" s="42" t="s">
        <v>36</v>
      </c>
      <c r="E11" s="42">
        <v>261</v>
      </c>
      <c r="G11" s="35">
        <f>'ANEXO 1 ANÁLISIS DE COTIZACIÓN'!P11</f>
        <v>295000</v>
      </c>
      <c r="I11" s="10">
        <f>'ANEXO 2 ANÁLISIS DE COSTOS HIST'!L11</f>
        <v>168899.47</v>
      </c>
      <c r="K11" s="17">
        <f t="shared" si="0"/>
        <v>200424.6</v>
      </c>
      <c r="L11" s="11">
        <f>+ROUND((K11*19/100),2)</f>
        <v>38080.67</v>
      </c>
      <c r="M11" s="11">
        <f t="shared" si="4"/>
        <v>238505.27000000002</v>
      </c>
      <c r="N11" s="11">
        <f t="shared" si="5"/>
        <v>62249875.470000006</v>
      </c>
      <c r="P11" s="3"/>
      <c r="Q11" s="8"/>
    </row>
    <row r="12" spans="2:18" ht="89.25" customHeight="1" x14ac:dyDescent="0.2">
      <c r="B12" s="48">
        <v>7</v>
      </c>
      <c r="C12" s="49" t="s">
        <v>41</v>
      </c>
      <c r="D12" s="42" t="s">
        <v>36</v>
      </c>
      <c r="E12" s="42">
        <v>5</v>
      </c>
      <c r="G12" s="35">
        <f>'ANEXO 1 ANÁLISIS DE COTIZACIÓN'!P12</f>
        <v>352500</v>
      </c>
      <c r="I12" s="10">
        <f>'ANEXO 2 ANÁLISIS DE COSTOS HIST'!L12</f>
        <v>281045.36</v>
      </c>
      <c r="K12" s="17">
        <f t="shared" si="0"/>
        <v>298909.02</v>
      </c>
      <c r="L12" s="11">
        <f t="shared" si="3"/>
        <v>56792.71</v>
      </c>
      <c r="M12" s="11">
        <f t="shared" si="4"/>
        <v>355701.73000000004</v>
      </c>
      <c r="N12" s="11">
        <f t="shared" si="5"/>
        <v>1778508.6500000001</v>
      </c>
      <c r="P12" s="3"/>
      <c r="Q12" s="8"/>
    </row>
    <row r="13" spans="2:18" ht="30" customHeight="1" x14ac:dyDescent="0.2">
      <c r="B13" s="81" t="s">
        <v>9</v>
      </c>
      <c r="C13" s="81"/>
      <c r="D13" s="81"/>
      <c r="E13" s="81"/>
      <c r="G13" s="12"/>
      <c r="I13" s="12"/>
      <c r="K13" s="87" t="s">
        <v>9</v>
      </c>
      <c r="L13" s="88"/>
      <c r="M13" s="89"/>
      <c r="N13" s="14">
        <f>SUM(N6:N12)</f>
        <v>124961766.36000001</v>
      </c>
    </row>
    <row r="15" spans="2:18" x14ac:dyDescent="0.2">
      <c r="B15" s="15" t="s">
        <v>4</v>
      </c>
      <c r="C15" s="15"/>
      <c r="D15" s="16"/>
      <c r="E15" s="16"/>
      <c r="F15" s="16"/>
    </row>
    <row r="16" spans="2:18" ht="42" customHeight="1" x14ac:dyDescent="0.2">
      <c r="B16" s="82" t="s">
        <v>59</v>
      </c>
      <c r="C16" s="83"/>
      <c r="D16" s="83"/>
      <c r="E16" s="83"/>
      <c r="F16" s="83"/>
      <c r="G16" s="84"/>
      <c r="H16" s="38"/>
      <c r="I16" s="39"/>
      <c r="J16" s="39"/>
      <c r="K16" s="8"/>
    </row>
    <row r="17" spans="1:13" ht="46.5" customHeight="1" x14ac:dyDescent="0.2">
      <c r="A17" s="22"/>
      <c r="B17" s="82" t="s">
        <v>8</v>
      </c>
      <c r="C17" s="83"/>
      <c r="D17" s="83"/>
      <c r="E17" s="83"/>
      <c r="F17" s="83"/>
      <c r="G17" s="84"/>
      <c r="H17" s="39"/>
      <c r="I17" s="39"/>
      <c r="J17" s="39"/>
      <c r="K17" s="41"/>
      <c r="L17" s="39"/>
      <c r="M17" s="39"/>
    </row>
    <row r="18" spans="1:13" ht="18.75" customHeight="1" x14ac:dyDescent="0.2">
      <c r="A18" s="22"/>
      <c r="B18" s="30"/>
      <c r="C18" s="30"/>
      <c r="D18" s="30"/>
      <c r="E18" s="30"/>
      <c r="F18" s="30"/>
      <c r="G18" s="31"/>
      <c r="H18" s="39"/>
      <c r="I18" s="39"/>
      <c r="J18" s="39"/>
      <c r="K18" s="19"/>
      <c r="L18" s="19"/>
      <c r="M18" s="19"/>
    </row>
    <row r="19" spans="1:13" ht="16.5" customHeight="1" x14ac:dyDescent="0.2">
      <c r="A19" s="22"/>
      <c r="B19" s="85" t="s">
        <v>50</v>
      </c>
      <c r="C19" s="86"/>
      <c r="D19" s="28"/>
      <c r="E19" s="28"/>
      <c r="F19" s="28"/>
      <c r="G19" s="22"/>
      <c r="I19" s="39"/>
      <c r="J19" s="39"/>
    </row>
    <row r="20" spans="1:13" s="22" customFormat="1" ht="16.5" customHeight="1" x14ac:dyDescent="0.2">
      <c r="B20" s="37"/>
      <c r="C20" s="37"/>
      <c r="D20" s="28"/>
      <c r="E20" s="28"/>
      <c r="F20" s="28"/>
      <c r="I20" s="39"/>
      <c r="J20" s="39"/>
    </row>
    <row r="21" spans="1:13" ht="38.25" x14ac:dyDescent="0.25">
      <c r="A21" s="22"/>
      <c r="B21" s="29" t="s">
        <v>15</v>
      </c>
      <c r="C21" s="29" t="s">
        <v>17</v>
      </c>
      <c r="D21" s="32"/>
      <c r="E21" s="66"/>
      <c r="F21" s="67"/>
      <c r="G21" s="22"/>
    </row>
    <row r="22" spans="1:13" ht="38.25" x14ac:dyDescent="0.25">
      <c r="A22" s="22"/>
      <c r="B22" s="29" t="s">
        <v>16</v>
      </c>
      <c r="C22" s="29" t="s">
        <v>37</v>
      </c>
      <c r="D22" s="44"/>
      <c r="E22" s="66"/>
      <c r="F22" s="67"/>
      <c r="G22" s="22"/>
    </row>
    <row r="23" spans="1:13" x14ac:dyDescent="0.2">
      <c r="A23" s="22"/>
      <c r="B23" s="22"/>
      <c r="C23" s="22"/>
      <c r="D23" s="22"/>
      <c r="E23" s="22"/>
      <c r="F23" s="22"/>
      <c r="G23" s="22"/>
    </row>
  </sheetData>
  <mergeCells count="12">
    <mergeCell ref="E22:F22"/>
    <mergeCell ref="B2:C3"/>
    <mergeCell ref="D2:N2"/>
    <mergeCell ref="D3:N3"/>
    <mergeCell ref="B4:E4"/>
    <mergeCell ref="K4:N4"/>
    <mergeCell ref="B13:E13"/>
    <mergeCell ref="B16:G16"/>
    <mergeCell ref="B17:G17"/>
    <mergeCell ref="B19:C19"/>
    <mergeCell ref="E21:F21"/>
    <mergeCell ref="K13:M13"/>
  </mergeCells>
  <conditionalFormatting sqref="R4">
    <cfRule type="expression" dxfId="1" priority="5">
      <formula>#REF!&gt;25%</formula>
    </cfRule>
    <cfRule type="expression" dxfId="0" priority="6">
      <formula>#REF!&lt;24.99%</formula>
    </cfRule>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0741C-7A91-4676-88E0-03D578319681}">
  <dimension ref="A2:J24"/>
  <sheetViews>
    <sheetView showGridLines="0" zoomScaleNormal="100" workbookViewId="0">
      <selection activeCell="F15" sqref="F15:J15"/>
    </sheetView>
  </sheetViews>
  <sheetFormatPr baseColWidth="10" defaultRowHeight="12.75" x14ac:dyDescent="0.2"/>
  <cols>
    <col min="1" max="1" width="2.5703125" style="1" customWidth="1"/>
    <col min="2" max="2" width="6.5703125" style="1" customWidth="1"/>
    <col min="3" max="3" width="40.7109375" style="1" customWidth="1"/>
    <col min="4" max="4" width="13.5703125" style="1" customWidth="1"/>
    <col min="5" max="5" width="9.140625" style="1" customWidth="1"/>
    <col min="6" max="6" width="2.7109375" style="1" customWidth="1"/>
    <col min="7" max="10" width="15.140625" style="1" customWidth="1"/>
    <col min="11" max="16384" width="11.42578125" style="1"/>
  </cols>
  <sheetData>
    <row r="2" spans="1:10" ht="30.75" customHeight="1" x14ac:dyDescent="0.2">
      <c r="B2" s="68"/>
      <c r="C2" s="68"/>
      <c r="D2" s="69" t="s">
        <v>27</v>
      </c>
      <c r="E2" s="70"/>
      <c r="F2" s="70"/>
      <c r="G2" s="70"/>
      <c r="H2" s="70"/>
      <c r="I2" s="70"/>
      <c r="J2" s="71"/>
    </row>
    <row r="3" spans="1:10" ht="69" customHeight="1" x14ac:dyDescent="0.2">
      <c r="B3" s="68"/>
      <c r="C3" s="68"/>
      <c r="D3" s="72" t="str">
        <f>+'ANEXO 1 ANÁLISIS DE COTIZACIÓN'!D3</f>
        <v>PRESTAR EL SERVICIO DE MANTENIMIENTO PREVENTIVO, VERIFICACIÓN, CERTIFICACIÓN DE LOS EQUIPOS TOPOGRÁFICOS Y SOPORTE TECNICO (ESTACIONES TOTALES, RECEPTORES DE PRECISIÓN GNSS, RECEPTORES O NAVEGADORES, DISTANCIÓMETROS Y NIVELES DE PRECISIÓN) DE LOS GRUPOS DE ARQUITECTURA, INGENIERÍA CIVIL Y TOPOGRAFÍA DE LA FISCALÍA GENERAL DE LA NACIÓN.</v>
      </c>
      <c r="E3" s="73"/>
      <c r="F3" s="73"/>
      <c r="G3" s="73"/>
      <c r="H3" s="73"/>
      <c r="I3" s="73"/>
      <c r="J3" s="74"/>
    </row>
    <row r="4" spans="1:10" ht="31.5" customHeight="1" x14ac:dyDescent="0.2">
      <c r="B4" s="75" t="s">
        <v>19</v>
      </c>
      <c r="C4" s="76"/>
      <c r="D4" s="76"/>
      <c r="E4" s="77"/>
      <c r="G4" s="123" t="s">
        <v>7</v>
      </c>
      <c r="H4" s="124"/>
      <c r="I4" s="124"/>
      <c r="J4" s="125"/>
    </row>
    <row r="5" spans="1:10" ht="33" customHeight="1" x14ac:dyDescent="0.2">
      <c r="B5" s="4" t="s">
        <v>0</v>
      </c>
      <c r="C5" s="4" t="s">
        <v>11</v>
      </c>
      <c r="D5" s="4" t="s">
        <v>1</v>
      </c>
      <c r="E5" s="4" t="s">
        <v>2</v>
      </c>
      <c r="G5" s="4" t="s">
        <v>10</v>
      </c>
      <c r="H5" s="4" t="s">
        <v>28</v>
      </c>
      <c r="I5" s="4" t="s">
        <v>29</v>
      </c>
      <c r="J5" s="4" t="s">
        <v>6</v>
      </c>
    </row>
    <row r="6" spans="1:10" ht="89.25" customHeight="1" x14ac:dyDescent="0.2">
      <c r="B6" s="48">
        <v>1</v>
      </c>
      <c r="C6" s="49" t="s">
        <v>39</v>
      </c>
      <c r="D6" s="42" t="s">
        <v>36</v>
      </c>
      <c r="E6" s="42">
        <v>5</v>
      </c>
      <c r="G6" s="11">
        <f>'ANEXO 3 RESULTADO COTIZACIONES'!K6</f>
        <v>477196.87</v>
      </c>
      <c r="H6" s="11">
        <f>+ROUND((G6*19/100),2)</f>
        <v>90667.41</v>
      </c>
      <c r="I6" s="11">
        <f>+G6+H6</f>
        <v>567864.28</v>
      </c>
      <c r="J6" s="10">
        <f>+I6*E6</f>
        <v>2839321.4000000004</v>
      </c>
    </row>
    <row r="7" spans="1:10" ht="89.25" customHeight="1" x14ac:dyDescent="0.2">
      <c r="B7" s="48">
        <v>2</v>
      </c>
      <c r="C7" s="49" t="s">
        <v>40</v>
      </c>
      <c r="D7" s="42" t="s">
        <v>36</v>
      </c>
      <c r="E7" s="42">
        <v>2</v>
      </c>
      <c r="G7" s="11">
        <f>'ANEXO 3 RESULTADO COTIZACIONES'!K7</f>
        <v>474723.12</v>
      </c>
      <c r="H7" s="11">
        <f t="shared" ref="H7" si="0">+ROUND((G7*19/100),2)</f>
        <v>90197.39</v>
      </c>
      <c r="I7" s="11">
        <f t="shared" ref="I7" si="1">+G7+H7</f>
        <v>564920.51</v>
      </c>
      <c r="J7" s="10">
        <f>+I7*E7</f>
        <v>1129841.02</v>
      </c>
    </row>
    <row r="8" spans="1:10" ht="89.25" customHeight="1" x14ac:dyDescent="0.2">
      <c r="B8" s="48">
        <v>3</v>
      </c>
      <c r="C8" s="50" t="s">
        <v>42</v>
      </c>
      <c r="D8" s="42" t="s">
        <v>36</v>
      </c>
      <c r="E8" s="42">
        <v>7</v>
      </c>
      <c r="G8" s="11">
        <f>'ANEXO 3 RESULTADO COTIZACIONES'!K8</f>
        <v>493662.77</v>
      </c>
      <c r="H8" s="11">
        <f t="shared" ref="H8:H12" si="2">+ROUND((G8*19/100),2)</f>
        <v>93795.93</v>
      </c>
      <c r="I8" s="11">
        <f t="shared" ref="I8:I12" si="3">+G8+H8</f>
        <v>587458.69999999995</v>
      </c>
      <c r="J8" s="10">
        <f t="shared" ref="J8:J12" si="4">+I8*E8</f>
        <v>4112210.8999999994</v>
      </c>
    </row>
    <row r="9" spans="1:10" ht="89.25" customHeight="1" x14ac:dyDescent="0.2">
      <c r="B9" s="48">
        <v>4</v>
      </c>
      <c r="C9" s="50" t="s">
        <v>43</v>
      </c>
      <c r="D9" s="42" t="s">
        <v>36</v>
      </c>
      <c r="E9" s="42">
        <v>18</v>
      </c>
      <c r="G9" s="11">
        <f>'ANEXO 3 RESULTADO COTIZACIONES'!K9</f>
        <v>464585.66</v>
      </c>
      <c r="H9" s="11">
        <f t="shared" si="2"/>
        <v>88271.28</v>
      </c>
      <c r="I9" s="11">
        <f t="shared" si="3"/>
        <v>552856.93999999994</v>
      </c>
      <c r="J9" s="10">
        <f t="shared" si="4"/>
        <v>9951424.9199999981</v>
      </c>
    </row>
    <row r="10" spans="1:10" ht="89.25" customHeight="1" x14ac:dyDescent="0.2">
      <c r="B10" s="48">
        <v>5</v>
      </c>
      <c r="C10" s="50" t="s">
        <v>44</v>
      </c>
      <c r="D10" s="42" t="s">
        <v>36</v>
      </c>
      <c r="E10" s="42">
        <v>172</v>
      </c>
      <c r="G10" s="11">
        <f>'ANEXO 3 RESULTADO COTIZACIONES'!K10</f>
        <v>209598.32</v>
      </c>
      <c r="H10" s="11">
        <f t="shared" si="2"/>
        <v>39823.68</v>
      </c>
      <c r="I10" s="11">
        <f t="shared" si="3"/>
        <v>249422</v>
      </c>
      <c r="J10" s="10">
        <f t="shared" si="4"/>
        <v>42900584</v>
      </c>
    </row>
    <row r="11" spans="1:10" ht="89.25" customHeight="1" x14ac:dyDescent="0.2">
      <c r="B11" s="48">
        <v>6</v>
      </c>
      <c r="C11" s="50" t="s">
        <v>45</v>
      </c>
      <c r="D11" s="42" t="s">
        <v>36</v>
      </c>
      <c r="E11" s="42">
        <v>261</v>
      </c>
      <c r="G11" s="11">
        <f>'ANEXO 3 RESULTADO COTIZACIONES'!K11</f>
        <v>200424.6</v>
      </c>
      <c r="H11" s="11">
        <f t="shared" si="2"/>
        <v>38080.67</v>
      </c>
      <c r="I11" s="11">
        <f t="shared" si="3"/>
        <v>238505.27000000002</v>
      </c>
      <c r="J11" s="10">
        <f t="shared" si="4"/>
        <v>62249875.470000006</v>
      </c>
    </row>
    <row r="12" spans="1:10" ht="89.25" customHeight="1" x14ac:dyDescent="0.2">
      <c r="B12" s="48">
        <v>7</v>
      </c>
      <c r="C12" s="49" t="s">
        <v>41</v>
      </c>
      <c r="D12" s="42" t="s">
        <v>36</v>
      </c>
      <c r="E12" s="42">
        <v>5</v>
      </c>
      <c r="G12" s="11">
        <f>'ANEXO 3 RESULTADO COTIZACIONES'!K12</f>
        <v>298909.02</v>
      </c>
      <c r="H12" s="11">
        <f t="shared" si="2"/>
        <v>56792.71</v>
      </c>
      <c r="I12" s="11">
        <f t="shared" si="3"/>
        <v>355701.73000000004</v>
      </c>
      <c r="J12" s="10">
        <f t="shared" si="4"/>
        <v>1778508.6500000001</v>
      </c>
    </row>
    <row r="13" spans="1:10" ht="16.5" customHeight="1" x14ac:dyDescent="0.2">
      <c r="B13" s="126" t="s">
        <v>9</v>
      </c>
      <c r="C13" s="127"/>
      <c r="D13" s="127"/>
      <c r="E13" s="128"/>
      <c r="G13" s="13"/>
      <c r="H13" s="13"/>
      <c r="I13" s="13"/>
      <c r="J13" s="14">
        <f>SUM(J6:J12)</f>
        <v>124961766.36000001</v>
      </c>
    </row>
    <row r="14" spans="1:10" ht="16.5" customHeight="1" x14ac:dyDescent="0.2">
      <c r="B14" s="21"/>
      <c r="C14" s="21"/>
      <c r="D14" s="21"/>
      <c r="E14" s="21"/>
      <c r="F14" s="22"/>
      <c r="G14" s="22"/>
      <c r="H14" s="22"/>
      <c r="I14" s="22"/>
      <c r="J14" s="23"/>
    </row>
    <row r="15" spans="1:10" ht="42" customHeight="1" x14ac:dyDescent="0.2">
      <c r="B15" s="119" t="s">
        <v>13</v>
      </c>
      <c r="C15" s="119"/>
      <c r="D15" s="119"/>
      <c r="E15" s="119"/>
      <c r="F15" s="120">
        <f>J13</f>
        <v>124961766.36000001</v>
      </c>
      <c r="G15" s="121"/>
      <c r="H15" s="121"/>
      <c r="I15" s="121"/>
      <c r="J15" s="122"/>
    </row>
    <row r="16" spans="1:10" ht="16.5" customHeight="1" x14ac:dyDescent="0.2">
      <c r="A16" s="22"/>
      <c r="B16" s="21"/>
      <c r="C16" s="21"/>
      <c r="D16" s="21"/>
      <c r="E16" s="21"/>
      <c r="F16" s="22"/>
      <c r="G16" s="22"/>
      <c r="H16" s="22"/>
      <c r="I16" s="22"/>
      <c r="J16" s="23"/>
    </row>
    <row r="17" spans="1:10" x14ac:dyDescent="0.2">
      <c r="A17" s="22"/>
      <c r="B17" s="26" t="s">
        <v>4</v>
      </c>
      <c r="C17" s="26"/>
      <c r="D17" s="27"/>
      <c r="E17" s="27"/>
      <c r="F17" s="27"/>
      <c r="G17" s="22"/>
      <c r="H17" s="22"/>
      <c r="I17" s="22"/>
      <c r="J17" s="22"/>
    </row>
    <row r="18" spans="1:10" ht="27" customHeight="1" x14ac:dyDescent="0.2">
      <c r="A18" s="22"/>
      <c r="B18" s="82" t="s">
        <v>18</v>
      </c>
      <c r="C18" s="83"/>
      <c r="D18" s="83"/>
      <c r="E18" s="83"/>
      <c r="F18" s="83"/>
      <c r="G18" s="83"/>
      <c r="H18" s="83"/>
      <c r="I18" s="83"/>
      <c r="J18" s="84"/>
    </row>
    <row r="19" spans="1:10" x14ac:dyDescent="0.2">
      <c r="A19" s="22"/>
      <c r="B19" s="24"/>
      <c r="C19" s="24"/>
      <c r="D19" s="24"/>
      <c r="E19" s="24"/>
      <c r="F19" s="24"/>
      <c r="G19" s="24"/>
      <c r="H19" s="24"/>
      <c r="I19" s="24"/>
      <c r="J19" s="24"/>
    </row>
    <row r="20" spans="1:10" ht="12.75" customHeight="1" x14ac:dyDescent="0.2">
      <c r="A20" s="22"/>
      <c r="B20" s="85" t="s">
        <v>50</v>
      </c>
      <c r="C20" s="86"/>
      <c r="D20" s="28"/>
      <c r="E20" s="28"/>
      <c r="F20" s="28"/>
      <c r="G20" s="22"/>
      <c r="H20" s="22"/>
      <c r="I20" s="22"/>
      <c r="J20" s="22"/>
    </row>
    <row r="21" spans="1:10" s="22" customFormat="1" x14ac:dyDescent="0.2">
      <c r="B21" s="18"/>
      <c r="C21" s="18"/>
      <c r="D21" s="18"/>
      <c r="E21" s="18"/>
      <c r="F21" s="18"/>
    </row>
    <row r="22" spans="1:10" ht="38.25" x14ac:dyDescent="0.25">
      <c r="A22" s="22"/>
      <c r="B22" s="29" t="s">
        <v>15</v>
      </c>
      <c r="C22" s="29" t="s">
        <v>17</v>
      </c>
      <c r="D22" s="34"/>
      <c r="E22" s="117"/>
      <c r="F22" s="118"/>
      <c r="G22" s="22"/>
      <c r="H22" s="22"/>
      <c r="I22" s="22"/>
      <c r="J22" s="22"/>
    </row>
    <row r="23" spans="1:10" ht="38.25" x14ac:dyDescent="0.25">
      <c r="A23" s="22"/>
      <c r="B23" s="29" t="s">
        <v>16</v>
      </c>
      <c r="C23" s="29" t="s">
        <v>37</v>
      </c>
      <c r="D23" s="44"/>
      <c r="E23" s="117"/>
      <c r="F23" s="118"/>
      <c r="G23" s="22"/>
      <c r="H23" s="22"/>
      <c r="I23" s="22"/>
      <c r="J23" s="22"/>
    </row>
    <row r="24" spans="1:10" x14ac:dyDescent="0.2">
      <c r="A24" s="22"/>
      <c r="B24" s="22"/>
      <c r="C24" s="22"/>
      <c r="D24" s="22"/>
      <c r="E24" s="22"/>
      <c r="F24" s="22"/>
      <c r="G24" s="22"/>
      <c r="H24" s="22"/>
      <c r="I24" s="22"/>
      <c r="J24" s="22"/>
    </row>
  </sheetData>
  <mergeCells count="12">
    <mergeCell ref="D3:J3"/>
    <mergeCell ref="D2:J2"/>
    <mergeCell ref="B2:C3"/>
    <mergeCell ref="E23:F23"/>
    <mergeCell ref="B15:E15"/>
    <mergeCell ref="B18:J18"/>
    <mergeCell ref="F15:J15"/>
    <mergeCell ref="E22:F22"/>
    <mergeCell ref="B20:C20"/>
    <mergeCell ref="B4:E4"/>
    <mergeCell ref="G4:J4"/>
    <mergeCell ref="B13:E13"/>
  </mergeCells>
  <pageMargins left="0.7" right="0.7" top="0.75" bottom="0.75" header="0.3" footer="0.3"/>
  <pageSetup paperSize="9" scale="6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ANEXO 1 ANÁLISIS DE COTIZACIÓN</vt:lpstr>
      <vt:lpstr>ANEXO 2 ANÁLISIS DE COSTOS HIST</vt:lpstr>
      <vt:lpstr>ANEXO 3 RESULTADO COTIZACIONES</vt:lpstr>
      <vt:lpstr>ANEXO 4 - ESTUDIO DEL SECTOR </vt:lpstr>
      <vt:lpstr>'ANEXO 4 - ESTUDIO DEL SECTOR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Patricia Lopez Forero</dc:creator>
  <cp:lastModifiedBy>Wendy Catherine Herrera Muñoz</cp:lastModifiedBy>
  <cp:lastPrinted>2025-09-09T21:10:13Z</cp:lastPrinted>
  <dcterms:created xsi:type="dcterms:W3CDTF">2025-08-26T14:43:13Z</dcterms:created>
  <dcterms:modified xsi:type="dcterms:W3CDTF">2026-06-16T19:12:57Z</dcterms:modified>
</cp:coreProperties>
</file>