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ASUS\Downloads\Documentos Previos_Indigenas_Particip_01092026\"/>
    </mc:Choice>
  </mc:AlternateContent>
  <xr:revisionPtr revIDLastSave="0" documentId="13_ncr:1_{E6F03E7C-5A8B-4839-BC4F-BEBEA7C8C312}" xr6:coauthVersionLast="47" xr6:coauthVersionMax="47" xr10:uidLastSave="{00000000-0000-0000-0000-000000000000}"/>
  <bookViews>
    <workbookView xWindow="-108" yWindow="-108" windowWidth="23256" windowHeight="12456" xr2:uid="{808500AE-0D62-47B4-8EC3-3559E515250C}"/>
  </bookViews>
  <sheets>
    <sheet name="OFERTA_ECONOMIC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J34" i="1" l="1"/>
  <c r="K34" i="1" s="1"/>
  <c r="L34" i="1" s="1"/>
  <c r="K28" i="1"/>
  <c r="L28" i="1" s="1"/>
  <c r="K27" i="1"/>
  <c r="K26" i="1"/>
  <c r="L26" i="1" s="1"/>
  <c r="K25" i="1"/>
  <c r="L25" i="1" s="1"/>
  <c r="K16" i="1"/>
  <c r="L16" i="1" s="1"/>
  <c r="K15" i="1"/>
  <c r="L15" i="1" s="1"/>
  <c r="K14" i="1"/>
  <c r="L14" i="1" s="1"/>
  <c r="K13" i="1"/>
  <c r="L13" i="1" s="1"/>
  <c r="K4" i="1"/>
  <c r="K3" i="1"/>
  <c r="L21" i="1"/>
  <c r="L22" i="1"/>
  <c r="L23" i="1"/>
  <c r="L20" i="1"/>
  <c r="L7" i="1"/>
  <c r="L4" i="1"/>
  <c r="L5" i="1"/>
  <c r="L3" i="1"/>
  <c r="E34" i="1"/>
  <c r="E29" i="1"/>
  <c r="E28" i="1"/>
  <c r="E16" i="1"/>
  <c r="E15" i="1"/>
  <c r="E14" i="1"/>
  <c r="E13" i="1"/>
  <c r="E12" i="1"/>
  <c r="E11" i="1"/>
  <c r="E10" i="1"/>
  <c r="E9" i="1"/>
  <c r="E8" i="1"/>
  <c r="J35" i="1"/>
  <c r="K35" i="1" s="1"/>
  <c r="J33" i="1"/>
  <c r="K33" i="1" s="1"/>
  <c r="L33" i="1" s="1"/>
  <c r="J32" i="1"/>
  <c r="K32" i="1" s="1"/>
  <c r="L32" i="1" s="1"/>
  <c r="J31" i="1"/>
  <c r="K31" i="1" s="1"/>
  <c r="L31" i="1" s="1"/>
  <c r="J30" i="1"/>
  <c r="K30" i="1" s="1"/>
  <c r="L30" i="1" s="1"/>
  <c r="J29" i="1"/>
  <c r="K29" i="1" s="1"/>
  <c r="L29" i="1" s="1"/>
  <c r="J28" i="1"/>
  <c r="J27" i="1"/>
  <c r="J26" i="1"/>
  <c r="J25" i="1"/>
  <c r="J24" i="1"/>
  <c r="K24" i="1" s="1"/>
  <c r="L24" i="1" s="1"/>
  <c r="J23" i="1"/>
  <c r="K23" i="1" s="1"/>
  <c r="J22" i="1"/>
  <c r="K22" i="1" s="1"/>
  <c r="J21" i="1"/>
  <c r="K21" i="1" s="1"/>
  <c r="J20" i="1"/>
  <c r="K20" i="1" s="1"/>
  <c r="J19" i="1"/>
  <c r="K19" i="1" s="1"/>
  <c r="L19" i="1" s="1"/>
  <c r="J18" i="1"/>
  <c r="K18" i="1" s="1"/>
  <c r="L18" i="1" s="1"/>
  <c r="J17" i="1"/>
  <c r="K17" i="1" s="1"/>
  <c r="L17" i="1" s="1"/>
  <c r="J16" i="1"/>
  <c r="J15" i="1"/>
  <c r="J14" i="1"/>
  <c r="J13" i="1"/>
  <c r="J12" i="1"/>
  <c r="K12" i="1" s="1"/>
  <c r="L12" i="1" s="1"/>
  <c r="J11" i="1"/>
  <c r="K11" i="1" s="1"/>
  <c r="L11" i="1" s="1"/>
  <c r="J10" i="1"/>
  <c r="K10" i="1" s="1"/>
  <c r="L10" i="1" s="1"/>
  <c r="J9" i="1"/>
  <c r="K9" i="1" s="1"/>
  <c r="L9" i="1" s="1"/>
  <c r="J8" i="1"/>
  <c r="K8" i="1" s="1"/>
  <c r="L8" i="1" s="1"/>
  <c r="J7" i="1"/>
  <c r="K7" i="1" s="1"/>
  <c r="J6" i="1"/>
  <c r="K6" i="1" s="1"/>
  <c r="L6" i="1" s="1"/>
  <c r="J5" i="1"/>
  <c r="K5" i="1" s="1"/>
  <c r="J4" i="1"/>
  <c r="J3" i="1"/>
  <c r="H36" i="1" l="1"/>
  <c r="H37" i="1" s="1"/>
  <c r="H38" i="1" s="1"/>
  <c r="L36" i="1"/>
  <c r="L37" i="1" s="1"/>
  <c r="L38" i="1" l="1"/>
</calcChain>
</file>

<file path=xl/sharedStrings.xml><?xml version="1.0" encoding="utf-8"?>
<sst xmlns="http://schemas.openxmlformats.org/spreadsheetml/2006/main" count="170" uniqueCount="113">
  <si>
    <t>OFERTA PROPONENTE</t>
  </si>
  <si>
    <t>No.</t>
  </si>
  <si>
    <t>Ítem / Recurso</t>
  </si>
  <si>
    <t>Unidad</t>
  </si>
  <si>
    <t>Descripción Ítem</t>
  </si>
  <si>
    <t>Valor Unitario</t>
  </si>
  <si>
    <t>Valor Unitario con IVA</t>
  </si>
  <si>
    <t>AGUA NATURAL SIN GAS EN ENVASE NO RETORNABLE EN BOTELLA DE PLASTICO POR 600 ML Y QUE CUENTE CON REGISTRO SANITARIO INVIMA</t>
  </si>
  <si>
    <t>N/A</t>
  </si>
  <si>
    <t>TOTALES ANTES DE ADMINISTRACIÓN</t>
  </si>
  <si>
    <t>Subtotal</t>
  </si>
  <si>
    <t>COSTOS ADMINISTRATIVOS (% TECHO)</t>
  </si>
  <si>
    <t>Indique el porcentaje de Costos Admin</t>
  </si>
  <si>
    <t>TOTAL</t>
  </si>
  <si>
    <t>VALOR TOTAL OFERTA PROPONENTE</t>
  </si>
  <si>
    <t>Nombre proponente</t>
  </si>
  <si>
    <t>NIT o CC</t>
  </si>
  <si>
    <t>Fecha</t>
  </si>
  <si>
    <t>Firma</t>
  </si>
  <si>
    <t>Alquiler de espacio con capacidad para mínimo 20 personas. Debe contar con mesas, sillas, tablero, marcadores y servicio de baño. Para sesiones de 6 horas. En la localidad de Usaquén.</t>
  </si>
  <si>
    <t>Diseño, diagramación, producción y suministro de libreta de diario y esfero ecológico, tamaño  de 13,5 cm de ancho x 18 cm de alto, elaborada en material de buena calidad, con impresión full color en portada según diseños aprobados por la entidad. 
Se deberán elaborar cuatro (4) diseños diferentes, uno (1) por cada pueblo, con una cantidad de veinticinco (25) unidades por diseño, para un total de cien (100) unidades.</t>
  </si>
  <si>
    <t>Kit de Papeleria: 
- 2 cajas de Lápiz negro x 12 unidades
- 2 cajas Esferos (según el color que se solicite) x 12 unidades
- 8 cajas de colores x 12 unidades colores surtidos
- 1 resmas de Papel bond tamaño carta 
- 7 Papel Kraft Pliego 70 x 100cm
- 1 rollo de cinta de enmascarar mediana (18 mm x 40 mm) 
- 2 paquetes de octavos de cartulina colores surtidos.
- 5 marcadores permanentes colores 2 negro, 1azul,1 rojo y 1verde. 
- 4 cajas de plumones delgados x 12 unidades colores surtidos. 
- 3 paquetes marcadores borrables x 4 unidades colores surtidos.</t>
  </si>
  <si>
    <t xml:space="preserve">Set depintura al oleo x 12 colores </t>
  </si>
  <si>
    <t xml:space="preserve">Set de pinceles x 8 unidades diferentes tamaños </t>
  </si>
  <si>
    <t>Personal de Apoyo Logístico Étnico Indígenas concertado con la Mesa Local Indígena, estarán al tanto de la adecuación del espacio, la toma de listados, rutas de evacuación y demás necesidades del evento. Turno 6 horas. Al valor establecido se aplicarán únicamente los descuentos tributarios legalmente vigentes. VALOR NO OFERTABLE, CONCERTADO CON LA  Mesa Indígena Local de Usaquén.</t>
  </si>
  <si>
    <t>Moderador con perfil ancestral concertado con la Mesa Local Indígenas de la Localidad de Usaquén. Aplicando los descuentos de impuestos legales vigentes. Turno 6 horas Al valor establecido se aplicarán únicamente los descuentos tributarios legalmente vigentes. VALOR NO OFERTABLE, CONCERTADO CON LA  Mesa Indígena Local de Usaquén.</t>
  </si>
  <si>
    <t>Profesional en Ingenieria de sonido para maenejo de consolas, turno de 5 horas.</t>
  </si>
  <si>
    <t>Refrigerio compuesto  por un (1) alimento sólido de 150 g y una (1) bebida de 330 ml. de acuerdo con las costumbres, tradiciones y prácticas alimentarias propias de los cuatro (4) pueblos indígenas representados en la Mesa Local Indígena de la Localidad de Usaquén</t>
  </si>
  <si>
    <t>almuerzos: Compuesto por una preparación completa con un peso mínimo de 600 g, incluyendo proteína, carbohidrato, acompañamiento y bebida de 250 ml, conforme al menú concertado.de acuerdo con las costumbres, tradiciones y prácticas alimentarias propias de los cuatro (4) pueblos indígenas representados en la Mesa Local Indígena de la Localidad de Usaquén</t>
  </si>
  <si>
    <t>desayunos: Compuesto por una preparación principal con un peso mínimo de 350 g, una (1) bebida caliente o fría de 250 ml y un complemento, de acuerdo con el menú concertado. de acuerdo con las costumbres, tradiciones y prácticas alimentarias propias de los cuatro (4) pueblos indígenas representados en la Mesa Local Indígena de la Localidad de Usaquén.</t>
  </si>
  <si>
    <t>Cena: Compuesta por una preparación principal con un peso mínimo de 500 g y una (1) bebida de 250 ml, de acuerdo con el menú concertado. de acuerdo con las costumbres, tradiciones y prácticas alimentarias propias de los cuatro (4) pueblos indígenas representados en la Mesa Local Indígena de la Localidad de Usaquén.</t>
  </si>
  <si>
    <t>Servicio integral de transporte terrestre automotor para el traslado de sesenta y cinco (65) participantes, desde el punto de encuentro en la localidad de Usaquén hasta el lugar de desarrollo de la actividad en el departamento de Cundinamarca máximo 3 hores de viaje (trayecto) y su respectivo retorno al mismo punto de encuentro, para una actividad con duración de dos (2) días y una (1) noche.
El servicio deberá incluir como mínimo:
-Vehículo(s) modelo 2022 o superior, habilitado(s) para la prestación del servicio público de transporte terrestre automotor.
-Capacidad suficiente para transportar la totalidad de los participantes y el personal de apoyo.
-Al menos un (1) vehículo con plataforma elevadora o sistema de accesibilidad para personas con discapacidad o movilidad reducida, de conformidad con la normatividad vigente.
-Servicio de transporte de ida y regreso.
-Conductor(es) con licencia de conducción vigente y cumplimiento de los requisitos establecidos en la normatividad aplicable.
-Combustible, peajes, parqueaderos, mantenimiento preventivo y correctivo, impuestos, seguros y todos los costos inherentes a la prestación integral del servicio.
-Vehículo(s) con revisión técnico-mecánica, SOAT, pólizas y demás documentos exigidos por la normatividad vigente para la prestación del servicio de transporte terrestre automotor especial.
-Cumplimiento de las condiciones técnicas, operativas y de seguridad vial establecidas en la normatividad vigente.</t>
  </si>
  <si>
    <t>expedición de Póliza Colectiva de Accidentes Personales para sesenta y cinco (65) participantes, con vigencia durante dos (2) días y una (1) noche, que ampare el desarrollo de las actividades programadas y los desplazamientos terrestres de ida y regreso. La póliza deberá cubrir, como mínimo, los riesgos derivados de accidentes personales ocurridos durante la ejecución de las actividades objeto del proyecto.</t>
  </si>
  <si>
    <t>Sabedor/a de lengua materna</t>
  </si>
  <si>
    <t>Acompañante del sabedor/a de lengua materna</t>
  </si>
  <si>
    <t>Sabedor/a de medicina ancestral</t>
  </si>
  <si>
    <t>ALQUILER DE SALÓN</t>
  </si>
  <si>
    <t>INSUMOS RITUAL DE ARMONIZACIÓN</t>
  </si>
  <si>
    <t xml:space="preserve">REFRIGERIO WAYUÚ </t>
  </si>
  <si>
    <t>REFRIGERIO KANKUAMO</t>
  </si>
  <si>
    <t>REFRIGERIO CAMËNTSÁ</t>
  </si>
  <si>
    <t>REFRIGERIO UITOTO</t>
  </si>
  <si>
    <t>ALMUERZO WAYUU</t>
  </si>
  <si>
    <t>ALMUERZO UITOTO</t>
  </si>
  <si>
    <t>ALMUERZO KANKUAMO</t>
  </si>
  <si>
    <t>ALMUERZO CAMËNTSÁ</t>
  </si>
  <si>
    <t>AGENDA</t>
  </si>
  <si>
    <t>PAPELERÍA</t>
  </si>
  <si>
    <t>PINTURA</t>
  </si>
  <si>
    <t>PINCEL</t>
  </si>
  <si>
    <t>Artistas Locales</t>
  </si>
  <si>
    <t>LOGÍSTICOS/AS</t>
  </si>
  <si>
    <t>MODERADOR</t>
  </si>
  <si>
    <t>INGENIERO SONIDO</t>
  </si>
  <si>
    <t>Recuerdo de asistencia</t>
  </si>
  <si>
    <t>ALOJAMIENTO</t>
  </si>
  <si>
    <t>REFRIGERIO</t>
  </si>
  <si>
    <t>ALMUERZO</t>
  </si>
  <si>
    <t>DESAYUNO</t>
  </si>
  <si>
    <t>CENA</t>
  </si>
  <si>
    <t>SERVICIO DE TRANSPORTE</t>
  </si>
  <si>
    <t>PÓLIZA DE SEGURO</t>
  </si>
  <si>
    <t>AGUA</t>
  </si>
  <si>
    <t>Mes</t>
  </si>
  <si>
    <t>Sesión</t>
  </si>
  <si>
    <t>Global</t>
  </si>
  <si>
    <t>Kit</t>
  </si>
  <si>
    <t>Set</t>
  </si>
  <si>
    <t>Servicio</t>
  </si>
  <si>
    <t>FORMATO OFERTA ECONOMICA - PROCESO INDIGENAS PROYECTO 2592 - 2026| Alcaldía Local de Usaquén</t>
  </si>
  <si>
    <t>Tiempo de contratación</t>
  </si>
  <si>
    <t xml:space="preserve">cantidad </t>
  </si>
  <si>
    <t>Uitoto: Mambe, ambil, albahaca dulce, palo santo e incienso de monte e insumos necesarios para la realización de actividades con comunidad. Wayuu: Yotshi, palise'e, jawapi'i, küte'ena, palispanase'e, malüwa'a e insumos necesarios para la realización de actividades con comunidad. Kankuamo: Jarillo, tucilago, romero, quina, curará, talla, pachangona, ambira, ayu, tomillo, medicina preparada, poporo, caja instrumento musical e insumos necesarios para la realización de actividades con comunidad. Camëntsá: Palo santo, copal, waira, coquindo, warmi chondure, purgante frutas para la ofrenda y riego 7 esencias e insumos necesarios para la realización de actividades con comunidad (Bolsa de recursos por $8.568.000 IVA incluido) VALOR NO OFERTABLE, CONCERTADO CON LA SEA INDIGENA DE USAQUÉN.</t>
  </si>
  <si>
    <t>NOTAS:</t>
  </si>
  <si>
    <t>1.</t>
  </si>
  <si>
    <t>Con el fin de determinar el valor unitario de cada uno de los ítems requeridos para el presente proceso, se procedió a realizar  el promedio de valor unitario con IVA (19%) de las cotizaciones obtenidas por la Alcaldía Local de Usaquén.</t>
  </si>
  <si>
    <t>2.</t>
  </si>
  <si>
    <t>3.</t>
  </si>
  <si>
    <t>El contrato que surja del presente proceso de selección corresponde a PRESTACIÓN DE SERVICIOS, regulado por Ley 80 de 1993, la Ley 1150 de 2007, la Ley 1882 de 2018, el Decreto 1082 de 2015 y demás normas que las modifiquen, adicionen o deroguen y en las materias no reguladas en dichas leyes a las disposiciones civiles y comerciales.</t>
  </si>
  <si>
    <t>4.</t>
  </si>
  <si>
    <t>Los ítems mencionados en la presente cotización traen incluidos todos los costos y gastos relacionados a impuestos, traslados, adecuaciones, instalaciones y puesta a punto de los mismos que son inherentes al desarrollo y cumplimiento del objeto contractual.</t>
  </si>
  <si>
    <t>5.</t>
  </si>
  <si>
    <t xml:space="preserve">Las variaciones en los valores asignados a los ítems corresponden a la oferta de mercado de las empresas requeridas en la presente cotización, incluyendo costos de importación, factores arancelarios, transporte, instalación, adecuación y puesta a punto de cada uno de los elementos de la presente cotización. Así mismo, las empresas incluyeron el factor de utilidad por venta de cada uno de los productos y se ajustaron al espectro aplicable de las especificaciones del Anexo Técnico que compone el presente proceso, por lo tanto, se observan diferencias al realizar comparaciones y contrastaciones sobre los valores de los ítems. </t>
  </si>
  <si>
    <t>6.</t>
  </si>
  <si>
    <t>Los costos del recurso humano que reposan en el presente Estudio de Mercado corresponden a valores no modificables, debido a que fueron establecidos y concertados previamente con la Mesa Indigena de la Localidad de Usaquén y regidos bajo los parámetros de la Resolución 1124 del 11 de diciembre de 2024 de la Secretaría Distrital de Gobierno (SDG).</t>
  </si>
  <si>
    <t>7.</t>
  </si>
  <si>
    <t>8.</t>
  </si>
  <si>
    <t>El Porcentaje techo de Gastos Administrativos corresponde al 12%</t>
  </si>
  <si>
    <t>NO OFERTABLES: los items marcados en color amarillo corresponden a NO OFERTABLES.</t>
  </si>
  <si>
    <t>Insumos para actividades Lengua materna</t>
  </si>
  <si>
    <t>Insumos para actividades de medicina ancestral</t>
  </si>
  <si>
    <r>
      <t xml:space="preserve">Sabedor o sabedora ancestral, perteneciente a los pueblos indígenas de la localidad de Usaquén y concertado con la Mesa Indígena Local de Usaquén, responsable de orientar la planeación, preparación, desarrollo y evaluación de cuatro (4) talleres de fortalecimiento de la lengua materna y de participar en un (1) encuentro general de cierre. Su labor comprende la transmisión de conocimientos relacionados con la oralidad, los sonidos, la pronunciación, el vocabulario, las expresiones propias, las narrativas, la memoria cultural y los demás contenidos definidos por cada pueblo, aplicando metodologías acordes con su cosmogonía, usos y costumbres. También deberá apoyar la preparación de materiales pedagógicos y productos culturales derivados del proceso formativo. </t>
    </r>
    <r>
      <rPr>
        <sz val="10"/>
        <color indexed="8"/>
        <rFont val="Garamond"/>
        <family val="1"/>
      </rPr>
      <t>Al valor establecido se aplicarán únicamente los descuentos tributarios legalmente vigentes. VALOR NO OFERTABLE, CONCERTADO CON LA  Mesa Indígena Local de Usaquén.</t>
    </r>
  </si>
  <si>
    <r>
      <t>Persona perteneciente al pueblo indígena correspondiente, concertada con la Mesa Local Indígena de Usaquén, encargada de acompañar y asistir al sabedor o sabedora durante la preparación, realización y evaluación de cuatro (4) talleres de fortalecimiento de la lengua materna y un (1) encuentro general de cierre.</t>
    </r>
    <r>
      <rPr>
        <sz val="10"/>
        <color indexed="8"/>
        <rFont val="Garamond"/>
        <family val="1"/>
      </rPr>
      <t xml:space="preserve"> Sus funciones comprenden apoyar la convocatoria y coordinación de los participantes; preparar y organizar los materiales requeridos; facilitar el desarrollo de las metodologías, ejercicios y dinámicas culturales; apoyar el registro de asistencia y las evidencias de las actividades; y contribuir a la elaboración y presentación de los productos pedagógicos y culturales.</t>
    </r>
    <r>
      <rPr>
        <sz val="10"/>
        <color indexed="8"/>
        <rFont val="Garamond"/>
        <family val="1"/>
      </rPr>
      <t xml:space="preserve"> Al valor establecido se aplicarán únicamente los descuentos tributarios legalmente vigentes.  </t>
    </r>
    <r>
      <rPr>
        <sz val="10"/>
        <color indexed="8"/>
        <rFont val="Garamond"/>
        <family val="1"/>
      </rPr>
      <t xml:space="preserve">VALOR NO OFERTABLE, CONCERTADO CON LA  Mesa Indígena Local de Usaquén </t>
    </r>
  </si>
  <si>
    <t>Sabedor o sabedora ancestral, perteneciente a uno de los pueblos indígenas participantes y concertado con la Mesa Local Indígena de Usaquén, responsable de orientar la planeación, preparación, desarrollo y evaluación de la jornada de medicina ancestral. Su labor comprende orientar, de acuerdo con la cosmogonía, los usos y las costumbres de su pueblo, los círculos de palabra, ceremonias propias, prácticas de armonización espiritual, pagamentos, actividades de medicina ancestral y espacios de diálogo y transmisión intergeneracional de saberes. Asimismo, deberá participar en la definición de los contenidos, metodologías, materiales, insumos y condiciones culturales necesarias para el adecuado desarrollo de la jornada.El sabedor o sabedora deberá garantizar que las prácticas se desarrollen con pertinencia cultural, respeto por los conocimientos tradicionales y observancia de las decisiones adoptadas por las autoridades y representantes de los pueblos indígenas. Al valor establecido se aplicarán únicamente los descuentos tributarios legalmente vigentes. VALOR NO OFERTABLE, CONCERTADO CON LA  Mesa Indígena Local de Usaquén.</t>
  </si>
  <si>
    <t>Bolsa de recursos de Insumos requeridos para la realización del ritual de Bienvenida y armonización del evento para cada pueblo indígena (Uitoto: Mambe, ambil, albahaca dulce, palo santo e incienso de monte. Wayuu: Yotshi, palise'e, jawapi'i, küte'ena, palispanase'e, malüwa'a. Kankuamo: Jarillo, tucilago, romero, quina, curará, talla, pachangona, ambira, ayu, tomillo, medicina preparada, poporo, caja instrumento musical. Camëntsá: Palo santo, copal, waira, elementos para ofrenda, riego 7 esencias). Para 16 sesiones. $4,760,000 IVA incluido. VALOR NO OFERTABLE, CONCERTADO CON LA  Mesa Indígena Local de Usaquén.</t>
  </si>
  <si>
    <t>Refrigerio tradicional wayuú: suministro de refrigerio de aproximadamente 550 a 600 gramos, compuesto por una porción de 100 gramos de friche —carne de cordero preparada de acuerdo con la tradición gastronómica wayuú—; una unidad de bollo tradicional de maíz o empanada tradicional, con peso de 80 a 100 gramos; bebida tradicional a base de maíz de 250 ml; y una porción de fruta fresca de cosecha de 120 a 150 gramos.  
Se debe garantizar la pertinencia cultural, calidad de los ingredientes y cumplimiento de las condiciones sanitarias aplicables. Deberá entregarse en empaque individual, adecuado para alimentos, acompañado de servilleta y elementos necesarios para su consumo.</t>
  </si>
  <si>
    <t>Refrigerio tradicional Kankuamo: suministro de refrigerio compuesto por una unidad de bollo de yuca o bollo de maíz con queso costeño, con peso aproximado de 150 gramos; una porción de carne desmechada de 120 gramos; queso costeño de 30 gramos; una porción de fruta fresca de cosecha de 120 a 150 gramos; y jugo de guarapo de 250 a 300 ml.
Se debe garantizar la pertinencia cultural, calidad de los ingredientes y cumplimiento de las condiciones sanitarias aplicables. Deberá entregarse en empaque individual, adecuado para alimentos, acompañado de servilleta y elementos necesarios para su consumo.</t>
  </si>
  <si>
    <t>Refrigerio tradicional Camëntsá: suministro de refrigerio compuesto por un envuelto de maíz tierno con queso de 150 gramos; un envuelto de mote con fríjol y carne de cerdo de 180 gramos; colada tradicional de 250 ml; y dulce de chilacuán de 80 gramos.
Se debe garantizar la pertinencia cultural, calidad de los ingredientes y cumplimiento de las condiciones sanitarias aplicables. Deberá entregarse en empaque individual, adecuado para alimentos, acompañado de servilleta y elementos necesarios para su consumo.</t>
  </si>
  <si>
    <t>Refrigerio tradicional Uitoto: suministro de refrigerio compuesto por una porción de casabe de almidón de 50 a 80 gramos; una porción de iy+co de 80 a 100 gramos, elaborada de acuerdo con la receta y los ingredientes tradicionales concertados con la comunidad Uitoto; chucula de plátano de 250 a 300 ml; y una porción de fruta fresca de temporada de 120 a 150 gramos.
Se debe garantizar la pertinencia cultural, calidad de los ingredientes y cumplimiento de las condiciones sanitarias aplicables. Deberá entregarse en empaque individual, adecuado para alimentos, acompañado de servilleta y elementos necesarios para su consumo.</t>
  </si>
  <si>
    <t>Almuerzo tradicional wayuú: suministro de almuerzo compuesto por preparaciones a base de carne de chivo, arroz, arroz con camarón, fríjol guajiro, cecina y plátano, acompañado de una bebida tradicional tipo chicha de 250 a 300 ml. Cada ración deberá tener un peso neto mínimo de 650 gramos y máximo de 700 gramos, sin incluir la bebida.
La preparación deberá conservar las tradiciones, características gastronómicas y costumbres alimentarias de la comunidad wayuú. El contratista deberá garantizar la calidad, frescura e de los ingredientes, así como condiciones adecuadas de preparación, conservación, transporte y entrega.
El almuerzo deberá entregarse en empaque individual apto para alimentos, acompañado de cubiertos, servilleta y demás elementos necesarios para su consumo.</t>
  </si>
  <si>
    <t>Almuerzo tradicional Uitoto: suministro de almuerzo tradicional amazónico compuesto por una porción mínima de pescado de 150 gramos, fariña de 50 gramos, yuca cocida de 120 gramos, plátano de 100 gramos, ají amazónico de 20 gramos y arroz blanco de 120 gramos. Deberá estar acompañado de una bebida tradicional amazónica de 300 mililitros. Cada ración deberá tener un peso neto mínimo de 560 gramos, sin incluir la bebida.
La preparación deberá conservar las tradiciones, características gastronómicas y prácticas alimentarias de la comunidad Uitoto. El contratista deberá garantizar la calidad, frescura e inocuidad de los ingredientes, así como condiciones adecuadas de preparación, conservación, transporte y entrega.
El almuerzo deberá entregarse en empaque individual apto para alimentos, acompañado de cubiertos, servilleta y demás elementos necesarios para su consumo.</t>
  </si>
  <si>
    <t>Almuerzo tradicional Kankuamo: suministro de almuerzo tradicional correspondiente a una de las siguientes preparaciones, según lo definido previamente para la jornada:
- Bandeja compuesta por pescado preparado de 150 gramos, batata cocida o asada de 150 gramos y ensalada fresca de 100 gramos, para un peso neto mínimo de 400 gramos.
- Sancocho tradicional con guandú y malanga, compuesto por proteína de origen animal de 120 gramos, guandú cocido de 100 gramos, malanga de 150 gramos y caldo con verduras y condimentos tradicionales, para un peso neto mínimo de 670 gramos.
Cada almuerzo deberá estar acompañado de una bebida tradicional de 300 mililitros. La preparación deberá conservar las tradiciones, características gastronómicas y prácticas alimentarias de la comunidad Kankuamo.
El contratista deberá garantizar la calidad, frescura e inocuidad de los ingredientes, así como condiciones adecuadas de preparación, conservación, transporte y entrega. El almuerzo deberá suministrarse en empaque individual apto para alimentos, acompañado de cubiertos, servilleta y demás elementos necesarios para su consumo.</t>
  </si>
  <si>
    <t>Almuerzo tradicional Camëntsá: suministro de almuerzo compuesto por una porción de bishanshá tierna de mínimo 150 gramos, gallina preparada en porción de 120 a 150 gramos y arroz blanco de 120 gramos. Deberá estar acompañado de jugo de mora de 300 mililitros.
Cada ración deberá contener entre 390 y 420 gramos de alimentos sólidos, sin incluir la bebida. La preparación deberá conservar las tradiciones, características gastronómicas y prácticas alimentarias de la comunidad Camëntsá.
El contratista deberá garantizar la calidad, frescura e inocuidad de los ingredientes, así como condiciones adecuadas de preparación, conservación, transporte y entrega. El almuerzo deberá suministrarse en empaque individual apto para alimentos, acompañado de cubiertos, servilleta y demás elementos necesarios para su consumo.</t>
  </si>
  <si>
    <r>
      <t>Kankuamo:</t>
    </r>
    <r>
      <rPr>
        <sz val="10"/>
        <rFont val="Garamond"/>
        <family val="1"/>
      </rPr>
      <t xml:space="preserve"> Hoja de Ayu, cal, ambira, tumas, algodón, ron de cabeza (chirrinche), mochilas pequeñas, carrizos, tambor, maracas, lana de ovejo  </t>
    </r>
    <r>
      <rPr>
        <b/>
        <sz val="10"/>
        <rFont val="Garamond"/>
        <family val="1"/>
      </rPr>
      <t>Uitoto:F</t>
    </r>
    <r>
      <rPr>
        <sz val="10"/>
        <rFont val="Garamond"/>
        <family val="1"/>
      </rPr>
      <t xml:space="preserve">ibras de manillas kumare, chochos, faldones de corteza de arbol, sonajeros, fibras para corona, plumas, mambe, ambil  </t>
    </r>
    <r>
      <rPr>
        <b/>
        <sz val="10"/>
        <rFont val="Garamond"/>
        <family val="1"/>
      </rPr>
      <t>Camëntsá:</t>
    </r>
    <r>
      <rPr>
        <sz val="10"/>
        <rFont val="Garamond"/>
        <family val="1"/>
      </rPr>
      <t xml:space="preserve"> Tambores, cascabeles, quena, sampoña, tablero, betiyá, mostacilla </t>
    </r>
    <r>
      <rPr>
        <b/>
        <sz val="10"/>
        <rFont val="Garamond"/>
        <family val="1"/>
      </rPr>
      <t xml:space="preserve">Wayuu: </t>
    </r>
    <r>
      <rPr>
        <sz val="10"/>
        <rFont val="Garamond"/>
        <family val="1"/>
      </rPr>
      <t>Tejido inicial de mochilas, manillas y elaboración de sombrero wayuu Hilo, fibras (naturales y pintadas) para elaboracion de sombrero, agujas para tejido de mochilas Tambor y turompa, mantas para danza wayuu</t>
    </r>
    <r>
      <rPr>
        <b/>
        <sz val="10"/>
        <rFont val="Garamond"/>
        <family val="1"/>
      </rPr>
      <t>. (Estableciendo en valor de 5.950.000 IVA incluido por cada uno de los 4 pueblos indigenas participantes) VALOR NO OFERTABLE, CONCERTADO CON LA MESA INDIGENA DE USAQUÉN.</t>
    </r>
  </si>
  <si>
    <t xml:space="preserve"> Pago a terceros como reconocimiento económico por la realización de cuatro (4) presentaciones artísticas y/o culturales, conduración mínima de 25 minutos cada una, a cargo de artistas pertenecientes a los pueblos indígenas representados en la Mesa Local Indígena de Usaquén.
La presentación podrá desarrollarse mediante expresiones como poesía, narración de historias propias, tradición oral, conversatorios, danza, música u otras manifestaciones culturales concertadas con la Mesa Local Indígena de Usaquén. Bolsa de recursos $7,800,000 VALOR NO OFERTABLE, CONCERTADO CON LA  Mesa Indígena Local de Usaquén. 
Al valor establecido se aplicarán únicamente los descuentos tributarios legalmente vigentes. </t>
  </si>
  <si>
    <t>Bolsa de recursos para recuerdos de asistencia. Incluye la adquisición y entrega de recuerdos para 100 participantes de los talleres , cuyo diseño y tipo serán definidos en concertación con la Mesa Local Indígena de la localidad de Usaquén, asegurando pertinencia cultural y representatividad de las comunidades.</t>
  </si>
  <si>
    <t>Servicio de alojamiento para sesenta y cinco (65) participantes de la salida de medicina ancestral, durante dos (2) días y una (1) noche, en un establecimiento ubicado  a una distancia máxima de tres (3) horas por vía terrestre desde Bogotá D. C. El lugar deberá encontrarse preferiblemente en un entorno natural que favorezca el desarrollo de actividades de armonización, medicina ancestral, cuidado colectivo y fortalecimiento comunitario.
El servicio deberá incluir, como mínimo:
– Alojamiento en acomodación múltiple, con capacidad suficiente para la totalidad de los participantes y un máximo de cuatro (4) personas por habitación.
– Una cama o camarote por participante, dotado con colchón, almohada, sábanas y cobija en adecuadas condiciones de higiene.
– Acceso permanente a unidades sanitarias y duchas en condiciones adecuadas de funcionamiento, higiene y salubridad.
– Disponibilidad de espacios abiertos y cubiertos adecuados para desarrollar actividades grupales, círculos de palabra, ceremonias, armonizaciones y demás prácticas propias de la medicina ancestral.
– Condiciones apropiadas de seguridad, iluminación, ventilación, limpieza y mantenimiento.
- Contar con instalaciones de cocina y permitar la preparación de alimentos por los pueblos indigenas en el espacio. 
- Brindar el menaje necesario para el consumo de los alimentos. 
– Personal responsable de la administración y atención del alojamiento durante toda la permanencia del grupo.
– Servicios públicos necesarios para el adecuado funcionamiento del establecimiento.
– Cumplimiento de la normativa vigente aplicable a los prestadores de servicios turísticos y de alojamiento, incluido el Registro Nacional de Turismo vigente.
El valor deberá incluir impuestos y todos los costos asociados con la prestación integral del servicio. No incluye alimentación.</t>
  </si>
  <si>
    <t xml:space="preserve">Bolsa de recursos para recuerdos de asistencia. Incluye la adquisición y entrega de recuerdos para 80 participantes de de la salida de Medicina ancestral , cuyo diseño y tipo serán definidos en concertación con la Mesa Local Indígena de la localidad de Usaquén, asegurando pertinencia cultural y representatividad de las comunidades. </t>
  </si>
  <si>
    <t>El método de adjudicación del presente proceso será hasta por $237.208.996 de pesos M/CTE del presupuesto total a monto agotable a cargo del Proyecto 2592.</t>
  </si>
  <si>
    <t>Valor Total con IVA</t>
  </si>
  <si>
    <t>Valor Total Techo de Referencia FDLUSA</t>
  </si>
  <si>
    <t>Valor Unitario Techo de Referencia</t>
  </si>
  <si>
    <t>IVA (Si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</si>
</sst>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quot;$&quot;\ #,##0"/>
  </numFmts>
  <fonts count="19" x14ac:knownFonts="1">
    <font>
      <sz val="11"/>
      <color theme="1"/>
      <name val="Aptos Narrow"/>
      <family val="2"/>
      <scheme val="minor"/>
    </font>
    <font>
      <sz val="11"/>
      <color theme="1"/>
      <name val="Aptos Narrow"/>
      <family val="2"/>
      <scheme val="minor"/>
    </font>
    <font>
      <b/>
      <sz val="11"/>
      <color theme="0"/>
      <name val="Aptos Narrow"/>
      <family val="2"/>
      <scheme val="minor"/>
    </font>
    <font>
      <b/>
      <sz val="11"/>
      <color theme="1"/>
      <name val="Aptos Narrow"/>
      <family val="2"/>
      <scheme val="minor"/>
    </font>
    <font>
      <sz val="8"/>
      <color theme="1"/>
      <name val="Aptos Narrow"/>
      <family val="2"/>
      <scheme val="minor"/>
    </font>
    <font>
      <b/>
      <sz val="10"/>
      <color rgb="FFFFFFFF"/>
      <name val="Aptos Narrow"/>
      <family val="2"/>
      <scheme val="minor"/>
    </font>
    <font>
      <sz val="8"/>
      <color rgb="FF000000"/>
      <name val="Aptos Narrow"/>
      <family val="2"/>
      <scheme val="minor"/>
    </font>
    <font>
      <sz val="8"/>
      <name val="Aptos Narrow"/>
      <family val="2"/>
      <scheme val="minor"/>
    </font>
    <font>
      <b/>
      <sz val="12"/>
      <color rgb="FFFFFFFF"/>
      <name val="Aptos Narrow"/>
      <family val="2"/>
      <scheme val="minor"/>
    </font>
    <font>
      <b/>
      <sz val="9"/>
      <color theme="0"/>
      <name val="Aptos Narrow"/>
      <family val="2"/>
      <scheme val="minor"/>
    </font>
    <font>
      <b/>
      <sz val="12"/>
      <color theme="0"/>
      <name val="Aptos Narrow"/>
      <family val="2"/>
      <scheme val="minor"/>
    </font>
    <font>
      <b/>
      <sz val="14"/>
      <color theme="0"/>
      <name val="Aptos Narrow"/>
      <family val="2"/>
      <scheme val="minor"/>
    </font>
    <font>
      <b/>
      <sz val="20"/>
      <color theme="1"/>
      <name val="Aptos Narrow"/>
      <family val="2"/>
      <scheme val="minor"/>
    </font>
    <font>
      <sz val="10"/>
      <color rgb="FF000000"/>
      <name val="Garamond"/>
      <family val="1"/>
    </font>
    <font>
      <sz val="10"/>
      <color indexed="8"/>
      <name val="Garamond"/>
      <family val="1"/>
    </font>
    <font>
      <b/>
      <sz val="10"/>
      <name val="Garamond"/>
      <family val="1"/>
    </font>
    <font>
      <sz val="10"/>
      <name val="Garamond"/>
      <family val="1"/>
    </font>
    <font>
      <sz val="10"/>
      <color theme="1"/>
      <name val="Garamond"/>
      <family val="1"/>
    </font>
    <font>
      <b/>
      <sz val="10"/>
      <color theme="1"/>
      <name val="Garamond"/>
      <family val="1"/>
    </font>
  </fonts>
  <fills count="8">
    <fill>
      <patternFill patternType="none"/>
    </fill>
    <fill>
      <patternFill patternType="gray125"/>
    </fill>
    <fill>
      <patternFill patternType="solid">
        <fgColor rgb="FFF2F2F2"/>
      </patternFill>
    </fill>
    <fill>
      <patternFill patternType="solid">
        <fgColor rgb="FFFFFFFF"/>
      </patternFill>
    </fill>
    <fill>
      <patternFill patternType="solid">
        <fgColor theme="0"/>
        <bgColor indexed="64"/>
      </patternFill>
    </fill>
    <fill>
      <patternFill patternType="solid">
        <fgColor rgb="FFC00000"/>
        <bgColor indexed="64"/>
      </patternFill>
    </fill>
    <fill>
      <patternFill patternType="solid">
        <fgColor rgb="FF002060"/>
        <bgColor indexed="64"/>
      </patternFill>
    </fill>
    <fill>
      <patternFill patternType="solid">
        <fgColor rgb="FFFFFF00"/>
        <bgColor indexed="64"/>
      </patternFill>
    </fill>
  </fills>
  <borders count="17">
    <border>
      <left/>
      <right/>
      <top/>
      <bottom/>
      <diagonal/>
    </border>
    <border>
      <left style="thin">
        <color rgb="FFBFBFBF"/>
      </left>
      <right style="thin">
        <color rgb="FFBFBFBF"/>
      </right>
      <top style="thin">
        <color rgb="FFBFBFBF"/>
      </top>
      <bottom style="thin">
        <color rgb="FFBFBFBF"/>
      </bottom>
      <diagonal/>
    </border>
    <border>
      <left/>
      <right/>
      <top style="thin">
        <color rgb="FFBFBFBF"/>
      </top>
      <bottom style="thin">
        <color rgb="FFBFBFBF"/>
      </bottom>
      <diagonal/>
    </border>
    <border>
      <left/>
      <right style="thin">
        <color rgb="FFBFBFBF"/>
      </right>
      <top style="thin">
        <color rgb="FFBFBFBF"/>
      </top>
      <bottom style="thin">
        <color rgb="FFBFBFBF"/>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BFBFBF"/>
      </left>
      <right/>
      <top style="thin">
        <color rgb="FFBFBFBF"/>
      </top>
      <bottom style="thin">
        <color rgb="FFBFBFBF"/>
      </bottom>
      <diagonal/>
    </border>
    <border>
      <left/>
      <right/>
      <top style="thin">
        <color indexed="64"/>
      </top>
      <bottom/>
      <diagonal/>
    </border>
    <border>
      <left style="thin">
        <color rgb="FFBFBFBF"/>
      </left>
      <right/>
      <top style="thin">
        <color indexed="64"/>
      </top>
      <bottom style="thin">
        <color rgb="FFBFBFBF"/>
      </bottom>
      <diagonal/>
    </border>
    <border>
      <left/>
      <right/>
      <top style="thin">
        <color indexed="64"/>
      </top>
      <bottom style="thin">
        <color rgb="FFBFBFBF"/>
      </bottom>
      <diagonal/>
    </border>
    <border>
      <left/>
      <right style="thin">
        <color rgb="FFBFBFBF"/>
      </right>
      <top style="thin">
        <color indexed="64"/>
      </top>
      <bottom style="thin">
        <color rgb="FFBFBFBF"/>
      </bottom>
      <diagonal/>
    </border>
    <border>
      <left style="thin">
        <color rgb="FFBFBFBF"/>
      </left>
      <right/>
      <top/>
      <bottom/>
      <diagonal/>
    </border>
    <border>
      <left style="thin">
        <color rgb="FFBFBFBF"/>
      </left>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cellStyleXfs>
  <cellXfs count="91">
    <xf numFmtId="0" fontId="0" fillId="0" borderId="0" xfId="0"/>
    <xf numFmtId="0" fontId="1" fillId="0" borderId="0" xfId="0" applyFont="1"/>
    <xf numFmtId="0" fontId="6" fillId="3" borderId="5" xfId="0" applyFont="1" applyFill="1" applyBorder="1" applyAlignment="1">
      <alignment horizontal="center" vertical="center" wrapText="1"/>
    </xf>
    <xf numFmtId="0" fontId="1" fillId="0" borderId="0" xfId="0" applyFont="1" applyAlignment="1">
      <alignment wrapText="1"/>
    </xf>
    <xf numFmtId="0" fontId="6" fillId="2" borderId="5" xfId="0" applyFont="1" applyFill="1" applyBorder="1" applyAlignment="1">
      <alignment horizontal="center" vertical="center" wrapText="1"/>
    </xf>
    <xf numFmtId="165" fontId="7" fillId="0" borderId="5" xfId="1" applyNumberFormat="1" applyFont="1" applyFill="1" applyBorder="1" applyAlignment="1">
      <alignment horizontal="right" vertical="center" wrapText="1"/>
    </xf>
    <xf numFmtId="44" fontId="7" fillId="0" borderId="5" xfId="1" applyFont="1" applyFill="1" applyBorder="1" applyAlignment="1">
      <alignment horizontal="center" vertical="center" wrapText="1"/>
    </xf>
    <xf numFmtId="164" fontId="7" fillId="0" borderId="5" xfId="1" applyNumberFormat="1" applyFont="1" applyFill="1" applyBorder="1" applyAlignment="1">
      <alignment horizontal="center" vertical="center" wrapText="1"/>
    </xf>
    <xf numFmtId="0" fontId="5" fillId="5" borderId="5" xfId="0" applyFont="1" applyFill="1" applyBorder="1" applyAlignment="1">
      <alignment horizontal="center" vertical="center" wrapText="1"/>
    </xf>
    <xf numFmtId="0" fontId="5" fillId="5" borderId="5" xfId="0" applyFont="1" applyFill="1" applyBorder="1" applyAlignment="1">
      <alignment vertical="center" wrapText="1"/>
    </xf>
    <xf numFmtId="165" fontId="9" fillId="5" borderId="10" xfId="0" applyNumberFormat="1" applyFont="1" applyFill="1" applyBorder="1" applyAlignment="1">
      <alignment vertical="center" wrapText="1"/>
    </xf>
    <xf numFmtId="9" fontId="9" fillId="5" borderId="1" xfId="0" applyNumberFormat="1" applyFont="1" applyFill="1" applyBorder="1" applyAlignment="1">
      <alignment horizontal="center" vertical="center" wrapText="1"/>
    </xf>
    <xf numFmtId="44" fontId="9" fillId="5" borderId="6" xfId="1" applyFont="1" applyFill="1" applyBorder="1" applyAlignment="1">
      <alignment horizontal="center" vertical="center" wrapText="1"/>
    </xf>
    <xf numFmtId="165" fontId="10" fillId="5" borderId="2" xfId="0" applyNumberFormat="1" applyFont="1" applyFill="1" applyBorder="1" applyAlignment="1">
      <alignment vertical="center" wrapText="1"/>
    </xf>
    <xf numFmtId="0" fontId="2" fillId="6" borderId="5" xfId="0" applyFont="1" applyFill="1" applyBorder="1" applyAlignment="1">
      <alignment horizontal="center" vertical="center" wrapText="1"/>
    </xf>
    <xf numFmtId="164" fontId="11" fillId="6" borderId="5" xfId="0" applyNumberFormat="1" applyFont="1" applyFill="1" applyBorder="1" applyAlignment="1">
      <alignment vertical="center" wrapText="1"/>
    </xf>
    <xf numFmtId="0" fontId="5" fillId="6" borderId="5" xfId="0" applyFont="1" applyFill="1" applyBorder="1" applyAlignment="1">
      <alignment horizontal="center" vertical="center" wrapText="1"/>
    </xf>
    <xf numFmtId="9" fontId="3" fillId="4" borderId="5" xfId="2" applyFont="1" applyFill="1" applyBorder="1" applyAlignment="1">
      <alignment vertical="center" wrapText="1"/>
    </xf>
    <xf numFmtId="164" fontId="3" fillId="0" borderId="5" xfId="0" applyNumberFormat="1" applyFont="1" applyBorder="1" applyAlignment="1">
      <alignment vertical="center" wrapText="1"/>
    </xf>
    <xf numFmtId="0" fontId="1" fillId="0" borderId="0" xfId="0" applyFont="1" applyAlignment="1">
      <alignment horizontal="center" vertical="center" wrapText="1"/>
    </xf>
    <xf numFmtId="0" fontId="3" fillId="0" borderId="5" xfId="0" applyFont="1" applyBorder="1" applyAlignment="1">
      <alignment horizontal="center" vertical="center" wrapText="1"/>
    </xf>
    <xf numFmtId="0" fontId="1" fillId="0" borderId="5" xfId="0" applyFont="1" applyBorder="1" applyAlignment="1">
      <alignment horizontal="center" vertical="center" wrapText="1"/>
    </xf>
    <xf numFmtId="0" fontId="1" fillId="0" borderId="5" xfId="0" applyFont="1" applyBorder="1" applyAlignment="1">
      <alignment horizontal="center" wrapText="1"/>
    </xf>
    <xf numFmtId="0" fontId="1" fillId="0" borderId="7" xfId="0" applyFont="1" applyBorder="1" applyAlignment="1">
      <alignment horizontal="center" wrapText="1"/>
    </xf>
    <xf numFmtId="0" fontId="1" fillId="0" borderId="0" xfId="0" applyFont="1" applyAlignment="1">
      <alignment horizontal="center" wrapText="1"/>
    </xf>
    <xf numFmtId="0" fontId="1" fillId="0" borderId="13" xfId="0" applyFont="1" applyBorder="1" applyAlignment="1">
      <alignment horizontal="center" wrapText="1"/>
    </xf>
    <xf numFmtId="0" fontId="9" fillId="5" borderId="3" xfId="0" applyFont="1" applyFill="1" applyBorder="1" applyAlignment="1">
      <alignment horizontal="right" vertical="center" wrapText="1"/>
    </xf>
    <xf numFmtId="0" fontId="13" fillId="0" borderId="5" xfId="0" applyFont="1" applyBorder="1" applyAlignment="1">
      <alignment wrapText="1"/>
    </xf>
    <xf numFmtId="0" fontId="4" fillId="4" borderId="14" xfId="0" applyFont="1" applyFill="1" applyBorder="1" applyAlignment="1">
      <alignment horizontal="left" vertical="center" wrapText="1"/>
    </xf>
    <xf numFmtId="0" fontId="13" fillId="0" borderId="5" xfId="0" applyFont="1" applyBorder="1" applyAlignment="1">
      <alignment horizontal="center" vertical="center" wrapText="1"/>
    </xf>
    <xf numFmtId="0" fontId="16" fillId="0" borderId="5" xfId="0" applyFont="1" applyBorder="1" applyAlignment="1">
      <alignment horizontal="center" vertical="center" wrapText="1"/>
    </xf>
    <xf numFmtId="0" fontId="6" fillId="4" borderId="5" xfId="0" applyFont="1" applyFill="1" applyBorder="1" applyAlignment="1">
      <alignment horizontal="center" vertical="center" wrapText="1"/>
    </xf>
    <xf numFmtId="0" fontId="16" fillId="0" borderId="0" xfId="0" applyFont="1"/>
    <xf numFmtId="0" fontId="17" fillId="0" borderId="5" xfId="0" applyFont="1" applyBorder="1" applyAlignment="1">
      <alignment horizontal="center" vertical="center" wrapText="1"/>
    </xf>
    <xf numFmtId="0" fontId="9" fillId="5" borderId="10"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3" fillId="4" borderId="5" xfId="0" applyFont="1" applyFill="1" applyBorder="1" applyAlignment="1">
      <alignment horizontal="center" vertical="center" wrapText="1"/>
    </xf>
    <xf numFmtId="0" fontId="16" fillId="4" borderId="5" xfId="0" applyFont="1" applyFill="1" applyBorder="1" applyAlignment="1">
      <alignment horizontal="center" vertical="center" wrapText="1"/>
    </xf>
    <xf numFmtId="0" fontId="17" fillId="4" borderId="5" xfId="0" applyFont="1" applyFill="1" applyBorder="1" applyAlignment="1">
      <alignment horizontal="center" vertical="center" wrapText="1"/>
    </xf>
    <xf numFmtId="0" fontId="13" fillId="4" borderId="5" xfId="0" applyFont="1" applyFill="1" applyBorder="1" applyAlignment="1">
      <alignment horizontal="left" vertical="center" wrapText="1"/>
    </xf>
    <xf numFmtId="0" fontId="6" fillId="7" borderId="5" xfId="0" applyFont="1" applyFill="1" applyBorder="1" applyAlignment="1">
      <alignment horizontal="center" vertical="center" wrapText="1"/>
    </xf>
    <xf numFmtId="0" fontId="13" fillId="7" borderId="5" xfId="0" applyFont="1" applyFill="1" applyBorder="1" applyAlignment="1">
      <alignment horizontal="center" vertical="center" wrapText="1"/>
    </xf>
    <xf numFmtId="0" fontId="13" fillId="7" borderId="5" xfId="0" applyFont="1" applyFill="1" applyBorder="1" applyAlignment="1">
      <alignment horizontal="left" vertical="center" wrapText="1"/>
    </xf>
    <xf numFmtId="165" fontId="7" fillId="7" borderId="5" xfId="1" applyNumberFormat="1" applyFont="1" applyFill="1" applyBorder="1" applyAlignment="1">
      <alignment horizontal="right" vertical="center" wrapText="1"/>
    </xf>
    <xf numFmtId="44" fontId="7" fillId="7" borderId="5" xfId="1" applyFont="1" applyFill="1" applyBorder="1" applyAlignment="1">
      <alignment horizontal="center" vertical="center" wrapText="1"/>
    </xf>
    <xf numFmtId="0" fontId="17" fillId="7" borderId="5" xfId="0" applyFont="1" applyFill="1" applyBorder="1" applyAlignment="1">
      <alignment horizontal="left" vertical="center" wrapText="1"/>
    </xf>
    <xf numFmtId="0" fontId="16" fillId="7" borderId="5" xfId="0" applyFont="1" applyFill="1" applyBorder="1" applyAlignment="1">
      <alignment horizontal="center" vertical="center" wrapText="1"/>
    </xf>
    <xf numFmtId="0" fontId="13" fillId="7" borderId="5" xfId="0" applyFont="1" applyFill="1" applyBorder="1" applyAlignment="1">
      <alignment wrapText="1"/>
    </xf>
    <xf numFmtId="0" fontId="15" fillId="7" borderId="5" xfId="3" applyFont="1" applyFill="1" applyBorder="1" applyAlignment="1">
      <alignment horizontal="left" vertical="center" wrapText="1"/>
    </xf>
    <xf numFmtId="0" fontId="14" fillId="7" borderId="5" xfId="0" applyFont="1" applyFill="1" applyBorder="1" applyAlignment="1">
      <alignment horizontal="center" vertical="center" wrapText="1"/>
    </xf>
    <xf numFmtId="0" fontId="16" fillId="7" borderId="5" xfId="0" applyFont="1" applyFill="1" applyBorder="1" applyAlignment="1">
      <alignment horizontal="left" vertical="center" wrapText="1"/>
    </xf>
    <xf numFmtId="165" fontId="7" fillId="4" borderId="5" xfId="1" applyNumberFormat="1" applyFont="1" applyFill="1" applyBorder="1" applyAlignment="1">
      <alignment horizontal="right" vertical="center" wrapText="1"/>
    </xf>
    <xf numFmtId="44" fontId="7" fillId="4" borderId="5" xfId="1" applyFont="1" applyFill="1" applyBorder="1" applyAlignment="1">
      <alignment horizontal="center" vertical="center" wrapText="1"/>
    </xf>
    <xf numFmtId="0" fontId="16" fillId="7" borderId="5" xfId="3" applyFont="1" applyFill="1" applyBorder="1" applyAlignment="1">
      <alignment horizontal="left" vertical="center" wrapText="1"/>
    </xf>
    <xf numFmtId="0" fontId="12" fillId="0" borderId="5" xfId="0" applyFont="1" applyBorder="1" applyAlignment="1">
      <alignment horizontal="center" vertical="center" wrapText="1"/>
    </xf>
    <xf numFmtId="0" fontId="9" fillId="5" borderId="8" xfId="0" applyFont="1" applyFill="1" applyBorder="1" applyAlignment="1">
      <alignment horizontal="center" vertical="center" wrapText="1"/>
    </xf>
    <xf numFmtId="0" fontId="9" fillId="5" borderId="9" xfId="0" applyFont="1" applyFill="1" applyBorder="1" applyAlignment="1">
      <alignment horizontal="center" vertical="center" wrapText="1"/>
    </xf>
    <xf numFmtId="0" fontId="9" fillId="5" borderId="10" xfId="0" applyFont="1" applyFill="1" applyBorder="1" applyAlignment="1">
      <alignment horizontal="center" vertical="center" wrapText="1"/>
    </xf>
    <xf numFmtId="0" fontId="10" fillId="5" borderId="6"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9" fillId="5" borderId="6" xfId="0" applyFont="1" applyFill="1" applyBorder="1" applyAlignment="1">
      <alignment horizontal="right" vertical="center" wrapText="1"/>
    </xf>
    <xf numFmtId="0" fontId="9" fillId="5" borderId="2" xfId="0" applyFont="1" applyFill="1" applyBorder="1" applyAlignment="1">
      <alignment horizontal="right" vertical="center" wrapText="1"/>
    </xf>
    <xf numFmtId="0" fontId="9" fillId="5" borderId="3" xfId="0" applyFont="1" applyFill="1" applyBorder="1" applyAlignment="1">
      <alignment horizontal="right" vertical="center" wrapText="1"/>
    </xf>
    <xf numFmtId="0" fontId="18" fillId="0" borderId="15" xfId="0" applyFont="1" applyBorder="1" applyAlignment="1">
      <alignment horizontal="left" vertical="center" wrapText="1"/>
    </xf>
    <xf numFmtId="0" fontId="18" fillId="0" borderId="0" xfId="0" applyFont="1" applyAlignment="1">
      <alignment horizontal="left" vertical="center" wrapText="1"/>
    </xf>
    <xf numFmtId="0" fontId="17" fillId="0" borderId="5" xfId="0" applyFont="1" applyBorder="1" applyAlignment="1">
      <alignment wrapText="1"/>
    </xf>
    <xf numFmtId="0" fontId="8" fillId="5" borderId="11" xfId="0" applyFont="1" applyFill="1" applyBorder="1" applyAlignment="1">
      <alignment horizontal="center" vertical="center"/>
    </xf>
    <xf numFmtId="0" fontId="8" fillId="5" borderId="0" xfId="0" applyFont="1" applyFill="1" applyAlignment="1">
      <alignment horizontal="center" vertical="center"/>
    </xf>
    <xf numFmtId="0" fontId="2" fillId="6" borderId="5" xfId="0" applyFont="1" applyFill="1" applyBorder="1" applyAlignment="1">
      <alignment horizontal="center" vertical="center"/>
    </xf>
    <xf numFmtId="0" fontId="17" fillId="0" borderId="14" xfId="0" applyFont="1" applyBorder="1" applyAlignment="1">
      <alignment vertical="top" wrapText="1"/>
    </xf>
    <xf numFmtId="0" fontId="17" fillId="0" borderId="16" xfId="0" applyFont="1" applyBorder="1" applyAlignment="1">
      <alignment vertical="top" wrapText="1"/>
    </xf>
    <xf numFmtId="0" fontId="17" fillId="0" borderId="4" xfId="0" applyFont="1" applyBorder="1" applyAlignment="1">
      <alignment vertical="top" wrapText="1"/>
    </xf>
    <xf numFmtId="0" fontId="17" fillId="0" borderId="5" xfId="0" applyFont="1" applyBorder="1" applyAlignment="1">
      <alignment vertical="center" wrapText="1"/>
    </xf>
    <xf numFmtId="9" fontId="9" fillId="5" borderId="6" xfId="0" applyNumberFormat="1" applyFont="1" applyFill="1" applyBorder="1" applyAlignment="1">
      <alignment horizontal="center" vertical="center" wrapText="1"/>
    </xf>
    <xf numFmtId="0" fontId="12" fillId="0" borderId="0" xfId="0" applyFont="1" applyBorder="1" applyAlignment="1">
      <alignment horizontal="center" vertical="center" wrapText="1"/>
    </xf>
    <xf numFmtId="0" fontId="3" fillId="4" borderId="14" xfId="0" applyFont="1" applyFill="1" applyBorder="1" applyAlignment="1">
      <alignment horizontal="center" vertical="center" wrapText="1"/>
    </xf>
    <xf numFmtId="0" fontId="3" fillId="4" borderId="4" xfId="0" applyFont="1" applyFill="1" applyBorder="1" applyAlignment="1">
      <alignment horizontal="center" vertical="center" wrapText="1"/>
    </xf>
    <xf numFmtId="164" fontId="13" fillId="7" borderId="5" xfId="1" applyNumberFormat="1" applyFont="1" applyFill="1" applyBorder="1" applyAlignment="1">
      <alignment horizontal="left" vertical="center" wrapText="1"/>
    </xf>
    <xf numFmtId="164" fontId="17" fillId="7" borderId="5" xfId="1" applyNumberFormat="1" applyFont="1" applyFill="1" applyBorder="1" applyAlignment="1">
      <alignment horizontal="left" vertical="center" wrapText="1"/>
    </xf>
    <xf numFmtId="164" fontId="13" fillId="0" borderId="5" xfId="1" applyNumberFormat="1" applyFont="1" applyBorder="1" applyAlignment="1">
      <alignment vertical="center" wrapText="1"/>
    </xf>
    <xf numFmtId="164" fontId="13" fillId="7" borderId="5" xfId="1" applyNumberFormat="1" applyFont="1" applyFill="1" applyBorder="1" applyAlignment="1">
      <alignment vertical="center" wrapText="1"/>
    </xf>
    <xf numFmtId="164" fontId="15" fillId="7" borderId="5" xfId="1" applyNumberFormat="1" applyFont="1" applyFill="1" applyBorder="1" applyAlignment="1">
      <alignment horizontal="left" vertical="center" wrapText="1"/>
    </xf>
    <xf numFmtId="164" fontId="16" fillId="7" borderId="5" xfId="1" applyNumberFormat="1" applyFont="1" applyFill="1" applyBorder="1" applyAlignment="1">
      <alignment horizontal="left" vertical="center" wrapText="1"/>
    </xf>
    <xf numFmtId="164" fontId="13" fillId="4" borderId="5" xfId="1" applyNumberFormat="1" applyFont="1" applyFill="1" applyBorder="1" applyAlignment="1">
      <alignment horizontal="left" vertical="center" wrapText="1"/>
    </xf>
    <xf numFmtId="164" fontId="4" fillId="4" borderId="14" xfId="1" applyNumberFormat="1" applyFont="1" applyFill="1" applyBorder="1" applyAlignment="1">
      <alignment horizontal="left" vertical="center" wrapText="1"/>
    </xf>
    <xf numFmtId="0" fontId="3" fillId="0" borderId="1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center" vertical="center" wrapText="1"/>
    </xf>
    <xf numFmtId="164" fontId="3" fillId="0" borderId="5" xfId="0" applyNumberFormat="1" applyFont="1" applyBorder="1" applyAlignment="1">
      <alignment horizontal="center" vertical="center" wrapText="1"/>
    </xf>
    <xf numFmtId="164" fontId="7" fillId="7" borderId="5" xfId="1" applyNumberFormat="1" applyFont="1" applyFill="1" applyBorder="1" applyAlignment="1">
      <alignment horizontal="center" vertical="center" wrapText="1"/>
    </xf>
  </cellXfs>
  <cellStyles count="4">
    <cellStyle name="Moneda" xfId="1" builtinId="4"/>
    <cellStyle name="Normal" xfId="0" builtinId="0"/>
    <cellStyle name="Normal 2" xfId="3" xr:uid="{C2B00BA8-2FB6-4864-A9A3-52B29555050B}"/>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2E0779-66A0-4365-83D3-5D3BC393BD28}">
  <dimension ref="A1:Q58"/>
  <sheetViews>
    <sheetView tabSelected="1" zoomScale="80" zoomScaleNormal="80" workbookViewId="0">
      <selection activeCell="L36" sqref="L36"/>
    </sheetView>
  </sheetViews>
  <sheetFormatPr baseColWidth="10" defaultColWidth="8.6640625" defaultRowHeight="14.4" x14ac:dyDescent="0.3"/>
  <cols>
    <col min="1" max="1" width="5" style="3" customWidth="1"/>
    <col min="2" max="2" width="18.6640625" style="3" customWidth="1"/>
    <col min="3" max="3" width="10.5546875" style="3" customWidth="1"/>
    <col min="4" max="5" width="14.109375" style="3" customWidth="1"/>
    <col min="6" max="6" width="34.88671875" style="3" customWidth="1"/>
    <col min="7" max="7" width="17.6640625" style="3" customWidth="1"/>
    <col min="8" max="8" width="19.88671875" style="3" customWidth="1"/>
    <col min="9" max="9" width="20.5546875" style="3" customWidth="1"/>
    <col min="10" max="11" width="16.6640625" style="3" customWidth="1"/>
    <col min="12" max="12" width="21.33203125" style="3" customWidth="1"/>
    <col min="13" max="16384" width="8.6640625" style="1"/>
  </cols>
  <sheetData>
    <row r="1" spans="1:12" ht="22.2" customHeight="1" x14ac:dyDescent="0.3">
      <c r="A1" s="67" t="s">
        <v>69</v>
      </c>
      <c r="B1" s="68"/>
      <c r="C1" s="68"/>
      <c r="D1" s="68"/>
      <c r="E1" s="68"/>
      <c r="F1" s="68"/>
      <c r="G1" s="68"/>
      <c r="H1" s="68"/>
      <c r="I1" s="69" t="s">
        <v>0</v>
      </c>
      <c r="J1" s="69"/>
      <c r="K1" s="69"/>
      <c r="L1" s="69"/>
    </row>
    <row r="2" spans="1:12" ht="43.5" customHeight="1" x14ac:dyDescent="0.3">
      <c r="A2" s="9" t="s">
        <v>1</v>
      </c>
      <c r="B2" s="8" t="s">
        <v>2</v>
      </c>
      <c r="C2" s="8" t="s">
        <v>3</v>
      </c>
      <c r="D2" s="8" t="s">
        <v>70</v>
      </c>
      <c r="E2" s="8" t="s">
        <v>71</v>
      </c>
      <c r="F2" s="8" t="s">
        <v>4</v>
      </c>
      <c r="G2" s="8" t="s">
        <v>111</v>
      </c>
      <c r="H2" s="8" t="s">
        <v>110</v>
      </c>
      <c r="I2" s="16" t="s">
        <v>5</v>
      </c>
      <c r="J2" s="16" t="s">
        <v>112</v>
      </c>
      <c r="K2" s="16" t="s">
        <v>6</v>
      </c>
      <c r="L2" s="16" t="s">
        <v>109</v>
      </c>
    </row>
    <row r="3" spans="1:12" ht="13.2" customHeight="1" x14ac:dyDescent="0.3">
      <c r="A3" s="40">
        <v>1</v>
      </c>
      <c r="B3" s="41" t="s">
        <v>33</v>
      </c>
      <c r="C3" s="41" t="s">
        <v>63</v>
      </c>
      <c r="D3" s="41">
        <v>2</v>
      </c>
      <c r="E3" s="41">
        <v>4</v>
      </c>
      <c r="F3" s="42" t="s">
        <v>91</v>
      </c>
      <c r="G3" s="78">
        <v>3500000</v>
      </c>
      <c r="H3" s="43">
        <v>28000000</v>
      </c>
      <c r="I3" s="44"/>
      <c r="J3" s="44">
        <f>I3*19%</f>
        <v>0</v>
      </c>
      <c r="K3" s="44">
        <f>I3+J3</f>
        <v>0</v>
      </c>
      <c r="L3" s="90">
        <f>H3</f>
        <v>28000000</v>
      </c>
    </row>
    <row r="4" spans="1:12" ht="17.25" customHeight="1" x14ac:dyDescent="0.3">
      <c r="A4" s="40">
        <v>2</v>
      </c>
      <c r="B4" s="41" t="s">
        <v>34</v>
      </c>
      <c r="C4" s="41" t="s">
        <v>63</v>
      </c>
      <c r="D4" s="41">
        <v>2</v>
      </c>
      <c r="E4" s="41">
        <v>4</v>
      </c>
      <c r="F4" s="42" t="s">
        <v>92</v>
      </c>
      <c r="G4" s="78">
        <v>2490728</v>
      </c>
      <c r="H4" s="43">
        <v>19925824</v>
      </c>
      <c r="I4" s="44"/>
      <c r="J4" s="44">
        <f>I4*19%</f>
        <v>0</v>
      </c>
      <c r="K4" s="44">
        <f t="shared" ref="K4:K35" si="0">I4+J4</f>
        <v>0</v>
      </c>
      <c r="L4" s="90">
        <f>H4</f>
        <v>19925824</v>
      </c>
    </row>
    <row r="5" spans="1:12" ht="30" customHeight="1" x14ac:dyDescent="0.3">
      <c r="A5" s="40">
        <v>3</v>
      </c>
      <c r="B5" s="41" t="s">
        <v>35</v>
      </c>
      <c r="C5" s="41" t="s">
        <v>63</v>
      </c>
      <c r="D5" s="41">
        <v>1</v>
      </c>
      <c r="E5" s="41">
        <v>4</v>
      </c>
      <c r="F5" s="45" t="s">
        <v>93</v>
      </c>
      <c r="G5" s="79">
        <v>3500000</v>
      </c>
      <c r="H5" s="43">
        <v>14000000</v>
      </c>
      <c r="I5" s="44"/>
      <c r="J5" s="44">
        <f>I5*19%</f>
        <v>0</v>
      </c>
      <c r="K5" s="44">
        <f t="shared" si="0"/>
        <v>0</v>
      </c>
      <c r="L5" s="90">
        <f>H5</f>
        <v>14000000</v>
      </c>
    </row>
    <row r="6" spans="1:12" ht="30" customHeight="1" x14ac:dyDescent="0.3">
      <c r="A6" s="2">
        <v>4</v>
      </c>
      <c r="B6" s="29" t="s">
        <v>36</v>
      </c>
      <c r="C6" s="30" t="s">
        <v>64</v>
      </c>
      <c r="D6" s="30" t="s">
        <v>8</v>
      </c>
      <c r="E6" s="29">
        <v>16</v>
      </c>
      <c r="F6" s="27" t="s">
        <v>19</v>
      </c>
      <c r="G6" s="80">
        <v>609280</v>
      </c>
      <c r="H6" s="5">
        <v>9748480</v>
      </c>
      <c r="I6" s="6"/>
      <c r="J6" s="6">
        <f>I6*19%</f>
        <v>0</v>
      </c>
      <c r="K6" s="6">
        <f t="shared" si="0"/>
        <v>0</v>
      </c>
      <c r="L6" s="7">
        <f>K6*E6</f>
        <v>0</v>
      </c>
    </row>
    <row r="7" spans="1:12" ht="24" customHeight="1" x14ac:dyDescent="0.3">
      <c r="A7" s="40">
        <v>5</v>
      </c>
      <c r="B7" s="41" t="s">
        <v>37</v>
      </c>
      <c r="C7" s="46" t="s">
        <v>65</v>
      </c>
      <c r="D7" s="46" t="s">
        <v>8</v>
      </c>
      <c r="E7" s="41">
        <v>1</v>
      </c>
      <c r="F7" s="47" t="s">
        <v>94</v>
      </c>
      <c r="G7" s="81">
        <v>4760000</v>
      </c>
      <c r="H7" s="43">
        <v>4760000</v>
      </c>
      <c r="I7" s="44"/>
      <c r="J7" s="44">
        <f>I7*19%</f>
        <v>0</v>
      </c>
      <c r="K7" s="44">
        <f t="shared" si="0"/>
        <v>0</v>
      </c>
      <c r="L7" s="90">
        <f>H7</f>
        <v>4760000</v>
      </c>
    </row>
    <row r="8" spans="1:12" ht="35.25" customHeight="1" x14ac:dyDescent="0.3">
      <c r="A8" s="4">
        <v>6</v>
      </c>
      <c r="B8" s="29" t="s">
        <v>38</v>
      </c>
      <c r="C8" s="30" t="s">
        <v>3</v>
      </c>
      <c r="D8" s="30" t="s">
        <v>8</v>
      </c>
      <c r="E8" s="29">
        <f>22*5</f>
        <v>110</v>
      </c>
      <c r="F8" s="27" t="s">
        <v>95</v>
      </c>
      <c r="G8" s="80">
        <v>30380.7</v>
      </c>
      <c r="H8" s="5">
        <v>3341877</v>
      </c>
      <c r="I8" s="6"/>
      <c r="J8" s="6">
        <f>I8*19%</f>
        <v>0</v>
      </c>
      <c r="K8" s="6">
        <f t="shared" si="0"/>
        <v>0</v>
      </c>
      <c r="L8" s="7">
        <f t="shared" ref="L8:L19" si="1">K8*E8</f>
        <v>0</v>
      </c>
    </row>
    <row r="9" spans="1:12" ht="27.75" customHeight="1" x14ac:dyDescent="0.3">
      <c r="A9" s="2">
        <v>7</v>
      </c>
      <c r="B9" s="29" t="s">
        <v>39</v>
      </c>
      <c r="C9" s="30" t="s">
        <v>3</v>
      </c>
      <c r="D9" s="30" t="s">
        <v>8</v>
      </c>
      <c r="E9" s="29">
        <f>22*5</f>
        <v>110</v>
      </c>
      <c r="F9" s="27" t="s">
        <v>96</v>
      </c>
      <c r="G9" s="80">
        <v>30380.7</v>
      </c>
      <c r="H9" s="5">
        <v>3341877</v>
      </c>
      <c r="I9" s="6"/>
      <c r="J9" s="6">
        <f>I9*19%</f>
        <v>0</v>
      </c>
      <c r="K9" s="6">
        <f t="shared" si="0"/>
        <v>0</v>
      </c>
      <c r="L9" s="7">
        <f t="shared" si="1"/>
        <v>0</v>
      </c>
    </row>
    <row r="10" spans="1:12" ht="72.75" customHeight="1" x14ac:dyDescent="0.3">
      <c r="A10" s="4">
        <v>8</v>
      </c>
      <c r="B10" s="29" t="s">
        <v>40</v>
      </c>
      <c r="C10" s="30" t="s">
        <v>3</v>
      </c>
      <c r="D10" s="30" t="s">
        <v>8</v>
      </c>
      <c r="E10" s="29">
        <f>22*5</f>
        <v>110</v>
      </c>
      <c r="F10" s="27" t="s">
        <v>97</v>
      </c>
      <c r="G10" s="80">
        <v>30380.7</v>
      </c>
      <c r="H10" s="5">
        <v>3341877</v>
      </c>
      <c r="I10" s="6"/>
      <c r="J10" s="6">
        <f>I10*19%</f>
        <v>0</v>
      </c>
      <c r="K10" s="6">
        <f t="shared" si="0"/>
        <v>0</v>
      </c>
      <c r="L10" s="7">
        <f t="shared" si="1"/>
        <v>0</v>
      </c>
    </row>
    <row r="11" spans="1:12" ht="24.75" customHeight="1" x14ac:dyDescent="0.3">
      <c r="A11" s="2">
        <v>9</v>
      </c>
      <c r="B11" s="29" t="s">
        <v>41</v>
      </c>
      <c r="C11" s="30" t="s">
        <v>3</v>
      </c>
      <c r="D11" s="30" t="s">
        <v>8</v>
      </c>
      <c r="E11" s="29">
        <f>22*5</f>
        <v>110</v>
      </c>
      <c r="F11" s="27" t="s">
        <v>98</v>
      </c>
      <c r="G11" s="80">
        <v>30380.7</v>
      </c>
      <c r="H11" s="5">
        <v>3341877</v>
      </c>
      <c r="I11" s="6"/>
      <c r="J11" s="6">
        <f>I11*19%</f>
        <v>0</v>
      </c>
      <c r="K11" s="6">
        <f t="shared" si="0"/>
        <v>0</v>
      </c>
      <c r="L11" s="7">
        <f t="shared" si="1"/>
        <v>0</v>
      </c>
    </row>
    <row r="12" spans="1:12" ht="48.75" customHeight="1" x14ac:dyDescent="0.3">
      <c r="A12" s="4">
        <v>10</v>
      </c>
      <c r="B12" s="29" t="s">
        <v>42</v>
      </c>
      <c r="C12" s="30" t="s">
        <v>3</v>
      </c>
      <c r="D12" s="30" t="s">
        <v>8</v>
      </c>
      <c r="E12" s="29">
        <f>22*4</f>
        <v>88</v>
      </c>
      <c r="F12" s="27" t="s">
        <v>99</v>
      </c>
      <c r="G12" s="80">
        <v>54323.5</v>
      </c>
      <c r="H12" s="5">
        <v>4780468</v>
      </c>
      <c r="I12" s="6"/>
      <c r="J12" s="6">
        <f>I12*19%</f>
        <v>0</v>
      </c>
      <c r="K12" s="6">
        <f t="shared" si="0"/>
        <v>0</v>
      </c>
      <c r="L12" s="7">
        <f t="shared" si="1"/>
        <v>0</v>
      </c>
    </row>
    <row r="13" spans="1:12" ht="39.75" customHeight="1" x14ac:dyDescent="0.3">
      <c r="A13" s="4">
        <v>11</v>
      </c>
      <c r="B13" s="29" t="s">
        <v>43</v>
      </c>
      <c r="C13" s="30" t="s">
        <v>3</v>
      </c>
      <c r="D13" s="30" t="s">
        <v>8</v>
      </c>
      <c r="E13" s="29">
        <f>22*4</f>
        <v>88</v>
      </c>
      <c r="F13" s="27" t="s">
        <v>100</v>
      </c>
      <c r="G13" s="80">
        <v>54323.5</v>
      </c>
      <c r="H13" s="5">
        <v>4780468</v>
      </c>
      <c r="I13" s="6"/>
      <c r="J13" s="6">
        <f>I13*19%</f>
        <v>0</v>
      </c>
      <c r="K13" s="6">
        <f t="shared" si="0"/>
        <v>0</v>
      </c>
      <c r="L13" s="7">
        <f t="shared" si="1"/>
        <v>0</v>
      </c>
    </row>
    <row r="14" spans="1:12" ht="23.25" customHeight="1" x14ac:dyDescent="0.3">
      <c r="A14" s="2">
        <v>12</v>
      </c>
      <c r="B14" s="29" t="s">
        <v>44</v>
      </c>
      <c r="C14" s="30" t="s">
        <v>3</v>
      </c>
      <c r="D14" s="30" t="s">
        <v>8</v>
      </c>
      <c r="E14" s="29">
        <f>22*4</f>
        <v>88</v>
      </c>
      <c r="F14" s="27" t="s">
        <v>101</v>
      </c>
      <c r="G14" s="80">
        <v>54323.5</v>
      </c>
      <c r="H14" s="5">
        <v>4780468</v>
      </c>
      <c r="I14" s="6"/>
      <c r="J14" s="6">
        <f>I14*19%</f>
        <v>0</v>
      </c>
      <c r="K14" s="6">
        <f t="shared" si="0"/>
        <v>0</v>
      </c>
      <c r="L14" s="7">
        <f t="shared" si="1"/>
        <v>0</v>
      </c>
    </row>
    <row r="15" spans="1:12" ht="13.2" customHeight="1" x14ac:dyDescent="0.3">
      <c r="A15" s="4">
        <v>13</v>
      </c>
      <c r="B15" s="29" t="s">
        <v>45</v>
      </c>
      <c r="C15" s="30" t="s">
        <v>3</v>
      </c>
      <c r="D15" s="30" t="s">
        <v>8</v>
      </c>
      <c r="E15" s="29">
        <f>22*4</f>
        <v>88</v>
      </c>
      <c r="F15" s="27" t="s">
        <v>102</v>
      </c>
      <c r="G15" s="80">
        <v>54323.5</v>
      </c>
      <c r="H15" s="5">
        <v>4780468</v>
      </c>
      <c r="I15" s="6"/>
      <c r="J15" s="6">
        <f>I15*19%</f>
        <v>0</v>
      </c>
      <c r="K15" s="6">
        <f t="shared" si="0"/>
        <v>0</v>
      </c>
      <c r="L15" s="7">
        <f t="shared" si="1"/>
        <v>0</v>
      </c>
    </row>
    <row r="16" spans="1:12" ht="13.2" customHeight="1" x14ac:dyDescent="0.3">
      <c r="A16" s="2">
        <v>14</v>
      </c>
      <c r="B16" s="29" t="s">
        <v>46</v>
      </c>
      <c r="C16" s="30" t="s">
        <v>3</v>
      </c>
      <c r="D16" s="30" t="s">
        <v>8</v>
      </c>
      <c r="E16" s="29">
        <f>23*4</f>
        <v>92</v>
      </c>
      <c r="F16" s="27" t="s">
        <v>20</v>
      </c>
      <c r="G16" s="80">
        <v>37009</v>
      </c>
      <c r="H16" s="5">
        <v>3404828</v>
      </c>
      <c r="I16" s="6"/>
      <c r="J16" s="6">
        <f>I16*19%</f>
        <v>0</v>
      </c>
      <c r="K16" s="6">
        <f t="shared" si="0"/>
        <v>0</v>
      </c>
      <c r="L16" s="7">
        <f t="shared" si="1"/>
        <v>0</v>
      </c>
    </row>
    <row r="17" spans="1:12" ht="30" customHeight="1" x14ac:dyDescent="0.3">
      <c r="A17" s="4">
        <v>15</v>
      </c>
      <c r="B17" s="29" t="s">
        <v>47</v>
      </c>
      <c r="C17" s="30" t="s">
        <v>66</v>
      </c>
      <c r="D17" s="30" t="s">
        <v>8</v>
      </c>
      <c r="E17" s="29">
        <v>4</v>
      </c>
      <c r="F17" s="27" t="s">
        <v>21</v>
      </c>
      <c r="G17" s="80">
        <v>198730</v>
      </c>
      <c r="H17" s="5">
        <v>794920</v>
      </c>
      <c r="I17" s="6"/>
      <c r="J17" s="6">
        <f>I17*19%</f>
        <v>0</v>
      </c>
      <c r="K17" s="6">
        <f t="shared" si="0"/>
        <v>0</v>
      </c>
      <c r="L17" s="7">
        <f t="shared" si="1"/>
        <v>0</v>
      </c>
    </row>
    <row r="18" spans="1:12" ht="13.2" customHeight="1" x14ac:dyDescent="0.3">
      <c r="A18" s="4">
        <v>16</v>
      </c>
      <c r="B18" s="29" t="s">
        <v>48</v>
      </c>
      <c r="C18" s="30" t="s">
        <v>67</v>
      </c>
      <c r="D18" s="30" t="s">
        <v>8</v>
      </c>
      <c r="E18" s="29">
        <v>3</v>
      </c>
      <c r="F18" s="27" t="s">
        <v>22</v>
      </c>
      <c r="G18" s="80">
        <v>24990</v>
      </c>
      <c r="H18" s="5">
        <v>74970</v>
      </c>
      <c r="I18" s="6"/>
      <c r="J18" s="6">
        <f>I18*19%</f>
        <v>0</v>
      </c>
      <c r="K18" s="6">
        <f t="shared" si="0"/>
        <v>0</v>
      </c>
      <c r="L18" s="7">
        <f t="shared" si="1"/>
        <v>0</v>
      </c>
    </row>
    <row r="19" spans="1:12" ht="13.2" customHeight="1" x14ac:dyDescent="0.3">
      <c r="A19" s="2">
        <v>17</v>
      </c>
      <c r="B19" s="29" t="s">
        <v>49</v>
      </c>
      <c r="C19" s="30" t="s">
        <v>67</v>
      </c>
      <c r="D19" s="30" t="s">
        <v>8</v>
      </c>
      <c r="E19" s="29">
        <v>3</v>
      </c>
      <c r="F19" s="27" t="s">
        <v>23</v>
      </c>
      <c r="G19" s="80">
        <v>16660</v>
      </c>
      <c r="H19" s="5">
        <v>49980</v>
      </c>
      <c r="I19" s="6"/>
      <c r="J19" s="6">
        <f>I19*19%</f>
        <v>0</v>
      </c>
      <c r="K19" s="6">
        <f t="shared" si="0"/>
        <v>0</v>
      </c>
      <c r="L19" s="7">
        <f t="shared" si="1"/>
        <v>0</v>
      </c>
    </row>
    <row r="20" spans="1:12" ht="34.5" customHeight="1" x14ac:dyDescent="0.3">
      <c r="A20" s="40">
        <v>18</v>
      </c>
      <c r="B20" s="46" t="s">
        <v>89</v>
      </c>
      <c r="C20" s="46" t="s">
        <v>3</v>
      </c>
      <c r="D20" s="46" t="s">
        <v>8</v>
      </c>
      <c r="E20" s="41">
        <v>4</v>
      </c>
      <c r="F20" s="48" t="s">
        <v>103</v>
      </c>
      <c r="G20" s="82">
        <v>5950000</v>
      </c>
      <c r="H20" s="43">
        <v>23800000</v>
      </c>
      <c r="I20" s="44"/>
      <c r="J20" s="44">
        <f>I20*19%</f>
        <v>0</v>
      </c>
      <c r="K20" s="44">
        <f t="shared" si="0"/>
        <v>0</v>
      </c>
      <c r="L20" s="90">
        <f>H20</f>
        <v>23800000</v>
      </c>
    </row>
    <row r="21" spans="1:12" ht="35.25" customHeight="1" x14ac:dyDescent="0.3">
      <c r="A21" s="40">
        <v>19</v>
      </c>
      <c r="B21" s="49" t="s">
        <v>50</v>
      </c>
      <c r="C21" s="46" t="s">
        <v>68</v>
      </c>
      <c r="D21" s="46" t="s">
        <v>8</v>
      </c>
      <c r="E21" s="41">
        <v>1</v>
      </c>
      <c r="F21" s="50" t="s">
        <v>104</v>
      </c>
      <c r="G21" s="83">
        <v>7800000</v>
      </c>
      <c r="H21" s="43">
        <v>7800000</v>
      </c>
      <c r="I21" s="44"/>
      <c r="J21" s="44">
        <f>I21*19%</f>
        <v>0</v>
      </c>
      <c r="K21" s="44">
        <f t="shared" si="0"/>
        <v>0</v>
      </c>
      <c r="L21" s="90">
        <f t="shared" ref="L21:L23" si="2">H21</f>
        <v>7800000</v>
      </c>
    </row>
    <row r="22" spans="1:12" ht="13.2" customHeight="1" x14ac:dyDescent="0.3">
      <c r="A22" s="40">
        <v>20</v>
      </c>
      <c r="B22" s="41" t="s">
        <v>51</v>
      </c>
      <c r="C22" s="46" t="s">
        <v>68</v>
      </c>
      <c r="D22" s="46" t="s">
        <v>8</v>
      </c>
      <c r="E22" s="41">
        <v>4</v>
      </c>
      <c r="F22" s="47" t="s">
        <v>24</v>
      </c>
      <c r="G22" s="81">
        <v>297500</v>
      </c>
      <c r="H22" s="43">
        <v>1190000</v>
      </c>
      <c r="I22" s="44"/>
      <c r="J22" s="44">
        <f>I22*19%</f>
        <v>0</v>
      </c>
      <c r="K22" s="44">
        <f t="shared" si="0"/>
        <v>0</v>
      </c>
      <c r="L22" s="90">
        <f t="shared" si="2"/>
        <v>1190000</v>
      </c>
    </row>
    <row r="23" spans="1:12" ht="42.75" customHeight="1" x14ac:dyDescent="0.3">
      <c r="A23" s="40">
        <v>21</v>
      </c>
      <c r="B23" s="41" t="s">
        <v>52</v>
      </c>
      <c r="C23" s="46" t="s">
        <v>68</v>
      </c>
      <c r="D23" s="46" t="s">
        <v>8</v>
      </c>
      <c r="E23" s="41">
        <v>2</v>
      </c>
      <c r="F23" s="47" t="s">
        <v>25</v>
      </c>
      <c r="G23" s="81">
        <v>476000</v>
      </c>
      <c r="H23" s="43">
        <v>952000</v>
      </c>
      <c r="I23" s="44"/>
      <c r="J23" s="44">
        <f>I23*19%</f>
        <v>0</v>
      </c>
      <c r="K23" s="44">
        <f t="shared" si="0"/>
        <v>0</v>
      </c>
      <c r="L23" s="90">
        <f t="shared" si="2"/>
        <v>952000</v>
      </c>
    </row>
    <row r="24" spans="1:12" ht="33.75" customHeight="1" x14ac:dyDescent="0.3">
      <c r="A24" s="2">
        <v>22</v>
      </c>
      <c r="B24" s="29" t="s">
        <v>53</v>
      </c>
      <c r="C24" s="30" t="s">
        <v>68</v>
      </c>
      <c r="D24" s="30" t="s">
        <v>8</v>
      </c>
      <c r="E24" s="29">
        <v>1</v>
      </c>
      <c r="F24" s="27" t="s">
        <v>26</v>
      </c>
      <c r="G24" s="80">
        <v>476000</v>
      </c>
      <c r="H24" s="5">
        <v>476000</v>
      </c>
      <c r="I24" s="6"/>
      <c r="J24" s="6">
        <f>I24*19%</f>
        <v>0</v>
      </c>
      <c r="K24" s="6">
        <f t="shared" si="0"/>
        <v>0</v>
      </c>
      <c r="L24" s="7">
        <f t="shared" ref="L24:L26" si="3">K24*E24</f>
        <v>0</v>
      </c>
    </row>
    <row r="25" spans="1:12" ht="13.2" customHeight="1" x14ac:dyDescent="0.3">
      <c r="A25" s="31">
        <v>23</v>
      </c>
      <c r="B25" s="38" t="s">
        <v>54</v>
      </c>
      <c r="C25" s="37" t="s">
        <v>65</v>
      </c>
      <c r="D25" s="37" t="s">
        <v>8</v>
      </c>
      <c r="E25" s="36">
        <v>1</v>
      </c>
      <c r="F25" s="39" t="s">
        <v>105</v>
      </c>
      <c r="G25" s="84">
        <v>6545000</v>
      </c>
      <c r="H25" s="51">
        <v>6545000</v>
      </c>
      <c r="I25" s="52"/>
      <c r="J25" s="52">
        <f>I25*19%</f>
        <v>0</v>
      </c>
      <c r="K25" s="52">
        <f t="shared" si="0"/>
        <v>0</v>
      </c>
      <c r="L25" s="52">
        <f t="shared" si="3"/>
        <v>0</v>
      </c>
    </row>
    <row r="26" spans="1:12" ht="24" customHeight="1" x14ac:dyDescent="0.3">
      <c r="A26" s="2">
        <v>24</v>
      </c>
      <c r="B26" s="29" t="s">
        <v>55</v>
      </c>
      <c r="C26" s="30" t="s">
        <v>68</v>
      </c>
      <c r="D26" s="30" t="s">
        <v>8</v>
      </c>
      <c r="E26" s="29">
        <v>1</v>
      </c>
      <c r="F26" s="27" t="s">
        <v>106</v>
      </c>
      <c r="G26" s="80">
        <v>13967625</v>
      </c>
      <c r="H26" s="5">
        <v>13967625</v>
      </c>
      <c r="I26" s="6"/>
      <c r="J26" s="6">
        <f>I26*19%</f>
        <v>0</v>
      </c>
      <c r="K26" s="6">
        <f t="shared" si="0"/>
        <v>0</v>
      </c>
      <c r="L26" s="7">
        <f t="shared" si="3"/>
        <v>0</v>
      </c>
    </row>
    <row r="27" spans="1:12" ht="63" customHeight="1" x14ac:dyDescent="0.3">
      <c r="A27" s="40">
        <v>25</v>
      </c>
      <c r="B27" s="49" t="s">
        <v>90</v>
      </c>
      <c r="C27" s="46" t="s">
        <v>65</v>
      </c>
      <c r="D27" s="46" t="s">
        <v>8</v>
      </c>
      <c r="E27" s="41">
        <v>1</v>
      </c>
      <c r="F27" s="53" t="s">
        <v>72</v>
      </c>
      <c r="G27" s="83">
        <v>8568000</v>
      </c>
      <c r="H27" s="43">
        <v>8568000</v>
      </c>
      <c r="I27" s="44"/>
      <c r="J27" s="44">
        <f>I27*19%</f>
        <v>0</v>
      </c>
      <c r="K27" s="44">
        <f t="shared" si="0"/>
        <v>0</v>
      </c>
      <c r="L27" s="90">
        <v>8568000</v>
      </c>
    </row>
    <row r="28" spans="1:12" ht="42.75" customHeight="1" x14ac:dyDescent="0.3">
      <c r="A28" s="4">
        <v>26</v>
      </c>
      <c r="B28" s="29" t="s">
        <v>56</v>
      </c>
      <c r="C28" s="30" t="s">
        <v>3</v>
      </c>
      <c r="D28" s="30" t="s">
        <v>8</v>
      </c>
      <c r="E28" s="29">
        <f>65*4</f>
        <v>260</v>
      </c>
      <c r="F28" s="27" t="s">
        <v>27</v>
      </c>
      <c r="G28" s="80">
        <v>30380.7</v>
      </c>
      <c r="H28" s="5">
        <v>7898982</v>
      </c>
      <c r="I28" s="6"/>
      <c r="J28" s="6">
        <f>I28*19%</f>
        <v>0</v>
      </c>
      <c r="K28" s="6">
        <f t="shared" si="0"/>
        <v>0</v>
      </c>
      <c r="L28" s="7">
        <f t="shared" ref="L28:L34" si="4">K28*E28</f>
        <v>0</v>
      </c>
    </row>
    <row r="29" spans="1:12" ht="13.2" customHeight="1" x14ac:dyDescent="0.3">
      <c r="A29" s="2">
        <v>27</v>
      </c>
      <c r="B29" s="29" t="s">
        <v>57</v>
      </c>
      <c r="C29" s="30" t="s">
        <v>3</v>
      </c>
      <c r="D29" s="30" t="s">
        <v>8</v>
      </c>
      <c r="E29" s="29">
        <f>65*2</f>
        <v>130</v>
      </c>
      <c r="F29" s="27" t="s">
        <v>28</v>
      </c>
      <c r="G29" s="80">
        <v>54323.5</v>
      </c>
      <c r="H29" s="5">
        <v>7062055</v>
      </c>
      <c r="I29" s="6"/>
      <c r="J29" s="6">
        <f>I29*19%</f>
        <v>0</v>
      </c>
      <c r="K29" s="6">
        <f t="shared" si="0"/>
        <v>0</v>
      </c>
      <c r="L29" s="7">
        <f t="shared" si="4"/>
        <v>0</v>
      </c>
    </row>
    <row r="30" spans="1:12" ht="13.2" customHeight="1" x14ac:dyDescent="0.3">
      <c r="A30" s="4">
        <v>28</v>
      </c>
      <c r="B30" s="29" t="s">
        <v>58</v>
      </c>
      <c r="C30" s="30" t="s">
        <v>3</v>
      </c>
      <c r="D30" s="30" t="s">
        <v>8</v>
      </c>
      <c r="E30" s="29">
        <v>65</v>
      </c>
      <c r="F30" s="27" t="s">
        <v>29</v>
      </c>
      <c r="G30" s="80">
        <v>38734.5</v>
      </c>
      <c r="H30" s="5">
        <v>2517742.5</v>
      </c>
      <c r="I30" s="6"/>
      <c r="J30" s="6">
        <f>I30*19%</f>
        <v>0</v>
      </c>
      <c r="K30" s="6">
        <f t="shared" si="0"/>
        <v>0</v>
      </c>
      <c r="L30" s="7">
        <f t="shared" si="4"/>
        <v>0</v>
      </c>
    </row>
    <row r="31" spans="1:12" ht="13.2" customHeight="1" x14ac:dyDescent="0.3">
      <c r="A31" s="2">
        <v>29</v>
      </c>
      <c r="B31" s="29" t="s">
        <v>59</v>
      </c>
      <c r="C31" s="30" t="s">
        <v>3</v>
      </c>
      <c r="D31" s="30" t="s">
        <v>8</v>
      </c>
      <c r="E31" s="29">
        <v>65</v>
      </c>
      <c r="F31" s="27" t="s">
        <v>30</v>
      </c>
      <c r="G31" s="80">
        <v>38080</v>
      </c>
      <c r="H31" s="5">
        <v>2475200</v>
      </c>
      <c r="I31" s="6"/>
      <c r="J31" s="6">
        <f>I31*19%</f>
        <v>0</v>
      </c>
      <c r="K31" s="6">
        <f t="shared" si="0"/>
        <v>0</v>
      </c>
      <c r="L31" s="7">
        <f t="shared" si="4"/>
        <v>0</v>
      </c>
    </row>
    <row r="32" spans="1:12" ht="13.2" customHeight="1" x14ac:dyDescent="0.3">
      <c r="A32" s="4">
        <v>30</v>
      </c>
      <c r="B32" s="29" t="s">
        <v>60</v>
      </c>
      <c r="C32" s="30" t="s">
        <v>68</v>
      </c>
      <c r="D32" s="30" t="s">
        <v>8</v>
      </c>
      <c r="E32" s="29">
        <v>1</v>
      </c>
      <c r="F32" s="27" t="s">
        <v>31</v>
      </c>
      <c r="G32" s="80">
        <v>7128100</v>
      </c>
      <c r="H32" s="5">
        <v>7128100</v>
      </c>
      <c r="I32" s="6"/>
      <c r="J32" s="6">
        <f>I32*19%</f>
        <v>0</v>
      </c>
      <c r="K32" s="6">
        <f t="shared" si="0"/>
        <v>0</v>
      </c>
      <c r="L32" s="7">
        <f t="shared" si="4"/>
        <v>0</v>
      </c>
    </row>
    <row r="33" spans="1:17" ht="13.2" customHeight="1" x14ac:dyDescent="0.3">
      <c r="A33" s="4">
        <v>31</v>
      </c>
      <c r="B33" s="29" t="s">
        <v>61</v>
      </c>
      <c r="C33" s="30" t="s">
        <v>68</v>
      </c>
      <c r="D33" s="30" t="s">
        <v>8</v>
      </c>
      <c r="E33" s="29">
        <v>1</v>
      </c>
      <c r="F33" s="27" t="s">
        <v>32</v>
      </c>
      <c r="G33" s="80">
        <v>3040450</v>
      </c>
      <c r="H33" s="5">
        <v>3040450</v>
      </c>
      <c r="I33" s="6"/>
      <c r="J33" s="6">
        <f>I33*19%</f>
        <v>0</v>
      </c>
      <c r="K33" s="6">
        <f t="shared" si="0"/>
        <v>0</v>
      </c>
      <c r="L33" s="7">
        <f t="shared" si="4"/>
        <v>0</v>
      </c>
    </row>
    <row r="34" spans="1:17" ht="13.2" customHeight="1" x14ac:dyDescent="0.3">
      <c r="A34" s="4"/>
      <c r="B34" s="29" t="s">
        <v>62</v>
      </c>
      <c r="C34" s="30" t="s">
        <v>3</v>
      </c>
      <c r="D34" s="30" t="s">
        <v>8</v>
      </c>
      <c r="E34" s="29">
        <f>65*4</f>
        <v>260</v>
      </c>
      <c r="F34" s="28" t="s">
        <v>7</v>
      </c>
      <c r="G34" s="85">
        <v>3346</v>
      </c>
      <c r="H34" s="5">
        <v>869960</v>
      </c>
      <c r="I34" s="6"/>
      <c r="J34" s="6">
        <f>I34*19%</f>
        <v>0</v>
      </c>
      <c r="K34" s="6">
        <f t="shared" si="0"/>
        <v>0</v>
      </c>
      <c r="L34" s="7">
        <f t="shared" si="4"/>
        <v>0</v>
      </c>
    </row>
    <row r="35" spans="1:17" ht="13.2" customHeight="1" x14ac:dyDescent="0.3">
      <c r="A35" s="31">
        <v>32</v>
      </c>
      <c r="B35" s="38" t="s">
        <v>54</v>
      </c>
      <c r="C35" s="37" t="s">
        <v>65</v>
      </c>
      <c r="D35" s="37" t="s">
        <v>8</v>
      </c>
      <c r="E35" s="36">
        <v>1</v>
      </c>
      <c r="F35" s="39" t="s">
        <v>107</v>
      </c>
      <c r="G35" s="84">
        <v>4254250</v>
      </c>
      <c r="H35" s="51">
        <v>4254250</v>
      </c>
      <c r="I35" s="52"/>
      <c r="J35" s="52">
        <f>I35*19%</f>
        <v>0</v>
      </c>
      <c r="K35" s="52">
        <f t="shared" si="0"/>
        <v>0</v>
      </c>
      <c r="L35" s="52">
        <v>0</v>
      </c>
    </row>
    <row r="36" spans="1:17" ht="16.2" customHeight="1" x14ac:dyDescent="0.3">
      <c r="A36" s="55" t="s">
        <v>9</v>
      </c>
      <c r="B36" s="56"/>
      <c r="C36" s="56"/>
      <c r="D36" s="56"/>
      <c r="E36" s="56"/>
      <c r="F36" s="57"/>
      <c r="G36" s="34"/>
      <c r="H36" s="10">
        <f>SUM(H3:H35)</f>
        <v>211793746.5</v>
      </c>
      <c r="I36" s="86" t="s">
        <v>10</v>
      </c>
      <c r="J36" s="87"/>
      <c r="K36" s="88"/>
      <c r="L36" s="89">
        <f>SUM(L3:L35)</f>
        <v>108995824</v>
      </c>
    </row>
    <row r="37" spans="1:17" ht="34.950000000000003" customHeight="1" x14ac:dyDescent="0.3">
      <c r="A37" s="61" t="s">
        <v>11</v>
      </c>
      <c r="B37" s="62"/>
      <c r="C37" s="62"/>
      <c r="D37" s="63"/>
      <c r="E37" s="26"/>
      <c r="F37" s="11">
        <v>0.12</v>
      </c>
      <c r="G37" s="74"/>
      <c r="H37" s="12">
        <f>H36*F37</f>
        <v>25415249.579999998</v>
      </c>
      <c r="I37" s="76" t="s">
        <v>12</v>
      </c>
      <c r="J37" s="77"/>
      <c r="K37" s="17">
        <v>0</v>
      </c>
      <c r="L37" s="18">
        <f>L36*K37</f>
        <v>0</v>
      </c>
    </row>
    <row r="38" spans="1:17" ht="50.4" customHeight="1" x14ac:dyDescent="0.3">
      <c r="A38" s="58" t="s">
        <v>13</v>
      </c>
      <c r="B38" s="59"/>
      <c r="C38" s="59"/>
      <c r="D38" s="59"/>
      <c r="E38" s="59"/>
      <c r="F38" s="60"/>
      <c r="G38" s="35"/>
      <c r="H38" s="13">
        <f>ROUND((H36+H37),0)</f>
        <v>237208996</v>
      </c>
      <c r="J38" s="14" t="s">
        <v>14</v>
      </c>
      <c r="K38" s="14"/>
      <c r="L38" s="15">
        <f>ROUND((L36+L37),0)</f>
        <v>108995824</v>
      </c>
    </row>
    <row r="39" spans="1:17" x14ac:dyDescent="0.3">
      <c r="A39" s="64" t="s">
        <v>73</v>
      </c>
      <c r="B39" s="65"/>
      <c r="C39" s="65"/>
      <c r="D39" s="65"/>
      <c r="E39" s="65"/>
      <c r="F39" s="65"/>
      <c r="G39" s="65"/>
      <c r="H39" s="65"/>
      <c r="I39" s="65"/>
      <c r="J39" s="32"/>
      <c r="K39" s="32"/>
      <c r="L39" s="32"/>
      <c r="M39" s="32"/>
      <c r="N39" s="32"/>
      <c r="O39" s="32"/>
      <c r="P39" s="32"/>
      <c r="Q39" s="32"/>
    </row>
    <row r="40" spans="1:17" x14ac:dyDescent="0.3">
      <c r="A40" s="33" t="s">
        <v>74</v>
      </c>
      <c r="B40" s="66" t="s">
        <v>75</v>
      </c>
      <c r="C40" s="66"/>
      <c r="D40" s="66"/>
      <c r="E40" s="66"/>
      <c r="F40" s="66"/>
      <c r="G40" s="66"/>
      <c r="H40" s="66"/>
      <c r="I40" s="66"/>
      <c r="J40" s="66"/>
      <c r="K40" s="66"/>
      <c r="L40" s="66"/>
      <c r="M40" s="66"/>
      <c r="N40" s="66"/>
      <c r="O40" s="66"/>
      <c r="P40" s="66"/>
      <c r="Q40" s="66"/>
    </row>
    <row r="41" spans="1:17" ht="16.8" customHeight="1" x14ac:dyDescent="0.3">
      <c r="A41" s="33" t="s">
        <v>76</v>
      </c>
      <c r="B41" s="66" t="s">
        <v>108</v>
      </c>
      <c r="C41" s="66"/>
      <c r="D41" s="66"/>
      <c r="E41" s="66"/>
      <c r="F41" s="66"/>
      <c r="G41" s="66"/>
      <c r="H41" s="66"/>
      <c r="I41" s="66"/>
      <c r="J41" s="66"/>
      <c r="K41" s="66"/>
      <c r="L41" s="66"/>
      <c r="M41" s="66"/>
      <c r="N41" s="66"/>
      <c r="O41" s="66"/>
      <c r="P41" s="66"/>
      <c r="Q41" s="66"/>
    </row>
    <row r="42" spans="1:17" x14ac:dyDescent="0.3">
      <c r="A42" s="33" t="s">
        <v>77</v>
      </c>
      <c r="B42" s="73" t="s">
        <v>78</v>
      </c>
      <c r="C42" s="73"/>
      <c r="D42" s="73"/>
      <c r="E42" s="73"/>
      <c r="F42" s="73"/>
      <c r="G42" s="73"/>
      <c r="H42" s="73"/>
      <c r="I42" s="73"/>
      <c r="J42" s="73"/>
      <c r="K42" s="73"/>
      <c r="L42" s="73"/>
      <c r="M42" s="73"/>
      <c r="N42" s="73"/>
      <c r="O42" s="73"/>
      <c r="P42" s="73"/>
      <c r="Q42" s="73"/>
    </row>
    <row r="43" spans="1:17" x14ac:dyDescent="0.3">
      <c r="A43" s="33" t="s">
        <v>79</v>
      </c>
      <c r="B43" s="66" t="s">
        <v>80</v>
      </c>
      <c r="C43" s="66"/>
      <c r="D43" s="66"/>
      <c r="E43" s="66"/>
      <c r="F43" s="66"/>
      <c r="G43" s="66"/>
      <c r="H43" s="66"/>
      <c r="I43" s="66"/>
      <c r="J43" s="66"/>
      <c r="K43" s="66"/>
      <c r="L43" s="66"/>
      <c r="M43" s="66"/>
      <c r="N43" s="66"/>
      <c r="O43" s="66"/>
      <c r="P43" s="66"/>
      <c r="Q43" s="66"/>
    </row>
    <row r="44" spans="1:17" ht="27" customHeight="1" x14ac:dyDescent="0.3">
      <c r="A44" s="33" t="s">
        <v>81</v>
      </c>
      <c r="B44" s="66" t="s">
        <v>82</v>
      </c>
      <c r="C44" s="66"/>
      <c r="D44" s="66"/>
      <c r="E44" s="66"/>
      <c r="F44" s="66"/>
      <c r="G44" s="66"/>
      <c r="H44" s="66"/>
      <c r="I44" s="66"/>
      <c r="J44" s="66"/>
      <c r="K44" s="66"/>
      <c r="L44" s="66"/>
      <c r="M44" s="66"/>
      <c r="N44" s="66"/>
      <c r="O44" s="66"/>
      <c r="P44" s="66"/>
      <c r="Q44" s="66"/>
    </row>
    <row r="45" spans="1:17" ht="25.8" customHeight="1" x14ac:dyDescent="0.3">
      <c r="A45" s="33" t="s">
        <v>83</v>
      </c>
      <c r="B45" s="73" t="s">
        <v>84</v>
      </c>
      <c r="C45" s="73"/>
      <c r="D45" s="73"/>
      <c r="E45" s="73"/>
      <c r="F45" s="73"/>
      <c r="G45" s="73"/>
      <c r="H45" s="73"/>
      <c r="I45" s="73"/>
      <c r="J45" s="73"/>
      <c r="K45" s="73"/>
      <c r="L45" s="73"/>
      <c r="M45" s="73"/>
      <c r="N45" s="73"/>
      <c r="O45" s="73"/>
      <c r="P45" s="73"/>
      <c r="Q45" s="73"/>
    </row>
    <row r="46" spans="1:17" x14ac:dyDescent="0.3">
      <c r="A46" s="33" t="s">
        <v>85</v>
      </c>
      <c r="B46" s="73" t="s">
        <v>87</v>
      </c>
      <c r="C46" s="73"/>
      <c r="D46" s="73"/>
      <c r="E46" s="73"/>
      <c r="F46" s="73"/>
      <c r="G46" s="73"/>
      <c r="H46" s="73"/>
      <c r="I46" s="73"/>
      <c r="J46" s="73"/>
      <c r="K46" s="73"/>
      <c r="L46" s="73"/>
      <c r="M46" s="73"/>
      <c r="N46" s="73"/>
      <c r="O46" s="73"/>
      <c r="P46" s="73"/>
      <c r="Q46" s="73"/>
    </row>
    <row r="47" spans="1:17" x14ac:dyDescent="0.3">
      <c r="A47" s="33" t="s">
        <v>86</v>
      </c>
      <c r="B47" s="70" t="s">
        <v>88</v>
      </c>
      <c r="C47" s="71"/>
      <c r="D47" s="71"/>
      <c r="E47" s="71"/>
      <c r="F47" s="71"/>
      <c r="G47" s="71"/>
      <c r="H47" s="71"/>
      <c r="I47" s="71"/>
      <c r="J47" s="71"/>
      <c r="K47" s="71"/>
      <c r="L47" s="71"/>
      <c r="M47" s="71"/>
      <c r="N47" s="71"/>
      <c r="O47" s="71"/>
      <c r="P47" s="71"/>
      <c r="Q47" s="72"/>
    </row>
    <row r="49" spans="2:8" ht="25.8" x14ac:dyDescent="0.3">
      <c r="B49" s="54"/>
      <c r="C49" s="54"/>
      <c r="D49" s="54"/>
      <c r="E49" s="54"/>
      <c r="F49" s="54"/>
      <c r="G49" s="75"/>
    </row>
    <row r="50" spans="2:8" ht="25.8" x14ac:dyDescent="0.3">
      <c r="B50" s="54"/>
      <c r="C50" s="54"/>
      <c r="D50" s="54"/>
      <c r="E50" s="54"/>
      <c r="F50" s="54"/>
      <c r="G50" s="75"/>
    </row>
    <row r="51" spans="2:8" x14ac:dyDescent="0.3">
      <c r="B51" s="20" t="s">
        <v>15</v>
      </c>
      <c r="C51" s="21"/>
      <c r="D51" s="21"/>
      <c r="E51" s="21"/>
      <c r="F51" s="21"/>
      <c r="G51" s="21"/>
      <c r="H51" s="21"/>
    </row>
    <row r="52" spans="2:8" x14ac:dyDescent="0.3">
      <c r="B52" s="20" t="s">
        <v>16</v>
      </c>
      <c r="C52" s="21"/>
      <c r="D52" s="21"/>
      <c r="E52" s="21"/>
      <c r="F52" s="21"/>
      <c r="G52" s="21"/>
      <c r="H52" s="21"/>
    </row>
    <row r="53" spans="2:8" x14ac:dyDescent="0.3">
      <c r="B53" s="20" t="s">
        <v>17</v>
      </c>
      <c r="C53" s="22"/>
      <c r="D53" s="22"/>
      <c r="E53" s="22"/>
      <c r="F53" s="22"/>
      <c r="G53" s="22"/>
      <c r="H53" s="22"/>
    </row>
    <row r="54" spans="2:8" x14ac:dyDescent="0.3">
      <c r="B54" s="19"/>
      <c r="C54" s="23"/>
      <c r="D54" s="23"/>
      <c r="E54" s="23"/>
      <c r="F54" s="23"/>
      <c r="G54" s="23"/>
      <c r="H54" s="23"/>
    </row>
    <row r="55" spans="2:8" x14ac:dyDescent="0.3">
      <c r="B55" s="19"/>
      <c r="C55" s="24"/>
      <c r="D55" s="24"/>
      <c r="E55" s="24"/>
      <c r="F55" s="24"/>
      <c r="G55" s="24"/>
      <c r="H55" s="24"/>
    </row>
    <row r="56" spans="2:8" x14ac:dyDescent="0.3">
      <c r="B56" s="20" t="s">
        <v>18</v>
      </c>
      <c r="C56" s="25"/>
      <c r="D56" s="25"/>
      <c r="E56" s="25"/>
      <c r="F56" s="25"/>
      <c r="G56" s="25"/>
      <c r="H56" s="25"/>
    </row>
    <row r="57" spans="2:8" x14ac:dyDescent="0.3">
      <c r="B57" s="1"/>
      <c r="C57" s="1"/>
      <c r="D57" s="1"/>
      <c r="E57" s="1"/>
      <c r="F57" s="1"/>
      <c r="G57" s="1"/>
    </row>
    <row r="58" spans="2:8" x14ac:dyDescent="0.3">
      <c r="B58" s="1"/>
      <c r="C58" s="1"/>
      <c r="D58" s="1"/>
      <c r="E58" s="1"/>
      <c r="F58" s="1"/>
      <c r="G58" s="1"/>
    </row>
  </sheetData>
  <mergeCells count="17">
    <mergeCell ref="A1:H1"/>
    <mergeCell ref="I36:J36"/>
    <mergeCell ref="I1:L1"/>
    <mergeCell ref="B47:Q47"/>
    <mergeCell ref="B46:Q46"/>
    <mergeCell ref="B45:Q45"/>
    <mergeCell ref="B43:Q43"/>
    <mergeCell ref="B42:Q42"/>
    <mergeCell ref="I37:J37"/>
    <mergeCell ref="B49:F50"/>
    <mergeCell ref="A36:F36"/>
    <mergeCell ref="A38:F38"/>
    <mergeCell ref="A37:D37"/>
    <mergeCell ref="A39:I39"/>
    <mergeCell ref="B44:Q44"/>
    <mergeCell ref="B41:Q41"/>
    <mergeCell ref="B40:Q4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OFERTA_ECONOMICA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gabriel aguilar orjuela</dc:creator>
  <cp:keywords/>
  <dc:description/>
  <cp:lastModifiedBy>juan gabriel aguilar orjuela</cp:lastModifiedBy>
  <cp:revision/>
  <dcterms:created xsi:type="dcterms:W3CDTF">2026-07-31T17:09:22Z</dcterms:created>
  <dcterms:modified xsi:type="dcterms:W3CDTF">2026-09-01T16:47:17Z</dcterms:modified>
  <cp:category/>
  <cp:contentStatus/>
</cp:coreProperties>
</file>