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mc:AlternateContent xmlns:mc="http://schemas.openxmlformats.org/markup-compatibility/2006">
    <mc:Choice Requires="x15">
      <x15ac:absPath xmlns:x15ac="http://schemas.microsoft.com/office/spreadsheetml/2010/11/ac" url="/Users/maca/Documents/Documentos - MacBook Air de Camila (2)/2026 MINENERGIA /PROCESOS/Fenoge/DOCUMENTOS PREPLIEGO/Documentos Anexos Licitación Pública/"/>
    </mc:Choice>
  </mc:AlternateContent>
  <xr:revisionPtr revIDLastSave="0" documentId="13_ncr:1_{03622D2A-A296-1447-BA2E-9B3AE0C0FCBD}" xr6:coauthVersionLast="47" xr6:coauthVersionMax="47" xr10:uidLastSave="{00000000-0000-0000-0000-000000000000}"/>
  <bookViews>
    <workbookView xWindow="2940" yWindow="1160" windowWidth="25860" windowHeight="12540" tabRatio="500" xr2:uid="{00000000-000D-0000-FFFF-FFFF00000000}"/>
  </bookViews>
  <sheets>
    <sheet name="SIMULADOR EVALUADOR OFERTA $"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34" i="1" l="1"/>
  <c r="F37" i="1"/>
  <c r="H37" i="1" s="1"/>
  <c r="F36" i="1"/>
  <c r="F35" i="1"/>
  <c r="F34" i="1"/>
  <c r="G20" i="1"/>
  <c r="F20" i="1"/>
  <c r="E20" i="1"/>
  <c r="D20" i="1"/>
  <c r="H20" i="1" s="1"/>
  <c r="C20" i="1"/>
  <c r="G19" i="1"/>
  <c r="G21" i="1" s="1"/>
  <c r="G27" i="1" s="1"/>
  <c r="F19" i="1"/>
  <c r="F21" i="1" s="1"/>
  <c r="F27" i="1" s="1"/>
  <c r="E19" i="1"/>
  <c r="E21" i="1" s="1"/>
  <c r="E27" i="1" s="1"/>
  <c r="D19" i="1"/>
  <c r="C19" i="1"/>
  <c r="G18" i="1"/>
  <c r="F18" i="1"/>
  <c r="E18" i="1"/>
  <c r="D18" i="1"/>
  <c r="D21" i="1" s="1"/>
  <c r="D27" i="1" s="1"/>
  <c r="C18" i="1"/>
  <c r="H18" i="1" s="1"/>
  <c r="H14" i="1"/>
  <c r="H13" i="1"/>
  <c r="H12" i="1"/>
  <c r="C21" i="1" l="1"/>
  <c r="C27" i="1" s="1"/>
  <c r="H27" i="1" s="1"/>
  <c r="H29" i="1" s="1"/>
  <c r="H19" i="1"/>
  <c r="H21" i="1" s="1"/>
  <c r="G35" i="1"/>
  <c r="G37" i="1"/>
  <c r="G36" i="1"/>
  <c r="H35" i="1" l="1"/>
  <c r="H36" i="1"/>
  <c r="H34" i="1"/>
  <c r="I19" i="1"/>
  <c r="I18" i="1"/>
  <c r="I20" i="1"/>
  <c r="I21" i="1" l="1"/>
</calcChain>
</file>

<file path=xl/sharedStrings.xml><?xml version="1.0" encoding="utf-8"?>
<sst xmlns="http://schemas.openxmlformats.org/spreadsheetml/2006/main" count="64" uniqueCount="47">
  <si>
    <t>Celdas amarillas = datos de entrada editables (letra azul). Celdas grises = fórmulas.</t>
  </si>
  <si>
    <t>1. PRECIOS TECHO DE REFERENCIA (UVT, IVA incluido)</t>
  </si>
  <si>
    <t>Componente</t>
  </si>
  <si>
    <t>Unidad de medida</t>
  </si>
  <si>
    <t>Valor techo (UVT)</t>
  </si>
  <si>
    <t>Comisión fiduciaria – componente fijo</t>
  </si>
  <si>
    <t>Mes</t>
  </si>
  <si>
    <t>Pagos, giros y transferencias – componente variable</t>
  </si>
  <si>
    <t>Operación</t>
  </si>
  <si>
    <t>Contratos – componente variable</t>
  </si>
  <si>
    <t>Contrato</t>
  </si>
  <si>
    <t>2. CANTIDADES ESTIMADAS POR VIGENCIA</t>
  </si>
  <si>
    <t>2026</t>
  </si>
  <si>
    <t>2027</t>
  </si>
  <si>
    <t>2028</t>
  </si>
  <si>
    <t>2029</t>
  </si>
  <si>
    <t>2030</t>
  </si>
  <si>
    <t>TOTAL</t>
  </si>
  <si>
    <t>Comisión fija (meses)</t>
  </si>
  <si>
    <t>Pagos, giros y transferencias (operaciones)</t>
  </si>
  <si>
    <t>Contratos (unidades)</t>
  </si>
  <si>
    <t>3. VALOR MÁXIMO EN UVT POR VIGENCIA (cantidad × techo)</t>
  </si>
  <si>
    <t>TOTAL UVT</t>
  </si>
  <si>
    <t>Peso</t>
  </si>
  <si>
    <t>4. PROYECCIÓN UVT Y VALOR EN PESOS (solo para verificar el presupuesto)</t>
  </si>
  <si>
    <t>Concepto</t>
  </si>
  <si>
    <t>Variación IPC proyectada</t>
  </si>
  <si>
    <t>Oficial</t>
  </si>
  <si>
    <t>Valor UVT (COP)</t>
  </si>
  <si>
    <t>Valor máximo en pesos</t>
  </si>
  <si>
    <t>Presupuesto oficial (estudio previo)</t>
  </si>
  <si>
    <t>Diferencia (cálculo − presupuesto)</t>
  </si>
  <si>
    <t>Nota: valores de UVT 2027–2030 tomados del estudio previo (IPC proyectado). El estudio redondea cada total anual en pesos, por lo que puede haber diferencias de pocos pesos. La UVT real de cada año la fija la DIAN.</t>
  </si>
  <si>
    <t>5. SIMULADOR DE PUNTAJE: Pi = Σ (UVT ofertado × cantidad total) ; Ppi = 50 × (Pb / Pi)</t>
  </si>
  <si>
    <t>Proponente</t>
  </si>
  <si>
    <t>UVT fijo / mes</t>
  </si>
  <si>
    <t>UVT pago</t>
  </si>
  <si>
    <t>UVT contrato</t>
  </si>
  <si>
    <t>Cumple techos</t>
  </si>
  <si>
    <t>Precio total Pi (UVT)</t>
  </si>
  <si>
    <t>Puntaje (50)</t>
  </si>
  <si>
    <t>Proponente A</t>
  </si>
  <si>
    <t>Proponente B</t>
  </si>
  <si>
    <t>Proponente C</t>
  </si>
  <si>
    <t>Proponente D</t>
  </si>
  <si>
    <t>Ejemplo ilustrativo: reemplace los valores amarillos por las ofertas recibidas. El Proponente D supera el techo del fijo y queda rechazado.</t>
  </si>
  <si>
    <t>EVALUACIÓN ECONÓMICA (50 PUNTOS) – FIDUCIA MERCANTIL FENOGE (SIMULADOR)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</si>
</sst>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
  </numFmts>
  <fonts count="8" x14ac:knownFonts="1">
    <font>
      <sz val="11"/>
      <color theme="1"/>
      <name val="Calibri"/>
      <family val="2"/>
      <charset val="1"/>
    </font>
    <font>
      <b/>
      <sz val="13"/>
      <color rgb="FF355458"/>
      <name val="Arial"/>
      <family val="2"/>
    </font>
    <font>
      <i/>
      <sz val="10"/>
      <color rgb="FF595959"/>
      <name val="Arial"/>
      <family val="2"/>
    </font>
    <font>
      <b/>
      <sz val="10"/>
      <name val="Arial"/>
      <family val="2"/>
    </font>
    <font>
      <b/>
      <sz val="10"/>
      <color rgb="FFFFFFFF"/>
      <name val="Arial"/>
      <family val="2"/>
    </font>
    <font>
      <sz val="10"/>
      <name val="Arial"/>
      <family val="2"/>
    </font>
    <font>
      <sz val="10"/>
      <color rgb="FF0000FF"/>
      <name val="Arial"/>
      <family val="2"/>
    </font>
    <font>
      <i/>
      <sz val="9"/>
      <color rgb="FF595959"/>
      <name val="Arial"/>
      <family val="2"/>
    </font>
  </fonts>
  <fills count="6">
    <fill>
      <patternFill patternType="none"/>
    </fill>
    <fill>
      <patternFill patternType="gray125"/>
    </fill>
    <fill>
      <patternFill patternType="solid">
        <fgColor rgb="FF355458"/>
        <bgColor rgb="FF595959"/>
      </patternFill>
    </fill>
    <fill>
      <patternFill patternType="solid">
        <fgColor rgb="FFFFF2CC"/>
        <bgColor rgb="FFF2F2F2"/>
      </patternFill>
    </fill>
    <fill>
      <patternFill patternType="solid">
        <fgColor rgb="FFF2F2F2"/>
        <bgColor rgb="FFE2EFDA"/>
      </patternFill>
    </fill>
    <fill>
      <patternFill patternType="solid">
        <fgColor rgb="FFE2EFDA"/>
        <bgColor rgb="FFF2F2F2"/>
      </patternFill>
    </fill>
  </fills>
  <borders count="2">
    <border>
      <left/>
      <right/>
      <top/>
      <bottom/>
      <diagonal/>
    </border>
    <border>
      <left style="thin">
        <color rgb="FF9E9E9E"/>
      </left>
      <right style="thin">
        <color rgb="FF9E9E9E"/>
      </right>
      <top style="thin">
        <color rgb="FF9E9E9E"/>
      </top>
      <bottom style="thin">
        <color rgb="FF9E9E9E"/>
      </bottom>
      <diagonal/>
    </border>
  </borders>
  <cellStyleXfs count="1">
    <xf numFmtId="0" fontId="0" fillId="0" borderId="0"/>
  </cellStyleXfs>
  <cellXfs count="23">
    <xf numFmtId="0" fontId="0" fillId="0" borderId="0" xfId="0"/>
    <xf numFmtId="0" fontId="1" fillId="0" borderId="0" xfId="0" applyFont="1"/>
    <xf numFmtId="0" fontId="2" fillId="0" borderId="0" xfId="0" applyFont="1"/>
    <xf numFmtId="0" fontId="3" fillId="0" borderId="0" xfId="0" applyFont="1"/>
    <xf numFmtId="0" fontId="4"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4" fontId="6" fillId="3" borderId="1" xfId="0" applyNumberFormat="1" applyFont="1" applyFill="1" applyBorder="1" applyAlignment="1">
      <alignment horizontal="center" vertical="center" wrapText="1"/>
    </xf>
    <xf numFmtId="3" fontId="6" fillId="3" borderId="1" xfId="0" applyNumberFormat="1" applyFont="1" applyFill="1" applyBorder="1" applyAlignment="1">
      <alignment horizontal="center" vertical="center" wrapText="1"/>
    </xf>
    <xf numFmtId="3" fontId="3" fillId="4" borderId="1" xfId="0" applyNumberFormat="1" applyFont="1" applyFill="1" applyBorder="1" applyAlignment="1">
      <alignment horizontal="center" vertical="center" wrapText="1"/>
    </xf>
    <xf numFmtId="4" fontId="5" fillId="4" borderId="1" xfId="0" applyNumberFormat="1" applyFont="1" applyFill="1" applyBorder="1" applyAlignment="1">
      <alignment horizontal="center" vertical="center" wrapText="1"/>
    </xf>
    <xf numFmtId="4" fontId="3" fillId="4" borderId="1" xfId="0" applyNumberFormat="1" applyFont="1" applyFill="1" applyBorder="1" applyAlignment="1">
      <alignment horizontal="center" vertical="center" wrapText="1"/>
    </xf>
    <xf numFmtId="164" fontId="5" fillId="4" borderId="1" xfId="0" applyNumberFormat="1" applyFont="1" applyFill="1" applyBorder="1" applyAlignment="1">
      <alignment horizontal="center" vertical="center" wrapText="1"/>
    </xf>
    <xf numFmtId="0" fontId="3" fillId="0" borderId="1" xfId="0" applyFont="1" applyBorder="1" applyAlignment="1">
      <alignment horizontal="left" vertical="center" wrapText="1"/>
    </xf>
    <xf numFmtId="4" fontId="3" fillId="5" borderId="1" xfId="0" applyNumberFormat="1" applyFont="1" applyFill="1" applyBorder="1" applyAlignment="1">
      <alignment horizontal="center" vertical="center" wrapText="1"/>
    </xf>
    <xf numFmtId="164" fontId="3" fillId="5" borderId="1" xfId="0" applyNumberFormat="1" applyFont="1" applyFill="1" applyBorder="1" applyAlignment="1">
      <alignment horizontal="center" vertical="center" wrapText="1"/>
    </xf>
    <xf numFmtId="164" fontId="6" fillId="3" borderId="1" xfId="0" applyNumberFormat="1" applyFont="1" applyFill="1" applyBorder="1" applyAlignment="1">
      <alignment horizontal="center" vertical="center" wrapText="1"/>
    </xf>
    <xf numFmtId="165" fontId="6" fillId="3" borderId="1" xfId="0" applyNumberFormat="1" applyFont="1" applyFill="1" applyBorder="1" applyAlignment="1">
      <alignment horizontal="center" vertical="center" wrapText="1"/>
    </xf>
    <xf numFmtId="165" fontId="5" fillId="4" borderId="1" xfId="0" applyNumberFormat="1" applyFont="1" applyFill="1" applyBorder="1" applyAlignment="1">
      <alignment horizontal="center" vertical="center" wrapText="1"/>
    </xf>
    <xf numFmtId="165" fontId="3" fillId="5" borderId="1" xfId="0" applyNumberFormat="1" applyFont="1" applyFill="1" applyBorder="1" applyAlignment="1">
      <alignment horizontal="center" vertical="center" wrapText="1"/>
    </xf>
    <xf numFmtId="0" fontId="7" fillId="0" borderId="0" xfId="0" applyFont="1"/>
    <xf numFmtId="0" fontId="5" fillId="4" borderId="1" xfId="0" applyFont="1" applyFill="1" applyBorder="1" applyAlignment="1">
      <alignment horizontal="center" vertical="center" wrapText="1"/>
    </xf>
    <xf numFmtId="2" fontId="3" fillId="5"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F2F2F2"/>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C00"/>
      <rgbColor rgb="FFFF9900"/>
      <rgbColor rgb="FFFF6600"/>
      <rgbColor rgb="FF595959"/>
      <rgbColor rgb="FF9E9E9E"/>
      <rgbColor rgb="FF003366"/>
      <rgbColor rgb="FF339966"/>
      <rgbColor rgb="FF003300"/>
      <rgbColor rgb="FF333300"/>
      <rgbColor rgb="FF993300"/>
      <rgbColor rgb="FF993366"/>
      <rgbColor rgb="FF333399"/>
      <rgbColor rgb="FF355458"/>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9"/>
  <sheetViews>
    <sheetView showGridLines="0" tabSelected="1" zoomScaleNormal="100" workbookViewId="0">
      <selection activeCell="I17" sqref="I17"/>
    </sheetView>
  </sheetViews>
  <sheetFormatPr baseColWidth="10" defaultColWidth="8.6640625" defaultRowHeight="15" x14ac:dyDescent="0.2"/>
  <cols>
    <col min="1" max="1" width="2" customWidth="1"/>
    <col min="2" max="2" width="46" customWidth="1"/>
    <col min="3" max="6" width="16" customWidth="1"/>
    <col min="7" max="7" width="20" customWidth="1"/>
    <col min="8" max="8" width="16" customWidth="1"/>
    <col min="9" max="9" width="10" customWidth="1"/>
  </cols>
  <sheetData>
    <row r="1" spans="2:8" ht="17" x14ac:dyDescent="0.2">
      <c r="B1" s="1" t="s">
        <v>46</v>
      </c>
    </row>
    <row r="2" spans="2:8" x14ac:dyDescent="0.2">
      <c r="B2" s="2" t="s">
        <v>0</v>
      </c>
    </row>
    <row r="4" spans="2:8" x14ac:dyDescent="0.2">
      <c r="B4" s="3" t="s">
        <v>1</v>
      </c>
    </row>
    <row r="5" spans="2:8" x14ac:dyDescent="0.2">
      <c r="B5" s="4" t="s">
        <v>2</v>
      </c>
      <c r="C5" s="4" t="s">
        <v>3</v>
      </c>
      <c r="D5" s="4" t="s">
        <v>4</v>
      </c>
    </row>
    <row r="6" spans="2:8" x14ac:dyDescent="0.2">
      <c r="B6" s="5" t="s">
        <v>5</v>
      </c>
      <c r="C6" s="6" t="s">
        <v>6</v>
      </c>
      <c r="D6" s="7">
        <v>1249.6199999999999</v>
      </c>
    </row>
    <row r="7" spans="2:8" x14ac:dyDescent="0.2">
      <c r="B7" s="5" t="s">
        <v>7</v>
      </c>
      <c r="C7" s="6" t="s">
        <v>8</v>
      </c>
      <c r="D7" s="7">
        <v>0.64</v>
      </c>
    </row>
    <row r="8" spans="2:8" x14ac:dyDescent="0.2">
      <c r="B8" s="5" t="s">
        <v>9</v>
      </c>
      <c r="C8" s="6" t="s">
        <v>10</v>
      </c>
      <c r="D8" s="7">
        <v>10.93</v>
      </c>
    </row>
    <row r="10" spans="2:8" x14ac:dyDescent="0.2">
      <c r="B10" s="3" t="s">
        <v>11</v>
      </c>
    </row>
    <row r="11" spans="2:8" x14ac:dyDescent="0.2">
      <c r="B11" s="4" t="s">
        <v>2</v>
      </c>
      <c r="C11" s="4" t="s">
        <v>12</v>
      </c>
      <c r="D11" s="4" t="s">
        <v>13</v>
      </c>
      <c r="E11" s="4" t="s">
        <v>14</v>
      </c>
      <c r="F11" s="4" t="s">
        <v>15</v>
      </c>
      <c r="G11" s="4" t="s">
        <v>16</v>
      </c>
      <c r="H11" s="4" t="s">
        <v>17</v>
      </c>
    </row>
    <row r="12" spans="2:8" x14ac:dyDescent="0.2">
      <c r="B12" s="5" t="s">
        <v>18</v>
      </c>
      <c r="C12" s="8">
        <v>1</v>
      </c>
      <c r="D12" s="8">
        <v>12</v>
      </c>
      <c r="E12" s="8">
        <v>12</v>
      </c>
      <c r="F12" s="8">
        <v>12</v>
      </c>
      <c r="G12" s="8">
        <v>7</v>
      </c>
      <c r="H12" s="9">
        <f>SUM(C12:G12)</f>
        <v>44</v>
      </c>
    </row>
    <row r="13" spans="2:8" x14ac:dyDescent="0.2">
      <c r="B13" s="5" t="s">
        <v>19</v>
      </c>
      <c r="C13" s="8">
        <v>800</v>
      </c>
      <c r="D13" s="8">
        <v>9600</v>
      </c>
      <c r="E13" s="8">
        <v>9600</v>
      </c>
      <c r="F13" s="8">
        <v>9600</v>
      </c>
      <c r="G13" s="8">
        <v>5600</v>
      </c>
      <c r="H13" s="9">
        <f>SUM(C13:G13)</f>
        <v>35200</v>
      </c>
    </row>
    <row r="14" spans="2:8" x14ac:dyDescent="0.2">
      <c r="B14" s="5" t="s">
        <v>20</v>
      </c>
      <c r="C14" s="8">
        <v>212</v>
      </c>
      <c r="D14" s="8">
        <v>585</v>
      </c>
      <c r="E14" s="8">
        <v>585</v>
      </c>
      <c r="F14" s="8">
        <v>585</v>
      </c>
      <c r="G14" s="8">
        <v>585</v>
      </c>
      <c r="H14" s="9">
        <f>SUM(C14:G14)</f>
        <v>2552</v>
      </c>
    </row>
    <row r="16" spans="2:8" x14ac:dyDescent="0.2">
      <c r="B16" s="3" t="s">
        <v>21</v>
      </c>
    </row>
    <row r="17" spans="2:9" x14ac:dyDescent="0.2">
      <c r="B17" s="4" t="s">
        <v>2</v>
      </c>
      <c r="C17" s="4" t="s">
        <v>12</v>
      </c>
      <c r="D17" s="4" t="s">
        <v>13</v>
      </c>
      <c r="E17" s="4" t="s">
        <v>14</v>
      </c>
      <c r="F17" s="4" t="s">
        <v>15</v>
      </c>
      <c r="G17" s="4" t="s">
        <v>16</v>
      </c>
      <c r="H17" s="4" t="s">
        <v>22</v>
      </c>
      <c r="I17" s="4" t="s">
        <v>23</v>
      </c>
    </row>
    <row r="18" spans="2:9" x14ac:dyDescent="0.2">
      <c r="B18" s="5" t="s">
        <v>5</v>
      </c>
      <c r="C18" s="10">
        <f>C12*$D$6</f>
        <v>1249.6199999999999</v>
      </c>
      <c r="D18" s="10">
        <f>D12*$D$6</f>
        <v>14995.439999999999</v>
      </c>
      <c r="E18" s="10">
        <f>E12*$D$6</f>
        <v>14995.439999999999</v>
      </c>
      <c r="F18" s="10">
        <f>F12*$D$6</f>
        <v>14995.439999999999</v>
      </c>
      <c r="G18" s="10">
        <f>G12*$D$6</f>
        <v>8747.34</v>
      </c>
      <c r="H18" s="11">
        <f>SUM(C18:G18)</f>
        <v>54983.28</v>
      </c>
      <c r="I18" s="12">
        <f>H18/$H$21</f>
        <v>0.52164003406301662</v>
      </c>
    </row>
    <row r="19" spans="2:9" x14ac:dyDescent="0.2">
      <c r="B19" s="5" t="s">
        <v>7</v>
      </c>
      <c r="C19" s="10">
        <f>C13*$D$7</f>
        <v>512</v>
      </c>
      <c r="D19" s="10">
        <f>D13*$D$7</f>
        <v>6144</v>
      </c>
      <c r="E19" s="10">
        <f>E13*$D$7</f>
        <v>6144</v>
      </c>
      <c r="F19" s="10">
        <f>F13*$D$7</f>
        <v>6144</v>
      </c>
      <c r="G19" s="10">
        <f>G13*$D$7</f>
        <v>3584</v>
      </c>
      <c r="H19" s="11">
        <f>SUM(C19:G19)</f>
        <v>22528</v>
      </c>
      <c r="I19" s="12">
        <f>H19/$H$21</f>
        <v>0.2137287314865835</v>
      </c>
    </row>
    <row r="20" spans="2:9" x14ac:dyDescent="0.2">
      <c r="B20" s="5" t="s">
        <v>9</v>
      </c>
      <c r="C20" s="10">
        <f>C14*$D$8</f>
        <v>2317.16</v>
      </c>
      <c r="D20" s="10">
        <f>D14*$D$8</f>
        <v>6394.05</v>
      </c>
      <c r="E20" s="10">
        <f>E14*$D$8</f>
        <v>6394.05</v>
      </c>
      <c r="F20" s="10">
        <f>F14*$D$8</f>
        <v>6394.05</v>
      </c>
      <c r="G20" s="10">
        <f>G14*$D$8</f>
        <v>6394.05</v>
      </c>
      <c r="H20" s="11">
        <f>SUM(C20:G20)</f>
        <v>27893.359999999997</v>
      </c>
      <c r="I20" s="12">
        <f>H20/$H$21</f>
        <v>0.26463123445039988</v>
      </c>
    </row>
    <row r="21" spans="2:9" x14ac:dyDescent="0.2">
      <c r="B21" s="13" t="s">
        <v>22</v>
      </c>
      <c r="C21" s="14">
        <f t="shared" ref="C21:I21" si="0">SUM(C18:C20)</f>
        <v>4078.7799999999997</v>
      </c>
      <c r="D21" s="14">
        <f t="shared" si="0"/>
        <v>27533.489999999998</v>
      </c>
      <c r="E21" s="14">
        <f t="shared" si="0"/>
        <v>27533.489999999998</v>
      </c>
      <c r="F21" s="14">
        <f t="shared" si="0"/>
        <v>27533.489999999998</v>
      </c>
      <c r="G21" s="14">
        <f t="shared" si="0"/>
        <v>18725.39</v>
      </c>
      <c r="H21" s="14">
        <f t="shared" si="0"/>
        <v>105404.64</v>
      </c>
      <c r="I21" s="15">
        <f t="shared" si="0"/>
        <v>1</v>
      </c>
    </row>
    <row r="23" spans="2:9" x14ac:dyDescent="0.2">
      <c r="B23" s="3" t="s">
        <v>24</v>
      </c>
    </row>
    <row r="24" spans="2:9" x14ac:dyDescent="0.2">
      <c r="B24" s="4" t="s">
        <v>25</v>
      </c>
      <c r="C24" s="4" t="s">
        <v>12</v>
      </c>
      <c r="D24" s="4" t="s">
        <v>13</v>
      </c>
      <c r="E24" s="4" t="s">
        <v>14</v>
      </c>
      <c r="F24" s="4" t="s">
        <v>15</v>
      </c>
      <c r="G24" s="4" t="s">
        <v>16</v>
      </c>
      <c r="H24" s="4" t="s">
        <v>17</v>
      </c>
    </row>
    <row r="25" spans="2:9" x14ac:dyDescent="0.2">
      <c r="B25" s="5" t="s">
        <v>26</v>
      </c>
      <c r="C25" s="6" t="s">
        <v>27</v>
      </c>
      <c r="D25" s="16">
        <v>3.6999999999999998E-2</v>
      </c>
      <c r="E25" s="16">
        <v>0.03</v>
      </c>
      <c r="F25" s="16">
        <v>0.03</v>
      </c>
      <c r="G25" s="16">
        <v>0.03</v>
      </c>
      <c r="H25" s="6"/>
    </row>
    <row r="26" spans="2:9" x14ac:dyDescent="0.2">
      <c r="B26" s="5" t="s">
        <v>28</v>
      </c>
      <c r="C26" s="17">
        <v>52374</v>
      </c>
      <c r="D26" s="17">
        <v>54312</v>
      </c>
      <c r="E26" s="17">
        <v>55942</v>
      </c>
      <c r="F26" s="17">
        <v>57620</v>
      </c>
      <c r="G26" s="17">
        <v>59349</v>
      </c>
      <c r="H26" s="6"/>
    </row>
    <row r="27" spans="2:9" x14ac:dyDescent="0.2">
      <c r="B27" s="13" t="s">
        <v>29</v>
      </c>
      <c r="C27" s="18">
        <f>C21*C26</f>
        <v>213622023.72</v>
      </c>
      <c r="D27" s="18">
        <f>D21*D26</f>
        <v>1495398908.8799999</v>
      </c>
      <c r="E27" s="18">
        <f>E21*E26</f>
        <v>1540278497.5799999</v>
      </c>
      <c r="F27" s="18">
        <f>F21*F26</f>
        <v>1586479693.8</v>
      </c>
      <c r="G27" s="18">
        <f>G21*G26</f>
        <v>1111333171.1099999</v>
      </c>
      <c r="H27" s="19">
        <f>SUM(C27:G27)</f>
        <v>5947112295.0899992</v>
      </c>
    </row>
    <row r="28" spans="2:9" x14ac:dyDescent="0.2">
      <c r="B28" s="5" t="s">
        <v>30</v>
      </c>
      <c r="H28" s="17">
        <v>5947112295</v>
      </c>
    </row>
    <row r="29" spans="2:9" x14ac:dyDescent="0.2">
      <c r="B29" s="5" t="s">
        <v>31</v>
      </c>
      <c r="H29" s="18">
        <f>H27-H28</f>
        <v>8.9999198913574219E-2</v>
      </c>
    </row>
    <row r="30" spans="2:9" x14ac:dyDescent="0.2">
      <c r="B30" s="20" t="s">
        <v>32</v>
      </c>
    </row>
    <row r="32" spans="2:9" x14ac:dyDescent="0.2">
      <c r="B32" s="3" t="s">
        <v>33</v>
      </c>
    </row>
    <row r="33" spans="2:8" x14ac:dyDescent="0.2">
      <c r="B33" s="4" t="s">
        <v>34</v>
      </c>
      <c r="C33" s="4" t="s">
        <v>35</v>
      </c>
      <c r="D33" s="4" t="s">
        <v>36</v>
      </c>
      <c r="E33" s="4" t="s">
        <v>37</v>
      </c>
      <c r="F33" s="4" t="s">
        <v>38</v>
      </c>
      <c r="G33" s="4" t="s">
        <v>39</v>
      </c>
      <c r="H33" s="4" t="s">
        <v>40</v>
      </c>
    </row>
    <row r="34" spans="2:8" x14ac:dyDescent="0.2">
      <c r="B34" s="5" t="s">
        <v>41</v>
      </c>
      <c r="C34" s="7">
        <v>1200</v>
      </c>
      <c r="D34" s="7">
        <v>0.6</v>
      </c>
      <c r="E34" s="7">
        <v>10.5</v>
      </c>
      <c r="F34" s="21" t="str">
        <f>IF(AND(C34&lt;=$D$6,D34&lt;=$D$7,E34&lt;=$D$8,C34&gt;0,D34&gt;0,E34&gt;0),"SÍ","NO – RECHAZO")</f>
        <v>SÍ</v>
      </c>
      <c r="G34" s="10">
        <f>C34*$H$12+D34*$H$13+E34*$H$14</f>
        <v>100716</v>
      </c>
      <c r="H34" s="22">
        <f>IF(F34="SÍ",ROUNDDOWN(50*_xlfn.MINIFS($G$34:$G$37,$F$34:$F$37,"SÍ")/G34,2),0)</f>
        <v>49.05</v>
      </c>
    </row>
    <row r="35" spans="2:8" x14ac:dyDescent="0.2">
      <c r="B35" s="5" t="s">
        <v>42</v>
      </c>
      <c r="C35" s="7">
        <v>1249.6199999999999</v>
      </c>
      <c r="D35" s="7">
        <v>0.55000000000000004</v>
      </c>
      <c r="E35" s="7">
        <v>9.8000000000000007</v>
      </c>
      <c r="F35" s="21" t="str">
        <f>IF(AND(C35&lt;=$D$6,D35&lt;=$D$7,E35&lt;=$D$8,C35&gt;0,D35&gt;0,E35&gt;0),"SÍ","NO – RECHAZO")</f>
        <v>SÍ</v>
      </c>
      <c r="G35" s="10">
        <f>C35*$H$12+D35*$H$13+E35*$H$14</f>
        <v>99352.88</v>
      </c>
      <c r="H35" s="22">
        <f>IF(F35="SÍ",ROUNDDOWN(50*_xlfn.MINIFS($G$34:$G$37,$F$34:$F$37,"SÍ")/G35,2),0)</f>
        <v>49.73</v>
      </c>
    </row>
    <row r="36" spans="2:8" x14ac:dyDescent="0.2">
      <c r="B36" s="5" t="s">
        <v>43</v>
      </c>
      <c r="C36" s="7">
        <v>1100</v>
      </c>
      <c r="D36" s="7">
        <v>0.64</v>
      </c>
      <c r="E36" s="7">
        <v>10.93</v>
      </c>
      <c r="F36" s="21" t="str">
        <f>IF(AND(C36&lt;=$D$6,D36&lt;=$D$7,E36&lt;=$D$8,C36&gt;0,D36&gt;0,E36&gt;0),"SÍ","NO – RECHAZO")</f>
        <v>SÍ</v>
      </c>
      <c r="G36" s="10">
        <f>C36*$H$12+D36*$H$13+E36*$H$14</f>
        <v>98821.36</v>
      </c>
      <c r="H36" s="22">
        <f>IF(F36="SÍ",ROUNDDOWN(50*_xlfn.MINIFS($G$34:$G$37,$F$34:$F$37,"SÍ")/G36,2),0)</f>
        <v>50</v>
      </c>
    </row>
    <row r="37" spans="2:8" x14ac:dyDescent="0.2">
      <c r="B37" s="5" t="s">
        <v>44</v>
      </c>
      <c r="C37" s="7">
        <v>1300</v>
      </c>
      <c r="D37" s="7">
        <v>0.5</v>
      </c>
      <c r="E37" s="7">
        <v>10</v>
      </c>
      <c r="F37" s="21" t="str">
        <f>IF(AND(C37&lt;=$D$6,D37&lt;=$D$7,E37&lt;=$D$8,C37&gt;0,D37&gt;0,E37&gt;0),"SÍ","NO – RECHAZO")</f>
        <v>NO – RECHAZO</v>
      </c>
      <c r="G37" s="10">
        <f>C37*$H$12+D37*$H$13+E37*$H$14</f>
        <v>100320</v>
      </c>
      <c r="H37" s="22">
        <f>IF(F37="SÍ",ROUNDDOWN(50*_xlfn.MINIFS($G$34:$G$37,$F$34:$F$37,"SÍ")/G37,2),0)</f>
        <v>0</v>
      </c>
    </row>
    <row r="39" spans="2:8" x14ac:dyDescent="0.2">
      <c r="B39" s="20" t="s">
        <v>45</v>
      </c>
    </row>
  </sheetData>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SIMULADOR EVALUADOR OFERTA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Maria Camila Trujillo Jacome</cp:lastModifiedBy>
  <cp:revision>0</cp:revision>
  <dcterms:created xsi:type="dcterms:W3CDTF">2026-10-06T22:34:01Z</dcterms:created>
  <dcterms:modified xsi:type="dcterms:W3CDTF">2026-10-09T21:15:20Z</dcterms:modified>
  <dc:language>en-US</dc:language>
</cp:coreProperties>
</file>