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1004"/>
  <workbookPr defaultThemeVersion="166925"/>
  <mc:AlternateContent xmlns:mc="http://schemas.openxmlformats.org/markup-compatibility/2006">
    <mc:Choice Requires="x15">
      <x15ac:absPath xmlns:x15ac="http://schemas.microsoft.com/office/spreadsheetml/2010/11/ac" url="/Users/maca/Documents/Documentos - MacBook Air de Camila (2)/2026 MINENERGIA /PROCESOS/Fenoge/DOCUMENTOS PREPLIEGO/Documentos Anexos Licitación Pública/"/>
    </mc:Choice>
  </mc:AlternateContent>
  <xr:revisionPtr revIDLastSave="0" documentId="13_ncr:1_{28A1299A-70B3-BA41-ABC5-484748EE4A67}" xr6:coauthVersionLast="47" xr6:coauthVersionMax="47" xr10:uidLastSave="{00000000-0000-0000-0000-000000000000}"/>
  <bookViews>
    <workbookView xWindow="0" yWindow="620" windowWidth="23260" windowHeight="12460" xr2:uid="{D4BB1E64-FB88-414D-B326-80F24EA2C012}"/>
  </bookViews>
  <sheets>
    <sheet name="SIP 026-2026" sheetId="3" r:id="rId1"/>
    <sheet name="COSTEO DEL CONTRATO" sheetId="5" r:id="rId2"/>
    <sheet name="PRECIOS TECHO" sheetId="6" r:id="rId3"/>
    <sheet name="PROYECCIÓN UVT" sheetId="7" r:id="rId4"/>
  </sheets>
  <externalReferences>
    <externalReference r:id="rId5"/>
  </externalReferenc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28" i="5" l="1"/>
  <c r="F28" i="5"/>
  <c r="E28" i="5"/>
  <c r="D28" i="5"/>
  <c r="C28" i="5"/>
  <c r="H28" i="5"/>
  <c r="C7" i="5"/>
  <c r="D7" i="5"/>
  <c r="E7" i="5"/>
  <c r="F7" i="5"/>
  <c r="G7" i="5"/>
  <c r="H7" i="5"/>
  <c r="B9" i="5"/>
  <c r="D12" i="5"/>
  <c r="E12" i="5"/>
  <c r="F12" i="5"/>
  <c r="G12" i="5"/>
  <c r="H12" i="5"/>
  <c r="C13" i="5"/>
  <c r="D13" i="5"/>
  <c r="E13" i="5"/>
  <c r="F13" i="5"/>
  <c r="G13" i="5"/>
  <c r="C14" i="5"/>
  <c r="D14" i="5"/>
  <c r="E14" i="5"/>
  <c r="F14" i="5"/>
  <c r="G14" i="5"/>
  <c r="H14" i="5"/>
  <c r="B17" i="5"/>
  <c r="H20" i="5"/>
  <c r="C21" i="5"/>
  <c r="D21" i="5"/>
  <c r="E21" i="5"/>
  <c r="F21" i="5"/>
  <c r="G21" i="5"/>
  <c r="C22" i="5"/>
  <c r="D22" i="5"/>
  <c r="E22" i="5"/>
  <c r="F22" i="5"/>
  <c r="G22" i="5"/>
  <c r="H22" i="5"/>
  <c r="C23" i="5"/>
  <c r="D23" i="5"/>
  <c r="E23" i="5"/>
  <c r="F23" i="5"/>
  <c r="G23" i="5"/>
  <c r="F8" i="3"/>
  <c r="F7" i="3"/>
  <c r="F6" i="3"/>
  <c r="F5" i="3"/>
  <c r="F4" i="3"/>
  <c r="G8" i="3" l="1"/>
  <c r="H8" i="3"/>
  <c r="C4" i="6" s="1"/>
  <c r="G7" i="3"/>
  <c r="H7" i="3"/>
  <c r="G6" i="3"/>
  <c r="H6" i="3"/>
  <c r="G5" i="3"/>
  <c r="H5" i="3"/>
  <c r="C5" i="6" s="1"/>
  <c r="G4" i="3"/>
  <c r="H4" i="3"/>
  <c r="C3" i="6" s="1"/>
  <c r="H23" i="5"/>
  <c r="H24" i="5" s="1"/>
  <c r="G9" i="3"/>
  <c r="I7" i="5" l="1"/>
  <c r="I22" i="5"/>
  <c r="I14" i="5"/>
  <c r="G10" i="3"/>
  <c r="G11" i="3"/>
</calcChain>
</file>

<file path=xl/sharedStrings.xml><?xml version="1.0" encoding="utf-8"?>
<sst xmlns="http://schemas.openxmlformats.org/spreadsheetml/2006/main" count="82" uniqueCount="57">
  <si>
    <t>RESULTADOS ESTUDIO DE MERCADO 2026 SIP-026-2026</t>
  </si>
  <si>
    <t>ÍTEM</t>
  </si>
  <si>
    <t>DESCRIPCIÓN</t>
  </si>
  <si>
    <t>CANTIDADES MENSUALES</t>
  </si>
  <si>
    <t>VALOR UNITARIO ANTES DE IVA COP$</t>
  </si>
  <si>
    <t>VALOR UNITARIO INCLUIDO IVA COP$</t>
  </si>
  <si>
    <t>VALOR TOTAL MENSUAL COP$</t>
  </si>
  <si>
    <t>VALOR UNITARIO EN UVT</t>
  </si>
  <si>
    <t>Comisión fiduciaria mensual por la prestación del servicio de fiducia mercantil para la vocería y administración del patrimonio autónomo del Fondo de Energías No Convencionales y Gestión Eficiente de la Energía –FENOGE–, incluyendo el recaudo, administración e inversión.</t>
  </si>
  <si>
    <t>Trámite de contrato inicial, con cargo a la bolsa de recursos destinada a la gestión contractual del patrimonio autónomo.</t>
  </si>
  <si>
    <t>Trámite de modificación contractual, con cargo a la bolsa de recursos destinada a la gestión contractual del patrimonio autónomo.</t>
  </si>
  <si>
    <t>Trámite de liquidación de contrato, con cargo a la bolsa de recursos destinada a la gestión contractual del patrimonio autónomo.</t>
  </si>
  <si>
    <t>Trámite de giro y/o pago, con cargo a la bolsa de recursos destinada a la operación financiera del patrimonio autónomo.</t>
  </si>
  <si>
    <t>TOTAL PRESUPUESTO MENSUAL EN $</t>
  </si>
  <si>
    <t>TOTAL PRESUPUESTO PARA CINCO (5) MESES EN COP$</t>
  </si>
  <si>
    <t>TOTAL PRESUPUESTO EQUIVALENTE EN UVT MENSUAL</t>
  </si>
  <si>
    <t>PROYECCIÓN UVT</t>
  </si>
  <si>
    <t>Vigencia</t>
  </si>
  <si>
    <t>IPC proyectado</t>
  </si>
  <si>
    <t>Factor UVT</t>
  </si>
  <si>
    <t>UVT proyectada*</t>
  </si>
  <si>
    <t>Oficial</t>
  </si>
  <si>
    <t>Para el presente proceso la SIP 026 - 2026 se utiliza como punto de partida para identificar y homologar los precios de mercado de las actuaciones contractuales, pero no se trasladan mecánicamente sus tres conceptos como cobros independientes. Para efectos del costeo se toma el promedio simple de los tres valores unitarios de mercado (10,93 UVT) como un valor de referencia para una unidad contractual integral, entendida como la gestión del contrato durante su ciclo de vida, incluyendo las modificaciones que requiera y su liquidación. Esta metodología busca evitar una sobreestimación derivada de cobrar separadamente actuaciones que, en la operación real, forman parte de un mismo ciclo contractual</t>
  </si>
  <si>
    <t>1) Comisión Fiduciaria -Componente fijo mensual</t>
  </si>
  <si>
    <t>Vigencia </t>
  </si>
  <si>
    <t>2026 </t>
  </si>
  <si>
    <t>2027 </t>
  </si>
  <si>
    <t>2028 </t>
  </si>
  <si>
    <t>2029 </t>
  </si>
  <si>
    <t>2030 </t>
  </si>
  <si>
    <t>UVT Mensual </t>
  </si>
  <si>
    <t>Cantidad </t>
  </si>
  <si>
    <t>Valor Aprox UVT </t>
  </si>
  <si>
    <t>TOTAL </t>
  </si>
  <si>
    <r>
      <t>Vigencia</t>
    </r>
    <r>
      <rPr>
        <sz val="9"/>
        <color rgb="FF000000"/>
        <rFont val="Arial"/>
        <family val="2"/>
      </rPr>
      <t> </t>
    </r>
  </si>
  <si>
    <r>
      <t>2026</t>
    </r>
    <r>
      <rPr>
        <sz val="9"/>
        <color rgb="FF000000"/>
        <rFont val="Arial"/>
        <family val="2"/>
      </rPr>
      <t> </t>
    </r>
  </si>
  <si>
    <r>
      <t>2027</t>
    </r>
    <r>
      <rPr>
        <sz val="9"/>
        <color rgb="FF000000"/>
        <rFont val="Arial"/>
        <family val="2"/>
      </rPr>
      <t> </t>
    </r>
  </si>
  <si>
    <r>
      <t>2028</t>
    </r>
    <r>
      <rPr>
        <sz val="9"/>
        <color rgb="FF000000"/>
        <rFont val="Arial"/>
        <family val="2"/>
      </rPr>
      <t> </t>
    </r>
  </si>
  <si>
    <r>
      <t>2029</t>
    </r>
    <r>
      <rPr>
        <sz val="9"/>
        <color rgb="FF000000"/>
        <rFont val="Arial"/>
        <family val="2"/>
      </rPr>
      <t> </t>
    </r>
  </si>
  <si>
    <r>
      <t>2030</t>
    </r>
    <r>
      <rPr>
        <sz val="9"/>
        <color rgb="FF000000"/>
        <rFont val="Arial"/>
        <family val="2"/>
      </rPr>
      <t> </t>
    </r>
  </si>
  <si>
    <t>UVT por Pago </t>
  </si>
  <si>
    <t>UVT por Contrato </t>
  </si>
  <si>
    <t>TOTAL CONTRATO</t>
  </si>
  <si>
    <t>Valor Anual en UVT incluído IVA</t>
  </si>
  <si>
    <t>Concepto</t>
  </si>
  <si>
    <t xml:space="preserve">TOTAL UVT </t>
  </si>
  <si>
    <t xml:space="preserve">Total UVT * Año </t>
  </si>
  <si>
    <t>Precios techo de referencia en UVT incluído IVA</t>
  </si>
  <si>
    <t xml:space="preserve">Componente </t>
  </si>
  <si>
    <t>Unidad de medida</t>
  </si>
  <si>
    <t>Valor en UVT</t>
  </si>
  <si>
    <t>Comisión Fiduciaria - Componente fijo</t>
  </si>
  <si>
    <t>Mes</t>
  </si>
  <si>
    <t>Pagos, giros y transferencias - Componente Variable</t>
  </si>
  <si>
    <t xml:space="preserve">Unidad   </t>
  </si>
  <si>
    <t>Contratos - Componente Variable</t>
  </si>
  <si>
    <t>Valor UVT proyectada en COP*</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</si>
</sst>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6" formatCode="&quot;$&quot;\ #,##0;[Red]\-&quot;$&quot;\ #,##0"/>
    <numFmt numFmtId="8" formatCode="&quot;$&quot;\ #,##0.00;[Red]\-&quot;$&quot;\ #,##0.00"/>
    <numFmt numFmtId="42" formatCode="_-&quot;$&quot;\ * #,##0_-;\-&quot;$&quot;\ * #,##0_-;_-&quot;$&quot;\ * &quot;-&quot;_-;_-@_-"/>
    <numFmt numFmtId="44" formatCode="_-&quot;$&quot;\ * #,##0.00_-;\-&quot;$&quot;\ * #,##0.00_-;_-&quot;$&quot;\ * &quot;-&quot;??_-;_-@_-"/>
    <numFmt numFmtId="43" formatCode="_-* #,##0.00_-;\-* #,##0.00_-;_-* &quot;-&quot;??_-;_-@_-"/>
    <numFmt numFmtId="164" formatCode="_(* #,##0.00_);_(* \(#,##0.00\);_(* &quot;-&quot;??_);_(@_)"/>
    <numFmt numFmtId="165" formatCode="0.0%"/>
  </numFmts>
  <fonts count="19" x14ac:knownFonts="1">
    <font>
      <sz val="11"/>
      <color theme="1"/>
      <name val="Calibri"/>
      <family val="2"/>
      <scheme val="minor"/>
    </font>
    <font>
      <b/>
      <sz val="11"/>
      <color theme="1"/>
      <name val="Calibri"/>
      <family val="2"/>
      <scheme val="minor"/>
    </font>
    <font>
      <sz val="11"/>
      <color theme="1"/>
      <name val="Calibri"/>
      <family val="2"/>
      <scheme val="minor"/>
    </font>
    <font>
      <b/>
      <sz val="11"/>
      <color theme="0"/>
      <name val="Calibri"/>
      <family val="2"/>
      <scheme val="minor"/>
    </font>
    <font>
      <b/>
      <sz val="9"/>
      <name val="Arial"/>
      <family val="2"/>
    </font>
    <font>
      <sz val="9"/>
      <name val="Arial"/>
      <family val="2"/>
    </font>
    <font>
      <sz val="10"/>
      <color rgb="FF000000"/>
      <name val="Arial"/>
      <family val="2"/>
    </font>
    <font>
      <sz val="10"/>
      <color theme="1"/>
      <name val="Calibri"/>
      <family val="2"/>
      <scheme val="minor"/>
    </font>
    <font>
      <b/>
      <sz val="10"/>
      <color theme="0"/>
      <name val="Calibri"/>
      <family val="2"/>
      <scheme val="minor"/>
    </font>
    <font>
      <b/>
      <sz val="10"/>
      <color theme="1"/>
      <name val="Calibri"/>
      <family val="2"/>
      <scheme val="minor"/>
    </font>
    <font>
      <b/>
      <sz val="9"/>
      <color rgb="FF000000"/>
      <name val="Arial"/>
      <family val="2"/>
    </font>
    <font>
      <sz val="9"/>
      <color rgb="FF000000"/>
      <name val="Arial"/>
      <family val="2"/>
    </font>
    <font>
      <sz val="11"/>
      <color rgb="FF00B0F0"/>
      <name val="Calibri"/>
      <family val="2"/>
      <scheme val="minor"/>
    </font>
    <font>
      <sz val="9"/>
      <color theme="1"/>
      <name val="Calibri"/>
      <family val="2"/>
      <scheme val="minor"/>
    </font>
    <font>
      <sz val="10"/>
      <color theme="1"/>
      <name val="Arial"/>
      <family val="2"/>
    </font>
    <font>
      <b/>
      <sz val="8"/>
      <color theme="0"/>
      <name val="Arial"/>
      <family val="2"/>
    </font>
    <font>
      <b/>
      <sz val="8"/>
      <color theme="1"/>
      <name val="Arial"/>
      <family val="2"/>
    </font>
    <font>
      <sz val="8"/>
      <color theme="1"/>
      <name val="Arial"/>
      <family val="2"/>
    </font>
    <font>
      <b/>
      <sz val="8"/>
      <color rgb="FF000000"/>
      <name val="Arial"/>
      <family val="2"/>
    </font>
  </fonts>
  <fills count="13">
    <fill>
      <patternFill patternType="none"/>
    </fill>
    <fill>
      <patternFill patternType="gray125"/>
    </fill>
    <fill>
      <patternFill patternType="solid">
        <fgColor theme="0" tint="-0.249977111117893"/>
        <bgColor indexed="64"/>
      </patternFill>
    </fill>
    <fill>
      <patternFill patternType="solid">
        <fgColor rgb="FFFFFFFF"/>
        <bgColor indexed="64"/>
      </patternFill>
    </fill>
    <fill>
      <patternFill patternType="solid">
        <fgColor rgb="FFFFFF66"/>
        <bgColor indexed="64"/>
      </patternFill>
    </fill>
    <fill>
      <patternFill patternType="solid">
        <fgColor theme="8" tint="0.79998168889431442"/>
        <bgColor indexed="64"/>
      </patternFill>
    </fill>
    <fill>
      <patternFill patternType="solid">
        <fgColor theme="4" tint="-0.499984740745262"/>
        <bgColor indexed="64"/>
      </patternFill>
    </fill>
    <fill>
      <patternFill patternType="solid">
        <fgColor theme="0"/>
        <bgColor indexed="64"/>
      </patternFill>
    </fill>
    <fill>
      <patternFill patternType="solid">
        <fgColor theme="3" tint="-0.499984740745262"/>
        <bgColor indexed="64"/>
      </patternFill>
    </fill>
    <fill>
      <patternFill patternType="solid">
        <fgColor theme="5" tint="0.79998168889431442"/>
        <bgColor indexed="64"/>
      </patternFill>
    </fill>
    <fill>
      <patternFill patternType="solid">
        <fgColor theme="0" tint="-0.14999847407452621"/>
        <bgColor indexed="64"/>
      </patternFill>
    </fill>
    <fill>
      <patternFill patternType="solid">
        <fgColor rgb="FFFFC000"/>
        <bgColor indexed="64"/>
      </patternFill>
    </fill>
    <fill>
      <patternFill patternType="solid">
        <fgColor theme="3" tint="0.59999389629810485"/>
        <bgColor indexed="64"/>
      </patternFill>
    </fill>
  </fills>
  <borders count="43">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style="thin">
        <color indexed="64"/>
      </bottom>
      <diagonal/>
    </border>
    <border>
      <left/>
      <right/>
      <top style="thin">
        <color indexed="64"/>
      </top>
      <bottom style="thin">
        <color indexed="64"/>
      </bottom>
      <diagonal/>
    </border>
    <border>
      <left style="medium">
        <color indexed="64"/>
      </left>
      <right style="medium">
        <color indexed="64"/>
      </right>
      <top style="thin">
        <color indexed="64"/>
      </top>
      <bottom/>
      <diagonal/>
    </border>
    <border>
      <left style="medium">
        <color indexed="64"/>
      </left>
      <right style="medium">
        <color indexed="64"/>
      </right>
      <top style="thin">
        <color indexed="64"/>
      </top>
      <bottom style="medium">
        <color indexed="64"/>
      </bottom>
      <diagonal/>
    </border>
    <border>
      <left/>
      <right/>
      <top/>
      <bottom style="thin">
        <color indexed="64"/>
      </bottom>
      <diagonal/>
    </border>
    <border>
      <left style="thin">
        <color theme="1"/>
      </left>
      <right style="thin">
        <color theme="1"/>
      </right>
      <top style="thin">
        <color theme="1"/>
      </top>
      <bottom style="thin">
        <color theme="1"/>
      </bottom>
      <diagonal/>
    </border>
    <border>
      <left style="thin">
        <color indexed="64"/>
      </left>
      <right/>
      <top style="thin">
        <color indexed="64"/>
      </top>
      <bottom/>
      <diagonal/>
    </border>
    <border>
      <left style="thin">
        <color indexed="64"/>
      </left>
      <right style="thin">
        <color indexed="64"/>
      </right>
      <top/>
      <bottom/>
      <diagonal/>
    </border>
    <border>
      <left style="thin">
        <color indexed="64"/>
      </left>
      <right/>
      <top/>
      <bottom/>
      <diagonal/>
    </border>
    <border>
      <left style="thin">
        <color rgb="FF000000"/>
      </left>
      <right style="thin">
        <color rgb="FF000000"/>
      </right>
      <top style="thin">
        <color rgb="FF000000"/>
      </top>
      <bottom style="thin">
        <color rgb="FF000000"/>
      </bottom>
      <diagonal/>
    </border>
    <border>
      <left style="medium">
        <color rgb="FF000000"/>
      </left>
      <right style="thin">
        <color rgb="FF000000"/>
      </right>
      <top style="medium">
        <color rgb="FF000000"/>
      </top>
      <bottom style="thin">
        <color rgb="FF000000"/>
      </bottom>
      <diagonal/>
    </border>
    <border>
      <left style="thin">
        <color rgb="FF000000"/>
      </left>
      <right style="thin">
        <color rgb="FF000000"/>
      </right>
      <top style="medium">
        <color rgb="FF000000"/>
      </top>
      <bottom style="thin">
        <color rgb="FF000000"/>
      </bottom>
      <diagonal/>
    </border>
    <border>
      <left style="thin">
        <color rgb="FF000000"/>
      </left>
      <right style="medium">
        <color rgb="FF000000"/>
      </right>
      <top style="medium">
        <color rgb="FF000000"/>
      </top>
      <bottom style="thin">
        <color rgb="FF000000"/>
      </bottom>
      <diagonal/>
    </border>
    <border>
      <left style="medium">
        <color rgb="FF000000"/>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style="thin">
        <color rgb="FF000000"/>
      </right>
      <top style="thin">
        <color rgb="FF000000"/>
      </top>
      <bottom style="medium">
        <color rgb="FF000000"/>
      </bottom>
      <diagonal/>
    </border>
    <border>
      <left style="thin">
        <color rgb="FF000000"/>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style="medium">
        <color rgb="FF000000"/>
      </left>
      <right style="thin">
        <color rgb="FF000000"/>
      </right>
      <top style="medium">
        <color rgb="FF000000"/>
      </top>
      <bottom/>
      <diagonal/>
    </border>
    <border>
      <left style="thin">
        <color rgb="FF000000"/>
      </left>
      <right style="thin">
        <color rgb="FF000000"/>
      </right>
      <top style="medium">
        <color rgb="FF000000"/>
      </top>
      <bottom/>
      <diagonal/>
    </border>
    <border>
      <left style="thin">
        <color rgb="FF000000"/>
      </left>
      <right style="medium">
        <color rgb="FF000000"/>
      </right>
      <top style="medium">
        <color rgb="FF000000"/>
      </top>
      <bottom/>
      <diagonal/>
    </border>
    <border>
      <left style="medium">
        <color rgb="FF000000"/>
      </left>
      <right style="medium">
        <color rgb="FF000000"/>
      </right>
      <top style="medium">
        <color rgb="FF000000"/>
      </top>
      <bottom style="medium">
        <color rgb="FF000000"/>
      </bottom>
      <diagonal/>
    </border>
    <border>
      <left style="medium">
        <color rgb="FF000000"/>
      </left>
      <right style="medium">
        <color rgb="FF000000"/>
      </right>
      <top/>
      <bottom style="thin">
        <color rgb="FF000000"/>
      </bottom>
      <diagonal/>
    </border>
    <border>
      <left style="medium">
        <color rgb="FF000000"/>
      </left>
      <right style="medium">
        <color rgb="FF000000"/>
      </right>
      <top style="thin">
        <color rgb="FF000000"/>
      </top>
      <bottom style="thin">
        <color rgb="FF000000"/>
      </bottom>
      <diagonal/>
    </border>
    <border>
      <left style="medium">
        <color rgb="FF000000"/>
      </left>
      <right style="medium">
        <color rgb="FF000000"/>
      </right>
      <top style="thin">
        <color rgb="FF000000"/>
      </top>
      <bottom style="medium">
        <color rgb="FF000000"/>
      </bottom>
      <diagonal/>
    </border>
    <border>
      <left style="medium">
        <color rgb="FF000000"/>
      </left>
      <right/>
      <top style="medium">
        <color rgb="FF000000"/>
      </top>
      <bottom style="medium">
        <color rgb="FF000000"/>
      </bottom>
      <diagonal/>
    </border>
    <border>
      <left style="medium">
        <color rgb="FF000000"/>
      </left>
      <right/>
      <top/>
      <bottom style="thin">
        <color rgb="FF000000"/>
      </bottom>
      <diagonal/>
    </border>
    <border>
      <left style="medium">
        <color rgb="FF000000"/>
      </left>
      <right/>
      <top style="thin">
        <color rgb="FF000000"/>
      </top>
      <bottom style="thin">
        <color rgb="FF000000"/>
      </bottom>
      <diagonal/>
    </border>
    <border>
      <left style="medium">
        <color rgb="FF000000"/>
      </left>
      <right/>
      <top style="thin">
        <color rgb="FF000000"/>
      </top>
      <bottom style="medium">
        <color rgb="FF000000"/>
      </bottom>
      <diagonal/>
    </border>
  </borders>
  <cellStyleXfs count="5">
    <xf numFmtId="0" fontId="0" fillId="0" borderId="0"/>
    <xf numFmtId="44" fontId="2" fillId="0" borderId="0" applyFont="0" applyFill="0" applyBorder="0" applyAlignment="0" applyProtection="0"/>
    <xf numFmtId="43" fontId="2" fillId="0" borderId="0" applyFont="0" applyFill="0" applyBorder="0" applyAlignment="0" applyProtection="0"/>
    <xf numFmtId="42" fontId="2" fillId="0" borderId="0" applyFont="0" applyFill="0" applyBorder="0" applyAlignment="0" applyProtection="0"/>
    <xf numFmtId="9" fontId="2" fillId="0" borderId="0" applyFont="0" applyFill="0" applyBorder="0" applyAlignment="0" applyProtection="0"/>
  </cellStyleXfs>
  <cellXfs count="95">
    <xf numFmtId="0" fontId="0" fillId="0" borderId="0" xfId="0"/>
    <xf numFmtId="0" fontId="4" fillId="2" borderId="4" xfId="0" applyFont="1" applyFill="1" applyBorder="1" applyAlignment="1">
      <alignment horizontal="center" vertical="center"/>
    </xf>
    <xf numFmtId="0" fontId="4" fillId="2" borderId="5" xfId="0" applyFont="1" applyFill="1" applyBorder="1" applyAlignment="1">
      <alignment horizontal="center" vertical="center"/>
    </xf>
    <xf numFmtId="0" fontId="4" fillId="2" borderId="6" xfId="0" applyFont="1" applyFill="1" applyBorder="1" applyAlignment="1">
      <alignment horizontal="center" vertical="center" wrapText="1"/>
    </xf>
    <xf numFmtId="0" fontId="4" fillId="2" borderId="3" xfId="0" applyFont="1" applyFill="1" applyBorder="1" applyAlignment="1">
      <alignment horizontal="center" vertical="center" wrapText="1"/>
    </xf>
    <xf numFmtId="0" fontId="4" fillId="2" borderId="1" xfId="0" applyFont="1" applyFill="1" applyBorder="1" applyAlignment="1">
      <alignment horizontal="center" vertical="center" wrapText="1"/>
    </xf>
    <xf numFmtId="0" fontId="5" fillId="3" borderId="7" xfId="0" applyFont="1" applyFill="1" applyBorder="1" applyAlignment="1">
      <alignment horizontal="center" vertical="center"/>
    </xf>
    <xf numFmtId="0" fontId="6" fillId="0" borderId="1" xfId="0" applyFont="1" applyBorder="1" applyAlignment="1">
      <alignment horizontal="justify" vertical="center" wrapText="1"/>
    </xf>
    <xf numFmtId="0" fontId="6" fillId="0" borderId="8" xfId="0" applyFont="1" applyBorder="1" applyAlignment="1">
      <alignment horizontal="center" vertical="center" wrapText="1"/>
    </xf>
    <xf numFmtId="4" fontId="5" fillId="4" borderId="3" xfId="3" applyNumberFormat="1" applyFont="1" applyFill="1" applyBorder="1" applyAlignment="1">
      <alignment horizontal="center" vertical="center"/>
    </xf>
    <xf numFmtId="4" fontId="5" fillId="3" borderId="1" xfId="3" applyNumberFormat="1" applyFont="1" applyFill="1" applyBorder="1" applyAlignment="1">
      <alignment horizontal="center" vertical="center"/>
    </xf>
    <xf numFmtId="0" fontId="5" fillId="3" borderId="9" xfId="0" applyFont="1" applyFill="1" applyBorder="1" applyAlignment="1">
      <alignment horizontal="center" vertical="center"/>
    </xf>
    <xf numFmtId="0" fontId="6" fillId="0" borderId="10" xfId="0" applyFont="1" applyBorder="1" applyAlignment="1">
      <alignment horizontal="justify" vertical="center" wrapText="1"/>
    </xf>
    <xf numFmtId="0" fontId="6" fillId="0" borderId="11" xfId="0" applyFont="1" applyBorder="1" applyAlignment="1">
      <alignment horizontal="center" vertical="center" wrapText="1"/>
    </xf>
    <xf numFmtId="4" fontId="4" fillId="5" borderId="14" xfId="3" applyNumberFormat="1" applyFont="1" applyFill="1" applyBorder="1" applyAlignment="1">
      <alignment horizontal="center" vertical="center"/>
    </xf>
    <xf numFmtId="4" fontId="4" fillId="5" borderId="16" xfId="3" applyNumberFormat="1" applyFont="1" applyFill="1" applyBorder="1" applyAlignment="1">
      <alignment horizontal="center" vertical="center"/>
    </xf>
    <xf numFmtId="4" fontId="4" fillId="5" borderId="17" xfId="3" applyNumberFormat="1" applyFont="1" applyFill="1" applyBorder="1" applyAlignment="1">
      <alignment horizontal="center" vertical="center"/>
    </xf>
    <xf numFmtId="0" fontId="1" fillId="0" borderId="1" xfId="0" applyFont="1" applyBorder="1" applyAlignment="1">
      <alignment horizontal="center" vertical="center" wrapText="1"/>
    </xf>
    <xf numFmtId="0" fontId="1" fillId="0" borderId="1" xfId="0" applyFont="1" applyBorder="1" applyAlignment="1">
      <alignment horizontal="right" vertical="center" wrapText="1"/>
    </xf>
    <xf numFmtId="0" fontId="0" fillId="0" borderId="1" xfId="0" applyBorder="1" applyAlignment="1">
      <alignment horizontal="right" vertical="center" wrapText="1"/>
    </xf>
    <xf numFmtId="6" fontId="0" fillId="0" borderId="1" xfId="0" applyNumberFormat="1" applyBorder="1" applyAlignment="1">
      <alignment horizontal="right" vertical="center" wrapText="1"/>
    </xf>
    <xf numFmtId="10" fontId="0" fillId="0" borderId="1" xfId="0" applyNumberFormat="1" applyBorder="1" applyAlignment="1">
      <alignment horizontal="right" vertical="center" wrapText="1"/>
    </xf>
    <xf numFmtId="0" fontId="3" fillId="7" borderId="18" xfId="0" applyFont="1" applyFill="1" applyBorder="1"/>
    <xf numFmtId="0" fontId="0" fillId="0" borderId="1" xfId="0" applyBorder="1" applyAlignment="1">
      <alignment horizontal="center" vertical="center" wrapText="1"/>
    </xf>
    <xf numFmtId="44" fontId="0" fillId="0" borderId="0" xfId="1" applyFont="1"/>
    <xf numFmtId="4" fontId="5" fillId="3" borderId="2" xfId="3" applyNumberFormat="1" applyFont="1" applyFill="1" applyBorder="1" applyAlignment="1">
      <alignment horizontal="center" vertical="center"/>
    </xf>
    <xf numFmtId="4" fontId="5" fillId="3" borderId="20" xfId="3" applyNumberFormat="1" applyFont="1" applyFill="1" applyBorder="1" applyAlignment="1">
      <alignment horizontal="center" vertical="center"/>
    </xf>
    <xf numFmtId="0" fontId="4" fillId="2" borderId="12" xfId="0" applyFont="1" applyFill="1" applyBorder="1" applyAlignment="1">
      <alignment horizontal="center" vertical="center" wrapText="1"/>
    </xf>
    <xf numFmtId="43" fontId="0" fillId="0" borderId="19" xfId="2" applyFont="1" applyBorder="1" applyAlignment="1">
      <alignment vertical="center"/>
    </xf>
    <xf numFmtId="0" fontId="7" fillId="0" borderId="0" xfId="0" applyFont="1"/>
    <xf numFmtId="4" fontId="8" fillId="8" borderId="0" xfId="0" applyNumberFormat="1" applyFont="1" applyFill="1"/>
    <xf numFmtId="43" fontId="0" fillId="0" borderId="0" xfId="0" applyNumberFormat="1"/>
    <xf numFmtId="4" fontId="9" fillId="9" borderId="0" xfId="0" applyNumberFormat="1" applyFont="1" applyFill="1"/>
    <xf numFmtId="10" fontId="10" fillId="10" borderId="21" xfId="4" applyNumberFormat="1" applyFont="1" applyFill="1" applyBorder="1" applyAlignment="1">
      <alignment horizontal="center" vertical="center" wrapText="1"/>
    </xf>
    <xf numFmtId="43" fontId="9" fillId="11" borderId="12" xfId="0" applyNumberFormat="1" applyFont="1" applyFill="1" applyBorder="1"/>
    <xf numFmtId="43" fontId="10" fillId="10" borderId="1" xfId="2" applyFont="1" applyFill="1" applyBorder="1" applyAlignment="1">
      <alignment horizontal="center" vertical="center" wrapText="1"/>
    </xf>
    <xf numFmtId="0" fontId="11" fillId="10" borderId="1" xfId="0" applyFont="1" applyFill="1" applyBorder="1" applyAlignment="1">
      <alignment horizontal="left" vertical="center" wrapText="1"/>
    </xf>
    <xf numFmtId="44" fontId="1" fillId="0" borderId="0" xfId="1" applyFont="1"/>
    <xf numFmtId="4" fontId="11" fillId="0" borderId="1" xfId="0" applyNumberFormat="1" applyFont="1" applyBorder="1" applyAlignment="1">
      <alignment horizontal="center" vertical="center" wrapText="1"/>
    </xf>
    <xf numFmtId="0" fontId="11" fillId="0" borderId="1" xfId="0" applyFont="1" applyBorder="1" applyAlignment="1">
      <alignment horizontal="left" vertical="center" wrapText="1"/>
    </xf>
    <xf numFmtId="0" fontId="11" fillId="0" borderId="1" xfId="0" applyFont="1" applyBorder="1" applyAlignment="1">
      <alignment horizontal="center" vertical="center" wrapText="1"/>
    </xf>
    <xf numFmtId="0" fontId="10" fillId="0" borderId="1" xfId="0" applyFont="1" applyBorder="1" applyAlignment="1">
      <alignment horizontal="center" vertical="center" wrapText="1"/>
    </xf>
    <xf numFmtId="0" fontId="12" fillId="0" borderId="0" xfId="0" applyFont="1"/>
    <xf numFmtId="4" fontId="0" fillId="0" borderId="0" xfId="0" applyNumberFormat="1"/>
    <xf numFmtId="4" fontId="9" fillId="11" borderId="1" xfId="0" applyNumberFormat="1" applyFont="1" applyFill="1" applyBorder="1"/>
    <xf numFmtId="4" fontId="10" fillId="10" borderId="1" xfId="0" applyNumberFormat="1" applyFont="1" applyFill="1" applyBorder="1" applyAlignment="1">
      <alignment horizontal="center" vertical="center" wrapText="1"/>
    </xf>
    <xf numFmtId="0" fontId="10" fillId="10" borderId="1" xfId="0" applyFont="1" applyFill="1" applyBorder="1" applyAlignment="1">
      <alignment horizontal="left" vertical="center" wrapText="1"/>
    </xf>
    <xf numFmtId="8" fontId="7" fillId="0" borderId="0" xfId="0" applyNumberFormat="1" applyFont="1"/>
    <xf numFmtId="4" fontId="7" fillId="0" borderId="0" xfId="0" applyNumberFormat="1" applyFont="1"/>
    <xf numFmtId="4" fontId="13" fillId="0" borderId="0" xfId="2" applyNumberFormat="1" applyFont="1" applyFill="1"/>
    <xf numFmtId="4" fontId="13" fillId="0" borderId="0" xfId="0" applyNumberFormat="1" applyFont="1"/>
    <xf numFmtId="0" fontId="13" fillId="0" borderId="0" xfId="0" applyFont="1"/>
    <xf numFmtId="165" fontId="10" fillId="10" borderId="22" xfId="4" applyNumberFormat="1" applyFont="1" applyFill="1" applyBorder="1" applyAlignment="1">
      <alignment horizontal="left" vertical="center" wrapText="1"/>
    </xf>
    <xf numFmtId="3" fontId="10" fillId="10" borderId="1" xfId="0" applyNumberFormat="1" applyFont="1" applyFill="1" applyBorder="1" applyAlignment="1">
      <alignment horizontal="left" vertical="center" wrapText="1"/>
    </xf>
    <xf numFmtId="43" fontId="10" fillId="10" borderId="1" xfId="2" applyFont="1" applyFill="1" applyBorder="1" applyAlignment="1">
      <alignment horizontal="left" vertical="center" wrapText="1"/>
    </xf>
    <xf numFmtId="4" fontId="11" fillId="0" borderId="1" xfId="2" applyNumberFormat="1" applyFont="1" applyFill="1" applyBorder="1" applyAlignment="1">
      <alignment horizontal="center" vertical="center" wrapText="1"/>
    </xf>
    <xf numFmtId="3" fontId="11" fillId="0" borderId="1" xfId="2" applyNumberFormat="1" applyFont="1" applyFill="1" applyBorder="1" applyAlignment="1">
      <alignment horizontal="center" vertical="center" wrapText="1"/>
    </xf>
    <xf numFmtId="0" fontId="0" fillId="0" borderId="29" xfId="0" applyBorder="1"/>
    <xf numFmtId="0" fontId="0" fillId="0" borderId="35" xfId="0" applyBorder="1" applyAlignment="1">
      <alignment horizontal="center"/>
    </xf>
    <xf numFmtId="0" fontId="0" fillId="0" borderId="39" xfId="0" applyBorder="1" applyAlignment="1">
      <alignment horizontal="center"/>
    </xf>
    <xf numFmtId="0" fontId="0" fillId="0" borderId="40" xfId="0" applyBorder="1"/>
    <xf numFmtId="0" fontId="0" fillId="0" borderId="41" xfId="0" applyBorder="1"/>
    <xf numFmtId="0" fontId="0" fillId="0" borderId="42" xfId="0" applyBorder="1"/>
    <xf numFmtId="164" fontId="0" fillId="0" borderId="36" xfId="0" applyNumberFormat="1" applyBorder="1"/>
    <xf numFmtId="164" fontId="0" fillId="0" borderId="37" xfId="0" applyNumberFormat="1" applyBorder="1"/>
    <xf numFmtId="164" fontId="0" fillId="0" borderId="38" xfId="0" applyNumberFormat="1" applyBorder="1"/>
    <xf numFmtId="0" fontId="0" fillId="0" borderId="40" xfId="0" applyBorder="1" applyAlignment="1">
      <alignment horizontal="center"/>
    </xf>
    <xf numFmtId="0" fontId="0" fillId="0" borderId="41" xfId="0" applyBorder="1" applyAlignment="1">
      <alignment horizontal="center"/>
    </xf>
    <xf numFmtId="0" fontId="0" fillId="0" borderId="42" xfId="0" applyBorder="1" applyAlignment="1">
      <alignment horizontal="center"/>
    </xf>
    <xf numFmtId="0" fontId="10" fillId="0" borderId="23" xfId="0" applyFont="1" applyBorder="1" applyAlignment="1">
      <alignment horizontal="center" vertical="center" wrapText="1"/>
    </xf>
    <xf numFmtId="0" fontId="10" fillId="0" borderId="27" xfId="0" applyFont="1" applyBorder="1" applyAlignment="1">
      <alignment horizontal="center" vertical="center" wrapText="1"/>
    </xf>
    <xf numFmtId="0" fontId="9" fillId="0" borderId="28" xfId="0" applyFont="1" applyBorder="1" applyAlignment="1">
      <alignment horizontal="center"/>
    </xf>
    <xf numFmtId="43" fontId="0" fillId="0" borderId="30" xfId="0" applyNumberFormat="1" applyBorder="1"/>
    <xf numFmtId="43" fontId="0" fillId="0" borderId="31" xfId="0" applyNumberFormat="1" applyBorder="1"/>
    <xf numFmtId="0" fontId="16" fillId="0" borderId="1" xfId="0" applyFont="1" applyBorder="1" applyAlignment="1">
      <alignment horizontal="center" vertical="center" wrapText="1"/>
    </xf>
    <xf numFmtId="0" fontId="16" fillId="0" borderId="1" xfId="0" applyFont="1" applyBorder="1" applyAlignment="1">
      <alignment horizontal="right" vertical="center" wrapText="1"/>
    </xf>
    <xf numFmtId="0" fontId="17" fillId="0" borderId="1" xfId="0" applyFont="1" applyBorder="1" applyAlignment="1">
      <alignment horizontal="center" vertical="center" wrapText="1"/>
    </xf>
    <xf numFmtId="0" fontId="17" fillId="0" borderId="1" xfId="0" applyFont="1" applyBorder="1" applyAlignment="1">
      <alignment horizontal="right" vertical="center" wrapText="1"/>
    </xf>
    <xf numFmtId="6" fontId="17" fillId="0" borderId="1" xfId="0" applyNumberFormat="1" applyFont="1" applyBorder="1" applyAlignment="1">
      <alignment horizontal="right" vertical="center" wrapText="1"/>
    </xf>
    <xf numFmtId="10" fontId="17" fillId="0" borderId="1" xfId="0" applyNumberFormat="1" applyFont="1" applyBorder="1" applyAlignment="1">
      <alignment horizontal="right" vertical="center" wrapText="1"/>
    </xf>
    <xf numFmtId="0" fontId="14" fillId="0" borderId="0" xfId="0" applyFont="1" applyAlignment="1">
      <alignment horizontal="center" wrapText="1"/>
    </xf>
    <xf numFmtId="0" fontId="3" fillId="6" borderId="18" xfId="0" applyFont="1" applyFill="1" applyBorder="1" applyAlignment="1">
      <alignment horizontal="center"/>
    </xf>
    <xf numFmtId="0" fontId="3" fillId="8" borderId="0" xfId="0" applyFont="1" applyFill="1" applyAlignment="1">
      <alignment horizontal="center"/>
    </xf>
    <xf numFmtId="0" fontId="4" fillId="2" borderId="13" xfId="0" applyFont="1" applyFill="1" applyBorder="1" applyAlignment="1">
      <alignment horizontal="center" vertical="center" wrapText="1"/>
    </xf>
    <xf numFmtId="0" fontId="4" fillId="2" borderId="1" xfId="0" applyFont="1" applyFill="1" applyBorder="1" applyAlignment="1">
      <alignment horizontal="center" vertical="center" wrapText="1"/>
    </xf>
    <xf numFmtId="0" fontId="4" fillId="2" borderId="2" xfId="0" applyFont="1" applyFill="1" applyBorder="1" applyAlignment="1">
      <alignment horizontal="center" vertical="center" wrapText="1"/>
    </xf>
    <xf numFmtId="0" fontId="4" fillId="2" borderId="15" xfId="0" applyFont="1" applyFill="1" applyBorder="1" applyAlignment="1">
      <alignment horizontal="center" vertical="center" wrapText="1"/>
    </xf>
    <xf numFmtId="0" fontId="1" fillId="0" borderId="24" xfId="0" applyFont="1" applyBorder="1" applyAlignment="1">
      <alignment horizontal="center"/>
    </xf>
    <xf numFmtId="0" fontId="1" fillId="0" borderId="25" xfId="0" applyFont="1" applyBorder="1" applyAlignment="1">
      <alignment horizontal="center"/>
    </xf>
    <xf numFmtId="0" fontId="1" fillId="0" borderId="26" xfId="0" applyFont="1" applyBorder="1" applyAlignment="1">
      <alignment horizontal="center"/>
    </xf>
    <xf numFmtId="0" fontId="0" fillId="0" borderId="32" xfId="0" applyBorder="1" applyAlignment="1">
      <alignment horizontal="center"/>
    </xf>
    <xf numFmtId="0" fontId="0" fillId="0" borderId="33" xfId="0" applyBorder="1" applyAlignment="1">
      <alignment horizontal="center"/>
    </xf>
    <xf numFmtId="0" fontId="0" fillId="0" borderId="34" xfId="0" applyBorder="1" applyAlignment="1">
      <alignment horizontal="center"/>
    </xf>
    <xf numFmtId="0" fontId="18" fillId="12" borderId="18" xfId="0" applyFont="1" applyFill="1" applyBorder="1" applyAlignment="1">
      <alignment horizontal="center"/>
    </xf>
    <xf numFmtId="0" fontId="15" fillId="12" borderId="18" xfId="0" applyFont="1" applyFill="1" applyBorder="1" applyAlignment="1">
      <alignment horizontal="center"/>
    </xf>
  </cellXfs>
  <cellStyles count="5">
    <cellStyle name="Millares" xfId="2" builtinId="3"/>
    <cellStyle name="Moneda" xfId="1" builtinId="4"/>
    <cellStyle name="Moneda [0]" xfId="3" builtinId="7"/>
    <cellStyle name="Normal" xfId="0" builtinId="0"/>
    <cellStyle name="Porcentaje" xfId="4"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calcChain" Target="calcChain.xml"/></Relationships>
</file>

<file path=xl/externalLinks/_rels/externalLink1.xml.rels><?xml version="1.0" encoding="UTF-8" standalone="yes"?>
<Relationships xmlns="http://schemas.openxmlformats.org/package/2006/relationships"><Relationship Id="rId2" Type="http://schemas.openxmlformats.org/officeDocument/2006/relationships/externalLinkPath" Target="https://d.docs.live.net/dfd3a5a372713651/01%20Trabajo/0%20FENOGE/Contrato%20de%20fiducia%202026-2030/Calculos%20Contrato%20Fiducia%202026-2030_Proyeccion%20a%20Julio%202030.xlsx" TargetMode="External"/><Relationship Id="rId1" Type="http://schemas.openxmlformats.org/officeDocument/2006/relationships/externalLinkPath" Target="https://d.docs.live.net/dfd3a5a372713651/01%20Trabajo/0%20FENOGE/Contrato%20de%20fiducia%202026-2030/Calculos%20Contrato%20Fiducia%202026-2030_Proyeccion%20a%20Julio%202030.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Anexos"/>
      <sheetName val="Contrato"/>
      <sheetName val="Hoja1"/>
    </sheetNames>
    <sheetDataSet>
      <sheetData sheetId="0"/>
      <sheetData sheetId="1">
        <row r="12">
          <cell r="B12" t="str">
            <v>2) Comisión Fiduciaria -Componente variable por PAGOS</v>
          </cell>
        </row>
        <row r="23">
          <cell r="B23" t="str">
            <v>3) Comisión Fiduciaria -Componente variable por CONTRATOS</v>
          </cell>
        </row>
      </sheetData>
      <sheetData sheetId="2"/>
    </sheetDataSet>
  </externalBook>
</externalLink>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83E47B3-58EC-4E82-95CD-75536383A4FF}">
  <dimension ref="B2:J26"/>
  <sheetViews>
    <sheetView tabSelected="1" workbookViewId="0">
      <selection activeCell="C14" sqref="C14:F20"/>
    </sheetView>
  </sheetViews>
  <sheetFormatPr baseColWidth="10" defaultColWidth="11.5" defaultRowHeight="15" x14ac:dyDescent="0.2"/>
  <cols>
    <col min="2" max="2" width="5.5" customWidth="1"/>
    <col min="3" max="3" width="49.5" customWidth="1"/>
    <col min="4" max="4" width="18.6640625" customWidth="1"/>
    <col min="5" max="5" width="21.6640625" customWidth="1"/>
    <col min="6" max="6" width="28.6640625" customWidth="1"/>
    <col min="7" max="7" width="21" customWidth="1"/>
  </cols>
  <sheetData>
    <row r="2" spans="2:8" ht="16" thickBot="1" x14ac:dyDescent="0.25">
      <c r="B2" s="82" t="s">
        <v>0</v>
      </c>
      <c r="C2" s="82"/>
      <c r="D2" s="82"/>
      <c r="E2" s="82"/>
      <c r="F2" s="82"/>
      <c r="G2" s="82"/>
      <c r="H2" s="82"/>
    </row>
    <row r="3" spans="2:8" ht="39" x14ac:dyDescent="0.2">
      <c r="B3" s="1" t="s">
        <v>1</v>
      </c>
      <c r="C3" s="2" t="s">
        <v>2</v>
      </c>
      <c r="D3" s="3" t="s">
        <v>3</v>
      </c>
      <c r="E3" s="4" t="s">
        <v>4</v>
      </c>
      <c r="F3" s="5" t="s">
        <v>5</v>
      </c>
      <c r="G3" s="5" t="s">
        <v>6</v>
      </c>
      <c r="H3" s="27" t="s">
        <v>7</v>
      </c>
    </row>
    <row r="4" spans="2:8" ht="84" x14ac:dyDescent="0.2">
      <c r="B4" s="6">
        <v>1</v>
      </c>
      <c r="C4" s="7" t="s">
        <v>8</v>
      </c>
      <c r="D4" s="8">
        <v>1</v>
      </c>
      <c r="E4" s="9">
        <v>54998067</v>
      </c>
      <c r="F4" s="10">
        <f t="shared" ref="F4:F7" si="0">ROUND(+E4*1.19,0)</f>
        <v>65447700</v>
      </c>
      <c r="G4" s="25">
        <f>+F4*D4</f>
        <v>65447700</v>
      </c>
      <c r="H4" s="28">
        <f>+F4/$F$16</f>
        <v>1249.6219498224309</v>
      </c>
    </row>
    <row r="5" spans="2:8" ht="28" x14ac:dyDescent="0.2">
      <c r="B5" s="6">
        <v>2</v>
      </c>
      <c r="C5" s="7" t="s">
        <v>9</v>
      </c>
      <c r="D5" s="8">
        <v>53</v>
      </c>
      <c r="E5" s="9">
        <v>530935</v>
      </c>
      <c r="F5" s="10">
        <f t="shared" si="0"/>
        <v>631813</v>
      </c>
      <c r="G5" s="25">
        <f t="shared" ref="G5:G8" si="1">+F5*D5</f>
        <v>33486089</v>
      </c>
      <c r="H5" s="28">
        <f t="shared" ref="H5:H8" si="2">+F5/$F$16</f>
        <v>12.063485699010959</v>
      </c>
    </row>
    <row r="6" spans="2:8" ht="42" x14ac:dyDescent="0.2">
      <c r="B6" s="6">
        <v>3</v>
      </c>
      <c r="C6" s="7" t="s">
        <v>10</v>
      </c>
      <c r="D6" s="8">
        <v>21</v>
      </c>
      <c r="E6" s="9">
        <v>380935</v>
      </c>
      <c r="F6" s="10">
        <f t="shared" si="0"/>
        <v>453313</v>
      </c>
      <c r="G6" s="25">
        <f t="shared" si="1"/>
        <v>9519573</v>
      </c>
      <c r="H6" s="28">
        <f t="shared" si="2"/>
        <v>8.6553060678962837</v>
      </c>
    </row>
    <row r="7" spans="2:8" ht="42" x14ac:dyDescent="0.2">
      <c r="B7" s="6">
        <v>4</v>
      </c>
      <c r="C7" s="7" t="s">
        <v>11</v>
      </c>
      <c r="D7" s="8">
        <v>7</v>
      </c>
      <c r="E7" s="9">
        <v>530935</v>
      </c>
      <c r="F7" s="10">
        <f t="shared" si="0"/>
        <v>631813</v>
      </c>
      <c r="G7" s="25">
        <f t="shared" si="1"/>
        <v>4422691</v>
      </c>
      <c r="H7" s="28">
        <f t="shared" si="2"/>
        <v>12.063485699010959</v>
      </c>
    </row>
    <row r="8" spans="2:8" ht="43" thickBot="1" x14ac:dyDescent="0.25">
      <c r="B8" s="11">
        <v>5</v>
      </c>
      <c r="C8" s="12" t="s">
        <v>12</v>
      </c>
      <c r="D8" s="13">
        <v>356</v>
      </c>
      <c r="E8" s="9">
        <v>28094</v>
      </c>
      <c r="F8" s="10">
        <f>ROUND(+E8*1.19,0)</f>
        <v>33432</v>
      </c>
      <c r="G8" s="26">
        <f t="shared" si="1"/>
        <v>11901792</v>
      </c>
      <c r="H8" s="28">
        <f t="shared" si="2"/>
        <v>0.63833199679230157</v>
      </c>
    </row>
    <row r="9" spans="2:8" x14ac:dyDescent="0.2">
      <c r="B9" s="83" t="s">
        <v>13</v>
      </c>
      <c r="C9" s="83"/>
      <c r="D9" s="83"/>
      <c r="E9" s="84"/>
      <c r="F9" s="85"/>
      <c r="G9" s="14">
        <f>SUM(G4:G8)</f>
        <v>124777845</v>
      </c>
    </row>
    <row r="10" spans="2:8" x14ac:dyDescent="0.2">
      <c r="B10" s="85" t="s">
        <v>14</v>
      </c>
      <c r="C10" s="86"/>
      <c r="D10" s="86"/>
      <c r="E10" s="86"/>
      <c r="F10" s="86"/>
      <c r="G10" s="15">
        <f>+G9*5</f>
        <v>623889225</v>
      </c>
    </row>
    <row r="11" spans="2:8" ht="16" thickBot="1" x14ac:dyDescent="0.25">
      <c r="B11" s="84" t="s">
        <v>15</v>
      </c>
      <c r="C11" s="84"/>
      <c r="D11" s="84"/>
      <c r="E11" s="84"/>
      <c r="F11" s="85"/>
      <c r="G11" s="16">
        <f>+G9/52374</f>
        <v>2382.4387100469698</v>
      </c>
    </row>
    <row r="14" spans="2:8" x14ac:dyDescent="0.2">
      <c r="C14" s="81" t="s">
        <v>16</v>
      </c>
      <c r="D14" s="81"/>
      <c r="E14" s="81"/>
      <c r="F14" s="81"/>
      <c r="G14" s="22"/>
      <c r="H14" s="22"/>
    </row>
    <row r="15" spans="2:8" ht="16" x14ac:dyDescent="0.2">
      <c r="C15" s="17" t="s">
        <v>17</v>
      </c>
      <c r="D15" s="18" t="s">
        <v>18</v>
      </c>
      <c r="E15" s="18" t="s">
        <v>19</v>
      </c>
      <c r="F15" s="18" t="s">
        <v>20</v>
      </c>
    </row>
    <row r="16" spans="2:8" ht="16" x14ac:dyDescent="0.2">
      <c r="C16" s="23">
        <v>2026</v>
      </c>
      <c r="D16" s="19" t="s">
        <v>21</v>
      </c>
      <c r="E16" s="19" t="s">
        <v>21</v>
      </c>
      <c r="F16" s="20">
        <v>52374</v>
      </c>
    </row>
    <row r="17" spans="3:10" x14ac:dyDescent="0.2">
      <c r="C17" s="23">
        <v>2027</v>
      </c>
      <c r="D17" s="21">
        <v>3.6999999999999998E-2</v>
      </c>
      <c r="E17" s="19">
        <v>1.0369999999999999</v>
      </c>
      <c r="F17" s="20">
        <v>54312</v>
      </c>
      <c r="J17" s="31"/>
    </row>
    <row r="18" spans="3:10" x14ac:dyDescent="0.2">
      <c r="C18" s="23">
        <v>2028</v>
      </c>
      <c r="D18" s="21">
        <v>0.03</v>
      </c>
      <c r="E18" s="19">
        <v>1.03</v>
      </c>
      <c r="F18" s="20">
        <v>55942</v>
      </c>
    </row>
    <row r="19" spans="3:10" x14ac:dyDescent="0.2">
      <c r="C19" s="23">
        <v>2029</v>
      </c>
      <c r="D19" s="21">
        <v>0.03</v>
      </c>
      <c r="E19" s="19">
        <v>1.03</v>
      </c>
      <c r="F19" s="20">
        <v>57620</v>
      </c>
    </row>
    <row r="20" spans="3:10" x14ac:dyDescent="0.2">
      <c r="C20" s="23">
        <v>2030</v>
      </c>
      <c r="D20" s="21">
        <v>0.03</v>
      </c>
      <c r="E20" s="19">
        <v>1.03</v>
      </c>
      <c r="F20" s="20">
        <v>59349</v>
      </c>
    </row>
    <row r="21" spans="3:10" ht="9.5" customHeight="1" x14ac:dyDescent="0.2"/>
    <row r="22" spans="3:10" ht="6.5" customHeight="1" x14ac:dyDescent="0.2"/>
    <row r="24" spans="3:10" ht="18.5" customHeight="1" x14ac:dyDescent="0.2">
      <c r="C24" s="80" t="s">
        <v>22</v>
      </c>
      <c r="D24" s="80"/>
      <c r="E24" s="80"/>
      <c r="F24" s="80"/>
      <c r="G24" s="80"/>
      <c r="H24" s="80"/>
      <c r="I24" s="80"/>
    </row>
    <row r="25" spans="3:10" ht="23.5" customHeight="1" x14ac:dyDescent="0.2">
      <c r="C25" s="80"/>
      <c r="D25" s="80"/>
      <c r="E25" s="80"/>
      <c r="F25" s="80"/>
      <c r="G25" s="80"/>
      <c r="H25" s="80"/>
      <c r="I25" s="80"/>
    </row>
    <row r="26" spans="3:10" x14ac:dyDescent="0.2">
      <c r="C26" s="80"/>
      <c r="D26" s="80"/>
      <c r="E26" s="80"/>
      <c r="F26" s="80"/>
      <c r="G26" s="80"/>
      <c r="H26" s="80"/>
      <c r="I26" s="80"/>
    </row>
  </sheetData>
  <mergeCells count="6">
    <mergeCell ref="C24:I26"/>
    <mergeCell ref="C14:F14"/>
    <mergeCell ref="B2:H2"/>
    <mergeCell ref="B9:F9"/>
    <mergeCell ref="B10:F10"/>
    <mergeCell ref="B11:F11"/>
  </mergeCells>
  <dataValidations count="1">
    <dataValidation allowBlank="1" showInputMessage="1" showErrorMessage="1" promptTitle="ATENCIÓN!!!" prompt="Se Solicita No Modificar " sqref="G4:G11 F4:F8" xr:uid="{A13F17B6-B5F6-48DE-BA47-C39D151D7EDC}"/>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D7C4C93-7715-4FE9-B32D-3E8E42749C07}">
  <dimension ref="B2:M28"/>
  <sheetViews>
    <sheetView workbookViewId="0">
      <selection activeCell="E14" sqref="E14"/>
    </sheetView>
  </sheetViews>
  <sheetFormatPr baseColWidth="10" defaultColWidth="11" defaultRowHeight="15" x14ac:dyDescent="0.2"/>
  <cols>
    <col min="2" max="2" width="15.33203125" customWidth="1"/>
    <col min="3" max="3" width="15.33203125" bestFit="1" customWidth="1"/>
    <col min="4" max="7" width="16.33203125" bestFit="1" customWidth="1"/>
    <col min="8" max="8" width="16.33203125" style="29" bestFit="1" customWidth="1"/>
    <col min="11" max="11" width="16.5" bestFit="1" customWidth="1"/>
    <col min="13" max="13" width="18" bestFit="1" customWidth="1"/>
  </cols>
  <sheetData>
    <row r="2" spans="2:13" x14ac:dyDescent="0.2">
      <c r="B2" s="42" t="s">
        <v>23</v>
      </c>
      <c r="C2" s="51"/>
      <c r="D2" s="51"/>
      <c r="E2" s="51"/>
      <c r="F2" s="51"/>
      <c r="G2" s="51"/>
    </row>
    <row r="3" spans="2:13" x14ac:dyDescent="0.2">
      <c r="B3" s="41" t="s">
        <v>24</v>
      </c>
      <c r="C3" s="41" t="s">
        <v>25</v>
      </c>
      <c r="D3" s="41" t="s">
        <v>26</v>
      </c>
      <c r="E3" s="41" t="s">
        <v>27</v>
      </c>
      <c r="F3" s="41" t="s">
        <v>28</v>
      </c>
      <c r="G3" s="41" t="s">
        <v>29</v>
      </c>
    </row>
    <row r="4" spans="2:13" x14ac:dyDescent="0.2">
      <c r="B4" s="39" t="s">
        <v>30</v>
      </c>
      <c r="C4" s="55">
        <v>1249.6199999999999</v>
      </c>
      <c r="D4" s="55">
        <v>1249.6199999999999</v>
      </c>
      <c r="E4" s="55">
        <v>1249.6199999999999</v>
      </c>
      <c r="F4" s="55">
        <v>1249.6199999999999</v>
      </c>
      <c r="G4" s="55">
        <v>1249.6199999999999</v>
      </c>
    </row>
    <row r="5" spans="2:13" x14ac:dyDescent="0.2">
      <c r="B5" s="39" t="s">
        <v>31</v>
      </c>
      <c r="C5" s="56">
        <v>1</v>
      </c>
      <c r="D5" s="56">
        <v>12</v>
      </c>
      <c r="E5" s="56">
        <v>12</v>
      </c>
      <c r="F5" s="56">
        <v>12</v>
      </c>
      <c r="G5" s="56">
        <v>7</v>
      </c>
    </row>
    <row r="6" spans="2:13" x14ac:dyDescent="0.2">
      <c r="B6" s="39" t="s">
        <v>32</v>
      </c>
      <c r="C6" s="55">
        <v>52374</v>
      </c>
      <c r="D6" s="55">
        <v>54312</v>
      </c>
      <c r="E6" s="55">
        <v>55942</v>
      </c>
      <c r="F6" s="55">
        <v>57620</v>
      </c>
      <c r="G6" s="55">
        <v>59349</v>
      </c>
    </row>
    <row r="7" spans="2:13" x14ac:dyDescent="0.2">
      <c r="B7" s="46" t="s">
        <v>33</v>
      </c>
      <c r="C7" s="54">
        <f>C4*C5*C6</f>
        <v>65447597.879999995</v>
      </c>
      <c r="D7" s="53">
        <f>ROUND((D4*D5*D6),0)</f>
        <v>814432337</v>
      </c>
      <c r="E7" s="53">
        <f>ROUND((E4*E5*E6),0)</f>
        <v>838874904</v>
      </c>
      <c r="F7" s="53">
        <f>ROUND((F4*F5*F6),0)</f>
        <v>864037253</v>
      </c>
      <c r="G7" s="53">
        <f>ROUND((G4*G5*G6),0)</f>
        <v>519145882</v>
      </c>
      <c r="H7" s="32">
        <f>ROUND(SUM(C7:G7),0)</f>
        <v>3101937974</v>
      </c>
      <c r="I7" s="52">
        <f>+H7/H24</f>
        <v>0.52158725447440035</v>
      </c>
    </row>
    <row r="8" spans="2:13" x14ac:dyDescent="0.2">
      <c r="B8" s="51"/>
      <c r="C8" s="50"/>
      <c r="D8" s="50"/>
      <c r="E8" s="50"/>
      <c r="F8" s="50"/>
      <c r="G8" s="50"/>
    </row>
    <row r="9" spans="2:13" x14ac:dyDescent="0.2">
      <c r="B9" s="42" t="str">
        <f>+[1]Contrato!B12</f>
        <v>2) Comisión Fiduciaria -Componente variable por PAGOS</v>
      </c>
      <c r="C9" s="49"/>
      <c r="D9" s="49"/>
      <c r="E9" s="49"/>
      <c r="F9" s="49"/>
      <c r="G9" s="49"/>
      <c r="H9" s="48"/>
    </row>
    <row r="10" spans="2:13" x14ac:dyDescent="0.2">
      <c r="B10" s="41" t="s">
        <v>34</v>
      </c>
      <c r="C10" s="41" t="s">
        <v>35</v>
      </c>
      <c r="D10" s="41" t="s">
        <v>36</v>
      </c>
      <c r="E10" s="41" t="s">
        <v>37</v>
      </c>
      <c r="F10" s="41" t="s">
        <v>38</v>
      </c>
      <c r="G10" s="41" t="s">
        <v>39</v>
      </c>
      <c r="H10" s="48"/>
    </row>
    <row r="11" spans="2:13" x14ac:dyDescent="0.2">
      <c r="B11" s="39" t="s">
        <v>40</v>
      </c>
      <c r="C11" s="38">
        <v>0.64</v>
      </c>
      <c r="D11" s="38">
        <v>0.64</v>
      </c>
      <c r="E11" s="38">
        <v>0.64</v>
      </c>
      <c r="F11" s="38">
        <v>0.64</v>
      </c>
      <c r="G11" s="38">
        <v>0.64</v>
      </c>
    </row>
    <row r="12" spans="2:13" x14ac:dyDescent="0.2">
      <c r="B12" s="39" t="s">
        <v>31</v>
      </c>
      <c r="C12" s="38">
        <v>800</v>
      </c>
      <c r="D12" s="38">
        <f>800*12</f>
        <v>9600</v>
      </c>
      <c r="E12" s="38">
        <f>800*12</f>
        <v>9600</v>
      </c>
      <c r="F12" s="38">
        <f>800*12</f>
        <v>9600</v>
      </c>
      <c r="G12" s="38">
        <f>800*7</f>
        <v>5600</v>
      </c>
      <c r="H12" s="47">
        <f>SUM(C12:G12)</f>
        <v>35200</v>
      </c>
      <c r="I12" s="43"/>
    </row>
    <row r="13" spans="2:13" x14ac:dyDescent="0.2">
      <c r="B13" s="39" t="s">
        <v>32</v>
      </c>
      <c r="C13" s="38">
        <f>C6</f>
        <v>52374</v>
      </c>
      <c r="D13" s="38">
        <f>D6</f>
        <v>54312</v>
      </c>
      <c r="E13" s="38">
        <f>E6</f>
        <v>55942</v>
      </c>
      <c r="F13" s="38">
        <f>F6</f>
        <v>57620</v>
      </c>
      <c r="G13" s="38">
        <f>G6</f>
        <v>59349</v>
      </c>
    </row>
    <row r="14" spans="2:13" x14ac:dyDescent="0.2">
      <c r="B14" s="46" t="s">
        <v>33</v>
      </c>
      <c r="C14" s="45">
        <f>C11*C13*C12</f>
        <v>26815488</v>
      </c>
      <c r="D14" s="45">
        <f>D11*D13*D12</f>
        <v>333692928</v>
      </c>
      <c r="E14" s="45">
        <f>E11*E13*E12</f>
        <v>343707648</v>
      </c>
      <c r="F14" s="45">
        <f>F11*F13*F12</f>
        <v>354017280</v>
      </c>
      <c r="G14" s="45">
        <f>G11*G13*G12</f>
        <v>212706816</v>
      </c>
      <c r="H14" s="44">
        <f>SUM(C14:G14)</f>
        <v>1270940160</v>
      </c>
      <c r="I14" s="33">
        <f>+H14/H24</f>
        <v>0.21370710639994733</v>
      </c>
    </row>
    <row r="15" spans="2:13" x14ac:dyDescent="0.2">
      <c r="C15" s="43"/>
      <c r="D15" s="43"/>
      <c r="E15" s="43"/>
      <c r="F15" s="43"/>
      <c r="G15" s="43"/>
    </row>
    <row r="16" spans="2:13" x14ac:dyDescent="0.2">
      <c r="M16" s="24"/>
    </row>
    <row r="17" spans="2:13" x14ac:dyDescent="0.2">
      <c r="B17" s="42" t="str">
        <f>+[1]Contrato!B23</f>
        <v>3) Comisión Fiduciaria -Componente variable por CONTRATOS</v>
      </c>
      <c r="M17" s="24"/>
    </row>
    <row r="18" spans="2:13" x14ac:dyDescent="0.2">
      <c r="B18" s="41" t="s">
        <v>34</v>
      </c>
      <c r="C18" s="41" t="s">
        <v>35</v>
      </c>
      <c r="D18" s="41" t="s">
        <v>36</v>
      </c>
      <c r="E18" s="41" t="s">
        <v>37</v>
      </c>
      <c r="F18" s="41" t="s">
        <v>38</v>
      </c>
      <c r="G18" s="41" t="s">
        <v>39</v>
      </c>
      <c r="M18" s="24"/>
    </row>
    <row r="19" spans="2:13" x14ac:dyDescent="0.2">
      <c r="B19" s="39" t="s">
        <v>41</v>
      </c>
      <c r="C19" s="40">
        <v>10.93</v>
      </c>
      <c r="D19" s="40">
        <v>10.93</v>
      </c>
      <c r="E19" s="40">
        <v>10.93</v>
      </c>
      <c r="F19" s="40">
        <v>10.93</v>
      </c>
      <c r="G19" s="40">
        <v>10.93</v>
      </c>
      <c r="M19" s="24"/>
    </row>
    <row r="20" spans="2:13" x14ac:dyDescent="0.2">
      <c r="B20" s="39" t="s">
        <v>31</v>
      </c>
      <c r="C20" s="40">
        <v>212</v>
      </c>
      <c r="D20" s="40">
        <v>585</v>
      </c>
      <c r="E20" s="40">
        <v>585</v>
      </c>
      <c r="F20" s="40">
        <v>585</v>
      </c>
      <c r="G20" s="40">
        <v>585</v>
      </c>
      <c r="H20" s="29">
        <f>SUM(C20:G20)</f>
        <v>2552</v>
      </c>
      <c r="M20" s="24"/>
    </row>
    <row r="21" spans="2:13" x14ac:dyDescent="0.2">
      <c r="B21" s="39" t="s">
        <v>32</v>
      </c>
      <c r="C21" s="38">
        <f>C6</f>
        <v>52374</v>
      </c>
      <c r="D21" s="38">
        <f>D6</f>
        <v>54312</v>
      </c>
      <c r="E21" s="38">
        <f>E6</f>
        <v>55942</v>
      </c>
      <c r="F21" s="38">
        <f>F6</f>
        <v>57620</v>
      </c>
      <c r="G21" s="38">
        <f>G6</f>
        <v>59349</v>
      </c>
      <c r="M21" s="37"/>
    </row>
    <row r="22" spans="2:13" x14ac:dyDescent="0.2">
      <c r="B22" s="36" t="s">
        <v>33</v>
      </c>
      <c r="C22" s="35">
        <f>ROUND((C19*C20*C21),0)</f>
        <v>121358938</v>
      </c>
      <c r="D22" s="35">
        <f>ROUND((D19*D20*D21),0)</f>
        <v>347273644</v>
      </c>
      <c r="E22" s="35">
        <f>ROUND((E19*E20*E21),0)</f>
        <v>357695945</v>
      </c>
      <c r="F22" s="35">
        <f>ROUND((F19*F20*F21),0)</f>
        <v>368425161</v>
      </c>
      <c r="G22" s="35">
        <f>ROUND((G19*G20*G21),0)</f>
        <v>379480473</v>
      </c>
      <c r="H22" s="34">
        <f>SUM(C22:G22)</f>
        <v>1574234161</v>
      </c>
      <c r="I22" s="33">
        <f>+H22/H24</f>
        <v>0.26470563912565231</v>
      </c>
    </row>
    <row r="23" spans="2:13" x14ac:dyDescent="0.2">
      <c r="C23" s="31">
        <f>+C7+C14+C22</f>
        <v>213622023.88</v>
      </c>
      <c r="D23" s="31">
        <f>+D7+D14+D22</f>
        <v>1495398909</v>
      </c>
      <c r="E23" s="31">
        <f>+E7+E14+E22</f>
        <v>1540278497</v>
      </c>
      <c r="F23" s="31">
        <f>+F7+F14+F22</f>
        <v>1586479694</v>
      </c>
      <c r="G23" s="31">
        <f>+G7+G14+G22</f>
        <v>1111333171</v>
      </c>
      <c r="H23" s="32">
        <f>H22+H14</f>
        <v>2845174321</v>
      </c>
      <c r="K23" s="31"/>
    </row>
    <row r="24" spans="2:13" x14ac:dyDescent="0.2">
      <c r="F24" s="82" t="s">
        <v>42</v>
      </c>
      <c r="G24" s="82"/>
      <c r="H24" s="30">
        <f>H7+H23</f>
        <v>5947112295</v>
      </c>
      <c r="K24" s="24"/>
    </row>
    <row r="26" spans="2:13" ht="14.5" customHeight="1" x14ac:dyDescent="0.2">
      <c r="B26" s="87" t="s">
        <v>43</v>
      </c>
      <c r="C26" s="88"/>
      <c r="D26" s="88"/>
      <c r="E26" s="88"/>
      <c r="F26" s="88"/>
      <c r="G26" s="88"/>
      <c r="H26" s="89"/>
    </row>
    <row r="27" spans="2:13" x14ac:dyDescent="0.2">
      <c r="B27" s="70" t="s">
        <v>44</v>
      </c>
      <c r="C27" s="69" t="s">
        <v>35</v>
      </c>
      <c r="D27" s="69" t="s">
        <v>36</v>
      </c>
      <c r="E27" s="69" t="s">
        <v>37</v>
      </c>
      <c r="F27" s="69" t="s">
        <v>38</v>
      </c>
      <c r="G27" s="69" t="s">
        <v>39</v>
      </c>
      <c r="H27" s="71" t="s">
        <v>45</v>
      </c>
    </row>
    <row r="28" spans="2:13" x14ac:dyDescent="0.2">
      <c r="B28" s="57" t="s">
        <v>46</v>
      </c>
      <c r="C28" s="72">
        <f>(+C7+C14+C22)/'SIP 026-2026'!F16</f>
        <v>4078.7800030549506</v>
      </c>
      <c r="D28" s="72">
        <f>(+D7+D14+D22)/'SIP 026-2026'!F17</f>
        <v>27533.490002209455</v>
      </c>
      <c r="E28" s="72">
        <f>(+E7+E14+E22)/'SIP 026-2026'!F18</f>
        <v>27533.489989632119</v>
      </c>
      <c r="F28" s="72">
        <f>(+F7+F14+F22)/'SIP 026-2026'!F19</f>
        <v>27533.490003471015</v>
      </c>
      <c r="G28" s="72">
        <f>(+G7+G14+G22)/'SIP 026-2026'!F20</f>
        <v>18725.389998146558</v>
      </c>
      <c r="H28" s="73">
        <f>SUM(C28:G28)</f>
        <v>105404.6399965141</v>
      </c>
    </row>
  </sheetData>
  <mergeCells count="2">
    <mergeCell ref="F24:G24"/>
    <mergeCell ref="B26:H26"/>
  </mergeCells>
  <pageMargins left="0.7" right="0.7" top="0.75" bottom="0.75" header="0.3" footer="0.3"/>
  <pageSetup orientation="portrait" horizontalDpi="4294967292"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C38D21F-E81F-4910-8C85-C9A7A610E5C5}">
  <dimension ref="A1:C5"/>
  <sheetViews>
    <sheetView workbookViewId="0">
      <selection activeCell="B5" sqref="B5"/>
    </sheetView>
  </sheetViews>
  <sheetFormatPr baseColWidth="10" defaultColWidth="8.83203125" defaultRowHeight="15" x14ac:dyDescent="0.2"/>
  <cols>
    <col min="1" max="1" width="45" customWidth="1"/>
    <col min="2" max="2" width="18.33203125" customWidth="1"/>
    <col min="3" max="3" width="13.83203125" customWidth="1"/>
  </cols>
  <sheetData>
    <row r="1" spans="1:3" x14ac:dyDescent="0.2">
      <c r="A1" s="90" t="s">
        <v>47</v>
      </c>
      <c r="B1" s="91"/>
      <c r="C1" s="92"/>
    </row>
    <row r="2" spans="1:3" x14ac:dyDescent="0.2">
      <c r="A2" s="59" t="s">
        <v>48</v>
      </c>
      <c r="B2" s="59" t="s">
        <v>49</v>
      </c>
      <c r="C2" s="58" t="s">
        <v>50</v>
      </c>
    </row>
    <row r="3" spans="1:3" x14ac:dyDescent="0.2">
      <c r="A3" s="60" t="s">
        <v>51</v>
      </c>
      <c r="B3" s="66" t="s">
        <v>52</v>
      </c>
      <c r="C3" s="63">
        <f>+'SIP 026-2026'!H4</f>
        <v>1249.6219498224309</v>
      </c>
    </row>
    <row r="4" spans="1:3" x14ac:dyDescent="0.2">
      <c r="A4" s="61" t="s">
        <v>53</v>
      </c>
      <c r="B4" s="67" t="s">
        <v>54</v>
      </c>
      <c r="C4" s="64">
        <f>+'SIP 026-2026'!H8</f>
        <v>0.63833199679230157</v>
      </c>
    </row>
    <row r="5" spans="1:3" x14ac:dyDescent="0.2">
      <c r="A5" s="62" t="s">
        <v>55</v>
      </c>
      <c r="B5" s="68" t="s">
        <v>54</v>
      </c>
      <c r="C5" s="65">
        <f>+('SIP 026-2026'!H5+'SIP 026-2026'!H6+'SIP 026-2026'!H7)/3</f>
        <v>10.927425821972735</v>
      </c>
    </row>
  </sheetData>
  <mergeCells count="1">
    <mergeCell ref="A1:C1"/>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AE526A1-278B-49A1-96D2-31CD178FE9C9}">
  <dimension ref="A1:D7"/>
  <sheetViews>
    <sheetView workbookViewId="0">
      <selection activeCell="G8" sqref="G8"/>
    </sheetView>
  </sheetViews>
  <sheetFormatPr baseColWidth="10" defaultColWidth="8.83203125" defaultRowHeight="15" x14ac:dyDescent="0.2"/>
  <cols>
    <col min="2" max="2" width="13" customWidth="1"/>
    <col min="3" max="3" width="13.1640625" customWidth="1"/>
    <col min="4" max="4" width="18.83203125" customWidth="1"/>
  </cols>
  <sheetData>
    <row r="1" spans="1:4" x14ac:dyDescent="0.2">
      <c r="A1" s="93" t="s">
        <v>16</v>
      </c>
      <c r="B1" s="94"/>
      <c r="C1" s="94"/>
      <c r="D1" s="94"/>
    </row>
    <row r="2" spans="1:4" ht="24" x14ac:dyDescent="0.2">
      <c r="A2" s="74" t="s">
        <v>17</v>
      </c>
      <c r="B2" s="75" t="s">
        <v>18</v>
      </c>
      <c r="C2" s="75" t="s">
        <v>19</v>
      </c>
      <c r="D2" s="75" t="s">
        <v>56</v>
      </c>
    </row>
    <row r="3" spans="1:4" x14ac:dyDescent="0.2">
      <c r="A3" s="76">
        <v>2026</v>
      </c>
      <c r="B3" s="77" t="s">
        <v>21</v>
      </c>
      <c r="C3" s="77" t="s">
        <v>21</v>
      </c>
      <c r="D3" s="78">
        <v>52374</v>
      </c>
    </row>
    <row r="4" spans="1:4" x14ac:dyDescent="0.2">
      <c r="A4" s="76">
        <v>2027</v>
      </c>
      <c r="B4" s="79">
        <v>3.6999999999999998E-2</v>
      </c>
      <c r="C4" s="77">
        <v>1.0369999999999999</v>
      </c>
      <c r="D4" s="78">
        <v>54312</v>
      </c>
    </row>
    <row r="5" spans="1:4" x14ac:dyDescent="0.2">
      <c r="A5" s="76">
        <v>2028</v>
      </c>
      <c r="B5" s="79">
        <v>0.03</v>
      </c>
      <c r="C5" s="77">
        <v>1.03</v>
      </c>
      <c r="D5" s="78">
        <v>55942</v>
      </c>
    </row>
    <row r="6" spans="1:4" x14ac:dyDescent="0.2">
      <c r="A6" s="76">
        <v>2029</v>
      </c>
      <c r="B6" s="79">
        <v>0.03</v>
      </c>
      <c r="C6" s="77">
        <v>1.03</v>
      </c>
      <c r="D6" s="78">
        <v>57620</v>
      </c>
    </row>
    <row r="7" spans="1:4" x14ac:dyDescent="0.2">
      <c r="A7" s="76">
        <v>2030</v>
      </c>
      <c r="B7" s="79">
        <v>0.03</v>
      </c>
      <c r="C7" s="77">
        <v>1.03</v>
      </c>
      <c r="D7" s="78">
        <v>59349</v>
      </c>
    </row>
  </sheetData>
  <mergeCells count="1">
    <mergeCell ref="A1:D1"/>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Hojas de cálculo</vt:lpstr>
      </vt:variant>
      <vt:variant>
        <vt:i4>4</vt:i4>
      </vt:variant>
    </vt:vector>
  </HeadingPairs>
  <TitlesOfParts>
    <vt:vector size="4" baseType="lpstr">
      <vt:lpstr>SIP 026-2026</vt:lpstr>
      <vt:lpstr>COSTEO DEL CONTRATO</vt:lpstr>
      <vt:lpstr>PRECIOS TECHO</vt:lpstr>
      <vt:lpstr>PROYECCIÓN UVT</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Daniel Patiño Woodcock</dc:creator>
  <cp:keywords/>
  <dc:description/>
  <cp:lastModifiedBy>Maria Camila Trujillo Jacome</cp:lastModifiedBy>
  <cp:revision/>
  <dcterms:created xsi:type="dcterms:W3CDTF">2023-01-27T16:14:28Z</dcterms:created>
  <dcterms:modified xsi:type="dcterms:W3CDTF">2026-10-09T21:28:19Z</dcterms:modified>
  <cp:category/>
  <cp:contentStatus/>
</cp:coreProperties>
</file>