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6 - ASEO\Vigilancia\Subasta\Arc Ya Ajustados Presentados ok\"/>
    </mc:Choice>
  </mc:AlternateContent>
  <xr:revisionPtr revIDLastSave="0" documentId="13_ncr:1_{7674C414-94F0-4ADF-9AA0-A3CAD0F1B29F}" xr6:coauthVersionLast="36" xr6:coauthVersionMax="36" xr10:uidLastSave="{00000000-0000-0000-0000-000000000000}"/>
  <bookViews>
    <workbookView xWindow="0" yWindow="0" windowWidth="20490" windowHeight="7275" tabRatio="634" activeTab="2" xr2:uid="{00000000-000D-0000-FFFF-FFFF00000000}"/>
  </bookViews>
  <sheets>
    <sheet name="Cot THOR" sheetId="1" r:id="rId1"/>
    <sheet name="Cot SEG ESTRAT DE COL" sheetId="2" r:id="rId2"/>
    <sheet name="Est mercado subasta Trabajo" sheetId="6" r:id="rId3"/>
  </sheets>
  <calcPr calcId="179021"/>
</workbook>
</file>

<file path=xl/calcChain.xml><?xml version="1.0" encoding="utf-8"?>
<calcChain xmlns="http://schemas.openxmlformats.org/spreadsheetml/2006/main">
  <c r="I65" i="6" l="1"/>
  <c r="H65" i="6"/>
  <c r="G65" i="6"/>
  <c r="J64" i="6"/>
  <c r="K64" i="6" s="1"/>
  <c r="J63" i="6"/>
  <c r="K63" i="6" s="1"/>
  <c r="K65" i="6" s="1"/>
  <c r="I57" i="6"/>
  <c r="H57" i="6"/>
  <c r="G57" i="6"/>
  <c r="J56" i="6"/>
  <c r="K56" i="6" s="1"/>
  <c r="J55" i="6"/>
  <c r="K55" i="6" s="1"/>
  <c r="J54" i="6"/>
  <c r="K54" i="6" s="1"/>
  <c r="J53" i="6"/>
  <c r="K53" i="6" s="1"/>
  <c r="J52" i="6"/>
  <c r="K52" i="6" s="1"/>
  <c r="J51" i="6"/>
  <c r="I45" i="6"/>
  <c r="H45" i="6"/>
  <c r="G45" i="6"/>
  <c r="J44" i="6"/>
  <c r="K44" i="6" s="1"/>
  <c r="J43" i="6"/>
  <c r="K43" i="6" s="1"/>
  <c r="J42" i="6"/>
  <c r="K42" i="6" s="1"/>
  <c r="J41" i="6"/>
  <c r="K41" i="6" s="1"/>
  <c r="J40" i="6"/>
  <c r="K40" i="6" s="1"/>
  <c r="J39" i="6"/>
  <c r="K39" i="6" s="1"/>
  <c r="J38" i="6"/>
  <c r="D13" i="6"/>
  <c r="F13" i="6" s="1"/>
  <c r="B15" i="6" s="1"/>
  <c r="F17" i="6" s="1"/>
  <c r="F4" i="6"/>
  <c r="B5" i="6" s="1"/>
  <c r="F6" i="6" s="1"/>
  <c r="D4" i="6"/>
  <c r="I68" i="6" l="1"/>
  <c r="J57" i="6"/>
  <c r="K51" i="6"/>
  <c r="K57" i="6" s="1"/>
  <c r="J45" i="6"/>
  <c r="K38" i="6"/>
  <c r="K45" i="6" s="1"/>
  <c r="H68" i="6"/>
  <c r="G68" i="6"/>
  <c r="J68" i="6" s="1"/>
  <c r="K68" i="6" s="1"/>
  <c r="J65" i="6"/>
  <c r="F7" i="6"/>
  <c r="F8" i="6" s="1"/>
  <c r="F9" i="6" s="1"/>
  <c r="F10" i="6" s="1"/>
  <c r="F18" i="6"/>
  <c r="F19" i="6" s="1"/>
  <c r="F20" i="6" s="1"/>
  <c r="F23" i="6" s="1"/>
  <c r="I71" i="6" l="1"/>
  <c r="G71" i="6"/>
  <c r="G75" i="6" s="1"/>
  <c r="H71" i="6"/>
  <c r="J71" i="6" s="1"/>
  <c r="G76" i="6"/>
  <c r="G77" i="6" s="1"/>
  <c r="G78" i="6" s="1"/>
  <c r="F25" i="6"/>
  <c r="F27" i="6" s="1"/>
  <c r="G80" i="6" l="1"/>
  <c r="F28" i="6" l="1"/>
  <c r="F29" i="6" s="1"/>
  <c r="F30" i="6" s="1"/>
  <c r="F33" i="6" l="1"/>
  <c r="G83" i="6" s="1"/>
  <c r="N13" i="2" l="1"/>
  <c r="N12" i="2"/>
  <c r="N11" i="2"/>
  <c r="N12" i="1"/>
  <c r="O12" i="1" s="1"/>
  <c r="P12" i="1" s="1"/>
  <c r="N11" i="1"/>
  <c r="N13" i="1"/>
  <c r="O12" i="2" l="1"/>
  <c r="P12" i="2" s="1"/>
  <c r="O11" i="2"/>
  <c r="P11" i="2" s="1"/>
  <c r="O13" i="2"/>
  <c r="P13" i="2" s="1"/>
  <c r="Q12" i="1"/>
  <c r="O11" i="1"/>
  <c r="P11" i="1" s="1"/>
  <c r="O13" i="1"/>
  <c r="P13" i="1" s="1"/>
  <c r="Q12" i="2" l="1"/>
  <c r="Q13" i="2"/>
  <c r="Q11" i="2"/>
  <c r="Q13" i="1"/>
  <c r="Q11" i="1"/>
  <c r="N28" i="1" l="1"/>
  <c r="J28" i="1"/>
  <c r="I51" i="1" s="1"/>
  <c r="I53" i="2"/>
  <c r="I52" i="2"/>
  <c r="I51" i="2"/>
  <c r="I50" i="2"/>
  <c r="I55" i="2" s="1"/>
  <c r="I59" i="2" s="1"/>
  <c r="I53" i="1"/>
  <c r="I52" i="1"/>
  <c r="I50" i="1"/>
  <c r="I55" i="1" l="1"/>
  <c r="I5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tc={5E96B7B0-6F99-417A-9BC6-57EE9282C55D}</author>
    <author>Usuario de Windows</author>
    <author>tc={BB4060A2-F538-4653-A22C-3363C360F672}</author>
  </authors>
  <commentList>
    <comment ref="G20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SOLO DILIGENCIA ESTE DATO</t>
        </r>
      </text>
    </comment>
    <comment ref="G34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SOLO INGRESE EL VALOR AQUÍ</t>
        </r>
      </text>
    </comment>
    <comment ref="G35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SOLO INGRESE EL VALOR AQUÍ</t>
        </r>
      </text>
    </comment>
    <comment ref="G36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SOLO INGRESE EL VALOR AQUÍ</t>
        </r>
      </text>
    </comment>
    <comment ref="G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SOLO INGRESE EL VALOR AQUÍ</t>
        </r>
      </text>
    </comment>
    <comment ref="G38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SOLO INGRESE EL VALOR AQUÍ</t>
        </r>
      </text>
    </comment>
    <comment ref="G3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SOLO INGRESE EL VALOR AQUÍ</t>
        </r>
      </text>
    </comment>
    <comment ref="G46" authorId="2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Solo diligencia esta casilla</t>
        </r>
      </text>
    </comment>
    <comment ref="G47" authorId="2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Solo diligencia esta casilla</t>
        </r>
      </text>
    </comment>
  </commentList>
</comments>
</file>

<file path=xl/sharedStrings.xml><?xml version="1.0" encoding="utf-8"?>
<sst xmlns="http://schemas.openxmlformats.org/spreadsheetml/2006/main" count="391" uniqueCount="171">
  <si>
    <t>SOLICITUD COTIZACIÓN  IDPAC PROCESO VIGILANCIA 2026</t>
  </si>
  <si>
    <t>CIUDAD Y FECHA</t>
  </si>
  <si>
    <t>EMPRESA</t>
  </si>
  <si>
    <t>CORREO ELECTRÓNICO</t>
  </si>
  <si>
    <t>TELEFONO</t>
  </si>
  <si>
    <t>SERVICIO DE VIGILANCIA HUMANA IDPAC 2026 - TARIFA DEL 15 DE JULIO AL 31 DE DICIEMBRE DEL 2026</t>
  </si>
  <si>
    <t>ITEM</t>
  </si>
  <si>
    <t>UBICACIÓN SEDE</t>
  </si>
  <si>
    <t>TIPO DE SERVICIO</t>
  </si>
  <si>
    <t>HORARIO</t>
  </si>
  <si>
    <t>TURNO</t>
  </si>
  <si>
    <t>SERVICIOS</t>
  </si>
  <si>
    <t xml:space="preserve">COSTO DIRECTO </t>
  </si>
  <si>
    <t>%AYS</t>
  </si>
  <si>
    <t>AYS</t>
  </si>
  <si>
    <t>CD+AYS*SERVICOS 1</t>
  </si>
  <si>
    <t>BASE IVA 10% (1)</t>
  </si>
  <si>
    <t>IVA</t>
  </si>
  <si>
    <t>TOTAL</t>
  </si>
  <si>
    <t>Sede Pincipal: Avenida calle 22 Nº 68C-51</t>
  </si>
  <si>
    <t xml:space="preserve">Servicio CON armas, con medio humano 24 horas </t>
  </si>
  <si>
    <t>De 6:00am a 6:00 pm y de 6:00 pm a 6:00 am</t>
  </si>
  <si>
    <t>Domingo a domingo</t>
  </si>
  <si>
    <t xml:space="preserve">Servicio SIN armas, con medio humano 12 horas </t>
  </si>
  <si>
    <t xml:space="preserve">De 6:00am a 6:00 pm </t>
  </si>
  <si>
    <t>Lunes a viernes sin festivo</t>
  </si>
  <si>
    <t>Sede Biblioteca de la Participación Carrera 19 A Nº 63 C - 40</t>
  </si>
  <si>
    <t>Servicio SIN arma con medio humano 24 horas</t>
  </si>
  <si>
    <t>TOTAL SERVICIOS REQUERIMIENTO HUMANO</t>
  </si>
  <si>
    <t>VALOR MENSUAL COTIZADO 4 MESES</t>
  </si>
  <si>
    <t>ELEMENTO</t>
  </si>
  <si>
    <t>DESCRIPCIÓN</t>
  </si>
  <si>
    <t>No. DE SERVICIOS</t>
  </si>
  <si>
    <t>VALOR UNITARIO</t>
  </si>
  <si>
    <t>TOTAL  UNITARIO</t>
  </si>
  <si>
    <t>TOTAL  TOTAL</t>
  </si>
  <si>
    <r>
      <t xml:space="preserve">UNIDADES DVR </t>
    </r>
    <r>
      <rPr>
        <b/>
        <sz val="8"/>
        <rFont val="Arial"/>
        <family val="2"/>
      </rPr>
      <t>INSTALADO Y EN FUNCIONAMIENTO</t>
    </r>
  </si>
  <si>
    <t>GRABADORES TIPO XVR O NVR CON CAPACIDAD MINIMO DE 16CH, soporta resolución de 2 Megapíxeles que garanticen el respaldo de imágenes grabadas con una temporalidad de tres (3) meses y posterior a ello se regrabe la información, sistema de comprensión de video sin que este pierda resolución, captura de video constante durante todo el dia y con sistema de deteccion de movimiento en la noche, capacidad de 8 a 16 camaras, conectividad a traves de puerto Ethernet, sistema de extracción de imágenes por USB</t>
  </si>
  <si>
    <r>
      <t xml:space="preserve">MONITORES LED </t>
    </r>
    <r>
      <rPr>
        <b/>
        <sz val="8"/>
        <rFont val="Arial"/>
        <family val="2"/>
      </rPr>
      <t>INSTALADO Y EN FUNCIONAMIENTO</t>
    </r>
  </si>
  <si>
    <t>Monitores LED de mínimo de  20”, estabilizadores de voltaje, UPS que garantice el correcto funcionamiento ante una eventualidad eléctrica.</t>
  </si>
  <si>
    <r>
      <t xml:space="preserve">CAMARAS INFRAROJA </t>
    </r>
    <r>
      <rPr>
        <b/>
        <sz val="8"/>
        <rFont val="Arial"/>
        <family val="2"/>
      </rPr>
      <t>INSTALADO Y EN FUNCIONAMIENTO</t>
    </r>
  </si>
  <si>
    <t>Cámaras de 2 Megapixeles IP, visión infrarroja y soporte techo pared, iluminación día y noche 0.1 lux, voltaje 12 y 24 voltios.</t>
  </si>
  <si>
    <r>
      <t xml:space="preserve">DETECTOR DE MOVIMIENTO </t>
    </r>
    <r>
      <rPr>
        <b/>
        <sz val="8"/>
        <rFont val="Arial"/>
        <family val="2"/>
      </rPr>
      <t>INSTALADO Y EN FUNCIONAMIENTO</t>
    </r>
  </si>
  <si>
    <t>Detector de Movimiento doble tecnología Infrarojo Antimascota 25Kg, 15 metros</t>
  </si>
  <si>
    <r>
      <t xml:space="preserve">ALARMAS </t>
    </r>
    <r>
      <rPr>
        <b/>
        <sz val="8"/>
        <rFont val="Arial"/>
        <family val="2"/>
      </rPr>
      <t>INSTALADO Y EN FUNCIONAMIENTO</t>
    </r>
  </si>
  <si>
    <t>Sistema de alarma para cada sede, debe contar con un panel de 8 zonas, teclado, sirena, caja gabinete para paneles, bateria 12v - 7A y transformador</t>
  </si>
  <si>
    <r>
      <t xml:space="preserve">HARDWARE </t>
    </r>
    <r>
      <rPr>
        <b/>
        <sz val="8"/>
        <rFont val="Arial"/>
        <family val="2"/>
      </rPr>
      <t>INSTALADO Y EN FUNCIONAMIENTO</t>
    </r>
  </si>
  <si>
    <r>
      <t>Computadores con monitor de 19", disco duro de 750 GB memoria RAM de 4 GB con las respectivas licencias Windows, licencia del software utilzado, también es válido el uso de Software libre. Adicional a ello se complemente con una cámara web de buena resolución. Impresora de stickers, un biometrico para huella.</t>
    </r>
    <r>
      <rPr>
        <b/>
        <sz val="8"/>
        <rFont val="Arial"/>
        <family val="2"/>
      </rPr>
      <t xml:space="preserve"> (Control de Acceso para visitantes)</t>
    </r>
  </si>
  <si>
    <r>
      <t xml:space="preserve">SISTEMA DE CONTROL DE ACCESO PARA FUNCIONARIOS Y/O CONTRATISTAS </t>
    </r>
    <r>
      <rPr>
        <b/>
        <sz val="8"/>
        <rFont val="Arial"/>
        <family val="2"/>
      </rPr>
      <t>INSTALADO Y EN FUNCIONAMIENTO</t>
    </r>
  </si>
  <si>
    <t>TOTAL MEDIOS TECNÓLOGICOS VIGILANCIA IDPAC 2026 REQUERIDOS EN ALQUILER</t>
  </si>
  <si>
    <t xml:space="preserve">VALOR UNITARIO </t>
  </si>
  <si>
    <t xml:space="preserve"> IVA </t>
  </si>
  <si>
    <t>PANEL</t>
  </si>
  <si>
    <t>Kit Panel PC1832 y teclado PK5501 Cableado</t>
  </si>
  <si>
    <t>FUENTE</t>
  </si>
  <si>
    <t xml:space="preserve">Fuente 16V AC - 40A Enchufable </t>
  </si>
  <si>
    <t>GABINETE</t>
  </si>
  <si>
    <t>Caja gabinete metalica grande para paneles</t>
  </si>
  <si>
    <t>BATERIA</t>
  </si>
  <si>
    <t xml:space="preserve">Bateria Recargable 12v 7AMP </t>
  </si>
  <si>
    <t>GPRS</t>
  </si>
  <si>
    <t>Comunicador gprs universal con gabinete (Incluida simcard de datos)</t>
  </si>
  <si>
    <t>Instalación y Configuración</t>
  </si>
  <si>
    <t>TOTAL MEDIOS TECNÓLOGICOS PARA ALARMA Y MONITOREO ALMACEN REQUERIDOS EN ALQUILER</t>
  </si>
  <si>
    <t>SERVICIOS PARA ALARMA Y MONITOREO ALMACEN 2026</t>
  </si>
  <si>
    <t>Monitoreo de alarma via GPRS 24 horas (valor mensual)</t>
  </si>
  <si>
    <t>Arrendamiento de Sirena Instalada y en funcionamiento (valor mensual)</t>
  </si>
  <si>
    <t>TOTAL SERVICIOS PARA ALARMA Y MONITOREO ALMACEN</t>
  </si>
  <si>
    <t>VALOR RECURSO HUMANO</t>
  </si>
  <si>
    <t>NOTAS:</t>
  </si>
  <si>
    <t>VALOR MEDIOS TECNOLÓGICOS</t>
  </si>
  <si>
    <t>1. La presente cotización se realizó con base en el cálculo de 4 MESES</t>
  </si>
  <si>
    <t>VALOR MONITOREO</t>
  </si>
  <si>
    <t>2. La totalidad de los objetos solicitados deben ser instalados, entregados en funcionamiento durante la ejecución del contrato</t>
  </si>
  <si>
    <t>VALOR SERVICIOS DE ALARMA</t>
  </si>
  <si>
    <t xml:space="preserve">3. El valor aquí presentado incluye todos los costos, gastos, contribuciones, tasas, impuestos y demás tributos a que haya lugar. </t>
  </si>
  <si>
    <t>VALOR TOTAL MENSUAL</t>
  </si>
  <si>
    <t>DATOS EMPRESA</t>
  </si>
  <si>
    <t>FIRMA</t>
  </si>
  <si>
    <t>TIEMPO ESTIMADO DEL CONTRATO (MESES)</t>
  </si>
  <si>
    <t>NOMBRE DEL REPRESENTANTE LEGAL</t>
  </si>
  <si>
    <t xml:space="preserve">JAIRO ASCANIO LOPEZ </t>
  </si>
  <si>
    <t>RAZÓNSOCIAL</t>
  </si>
  <si>
    <t xml:space="preserve">SEGURIDAD THOR LTDA </t>
  </si>
  <si>
    <t>VALOR TOTAL TIEMPO ESTIMADO</t>
  </si>
  <si>
    <t>NIT</t>
  </si>
  <si>
    <t xml:space="preserve">900,497,761  - 4 </t>
  </si>
  <si>
    <t>DIRECCIÓN</t>
  </si>
  <si>
    <t>CALLE 23 B BIS No. 81 A- 73</t>
  </si>
  <si>
    <t>CIUDAD</t>
  </si>
  <si>
    <t>BOGOTA</t>
  </si>
  <si>
    <t>TELÉFONO</t>
  </si>
  <si>
    <t>311 4837214</t>
  </si>
  <si>
    <t>PERSONA CONTACTO</t>
  </si>
  <si>
    <t xml:space="preserve">DIANA MONTENEGRO </t>
  </si>
  <si>
    <t>COMERCIAL@SEGURIDADTHOR.COM</t>
  </si>
  <si>
    <t xml:space="preserve">TIEMPO ESTIMADO DE EJECUCIÓN </t>
  </si>
  <si>
    <t xml:space="preserve">4 MESES </t>
  </si>
  <si>
    <t xml:space="preserve">FECHA DE ELABORACIÓN </t>
  </si>
  <si>
    <t>VIGENCIA</t>
  </si>
  <si>
    <t>60 DÍAS</t>
  </si>
  <si>
    <t>Bogotá D.C., 10 de agosto de 2026</t>
  </si>
  <si>
    <t xml:space="preserve">EMPRESA SEGURIDAD ESTRATÉGICA DE COLOMBIA LTDA </t>
  </si>
  <si>
    <t>CORREO ELECTRÓNICO:comercial@setracol.com-direccion.financiera@setracol.com</t>
  </si>
  <si>
    <t>TELEFONO 3108573691-3142143388</t>
  </si>
  <si>
    <t>UNIDADES DVR INSTALADO Y EN FUNCIONAMIENTO</t>
  </si>
  <si>
    <t>MONITORES LED INSTALADO Y EN FUNCIONAMIENTO</t>
  </si>
  <si>
    <t>CAMARAS INFRAROJA INSTALADO Y EN FUNCIONAMIENTO</t>
  </si>
  <si>
    <t>DETECTOR DE MOVIMIENTO INSTALADO Y EN FUNCIONAMIENTO</t>
  </si>
  <si>
    <t>ALARMAS INSTALADO Y EN FUNCIONAMIENTO</t>
  </si>
  <si>
    <t>HARDWARE INSTALADO Y EN FUNCIONAMIENTO</t>
  </si>
  <si>
    <t>Computadores con monitor de 19", disco duro de 750 GB memoria RAM de 4 GB con las respectivas licencias Windows, licencia del software utilzado, también es válido el uso de Software libre. Adicional a ello se complemente con una cámara web de buena resolución. Impresora de stickers, un biometrico para huella. (Control de Acceso para visitantes)</t>
  </si>
  <si>
    <t>SISTEMA DE CONTROL DE ACCESO PARA FUNCIONARIOS Y/O CONTRATISTAS INSTALADO Y EN FUNCIONAMIENTO</t>
  </si>
  <si>
    <t>DANNY RAUL SALVADOR FORERO</t>
  </si>
  <si>
    <t xml:space="preserve">SEGURIDAD ESTRATÉGICA DE COLOMBIA LTDA </t>
  </si>
  <si>
    <t>901.400.800-0</t>
  </si>
  <si>
    <t>Calle 44 C No. 55 – 19. Barrio La Esmeralda</t>
  </si>
  <si>
    <t>Bogotá D.C.</t>
  </si>
  <si>
    <t>3145637120-3108573691</t>
  </si>
  <si>
    <t>LINA GUZMAN-FRADY HERNANDEZ</t>
  </si>
  <si>
    <t>comercial@setracol.com  / direccion.financiera@setracol.com</t>
  </si>
  <si>
    <t>4 MESES</t>
  </si>
  <si>
    <t>11 DE AGOSTO DE 2026</t>
  </si>
  <si>
    <t>THOR</t>
  </si>
  <si>
    <t>SETRACOL</t>
  </si>
  <si>
    <t>CAMALEON</t>
  </si>
  <si>
    <t>MEDIANA</t>
  </si>
  <si>
    <t>DESVIACION ESTANDAR</t>
  </si>
  <si>
    <t>TARIFA</t>
  </si>
  <si>
    <t>TARIFA MINIMA</t>
  </si>
  <si>
    <t>VR TARIFA</t>
  </si>
  <si>
    <t>VR PRIMA SEGURO DE VIDA</t>
  </si>
  <si>
    <t xml:space="preserve">AYS </t>
  </si>
  <si>
    <t>MEDIO HUMANO CON ARMA (2 SERVICIOS)</t>
  </si>
  <si>
    <t>AIU 10%</t>
  </si>
  <si>
    <t>IVA 19%</t>
  </si>
  <si>
    <t>VALOR TOTAL MES</t>
  </si>
  <si>
    <t>MEDIO HUMANO SIN ARMA (12H SERVICIO)</t>
  </si>
  <si>
    <t>PROPORCIONALIDAD</t>
  </si>
  <si>
    <t>PROMEDIO</t>
  </si>
  <si>
    <t>VALOR TOTAL DE SERVICIOS MEDIO HUMANO * 4 MESES</t>
  </si>
  <si>
    <t>verificacióin - NO COINCIDEN LOS VALORES TOTALES</t>
  </si>
  <si>
    <r>
      <t xml:space="preserve">UNIDADES DVR </t>
    </r>
    <r>
      <rPr>
        <b/>
        <sz val="8"/>
        <rFont val="Calibri"/>
        <family val="2"/>
        <scheme val="minor"/>
      </rPr>
      <t>INSTALADO Y EN FUNCIONAMIENTO</t>
    </r>
  </si>
  <si>
    <r>
      <t xml:space="preserve">MONITORES LED </t>
    </r>
    <r>
      <rPr>
        <b/>
        <sz val="8"/>
        <rFont val="Calibri"/>
        <family val="2"/>
        <scheme val="minor"/>
      </rPr>
      <t>INSTALADO Y EN FUNCIONAMIENTO</t>
    </r>
  </si>
  <si>
    <r>
      <t xml:space="preserve">CAMARAS INFRAROJA </t>
    </r>
    <r>
      <rPr>
        <b/>
        <sz val="8"/>
        <rFont val="Calibri"/>
        <family val="2"/>
        <scheme val="minor"/>
      </rPr>
      <t>INSTALADO Y EN FUNCIONAMIENTO</t>
    </r>
  </si>
  <si>
    <r>
      <t xml:space="preserve">DETECTOR DE MOVIMIENTO </t>
    </r>
    <r>
      <rPr>
        <b/>
        <sz val="8"/>
        <rFont val="Calibri"/>
        <family val="2"/>
        <scheme val="minor"/>
      </rPr>
      <t>INSTALADO Y EN FUNCIONAMIENTO</t>
    </r>
  </si>
  <si>
    <r>
      <t xml:space="preserve">ALARMAS </t>
    </r>
    <r>
      <rPr>
        <b/>
        <sz val="8"/>
        <rFont val="Calibri"/>
        <family val="2"/>
        <scheme val="minor"/>
      </rPr>
      <t>INSTALADO Y EN FUNCIONAMIENTO</t>
    </r>
  </si>
  <si>
    <r>
      <t xml:space="preserve">HARDWARE </t>
    </r>
    <r>
      <rPr>
        <b/>
        <sz val="8"/>
        <rFont val="Calibri"/>
        <family val="2"/>
        <scheme val="minor"/>
      </rPr>
      <t>INSTALADO Y EN FUNCIONAMIENTO</t>
    </r>
  </si>
  <si>
    <r>
      <t>Computadores con monitor de 19", disco duro de 750 GB memoria RAM de 4 GB con las respectivas licencias Windows, licencia del software utilzado, también es válido el uso de Software libre. Adicional a ello se complemente con una cámara web de buena resolución. Impresora de stickers, un biometrico para huella.</t>
    </r>
    <r>
      <rPr>
        <b/>
        <sz val="8"/>
        <rFont val="Calibri"/>
        <family val="2"/>
        <scheme val="minor"/>
      </rPr>
      <t xml:space="preserve"> (Control de Acceso para visitantes)</t>
    </r>
  </si>
  <si>
    <r>
      <t xml:space="preserve">SISTEMA DE CONTROL DE ACCESO PARA FUNCIONARIOS Y/O CONTRATISTAS </t>
    </r>
    <r>
      <rPr>
        <b/>
        <sz val="8"/>
        <rFont val="Calibri"/>
        <family val="2"/>
        <scheme val="minor"/>
      </rPr>
      <t>INSTALADO Y EN FUNCIONAMIENTO</t>
    </r>
  </si>
  <si>
    <t>VALOR TOTAL DE SERVICIOS MEDIO HUMANO x MES</t>
  </si>
  <si>
    <t>VALOR MINIMO ACEPTABLE SE TOMA EL VALOR DE LA MEDIANA MENOS LA DESVIACIÓN ESTANDAR</t>
  </si>
  <si>
    <t>Valor Personal Nov-2025</t>
  </si>
  <si>
    <t>Valor Personal Ene-2027 con proyección de incremento del 10%</t>
  </si>
  <si>
    <t>Valor Medios T Nov-2025</t>
  </si>
  <si>
    <t>Valor Personal Feb-2027 con proyección de incremento del 10%</t>
  </si>
  <si>
    <t>Valor Medios T Ene-2027 con proyección de incremento del 6,9%%</t>
  </si>
  <si>
    <t>Valor Medios T Feb-2027 con proyección de incremento del 6,9%%</t>
  </si>
  <si>
    <t>VALOR TOTAL DE SERVICIOS MEDIOS TECNOLOGICOS * 4 MESES</t>
  </si>
  <si>
    <t>VALOR TOTAL PROPYECCIÓN CONTRATO * 4 MESES</t>
  </si>
  <si>
    <t>2 lectores (Incluidas las Terjetas) de proximidad para la apertura y cierre de ka puerta de acceso principal de la entidad. con las respectivas licencias Windows, licencia del software utilzado, también es válido el uso de Software libre. Adicional a ello se complementara con el magnetico de cierre y apertura de puerta. Sistema de reporte de ingreso y salida para ra 500 personas aprox.</t>
  </si>
  <si>
    <t>MEDIOS TECNOLÓGICOS REQUERIDOS PARA VIGILANCIA IDPAC 2026</t>
  </si>
  <si>
    <t>TOTAL MEDIOS TECNÓLOGICOS REQUERIDOS VIGILANCIA IDPAC 2026</t>
  </si>
  <si>
    <t>MEDIOS TECNÓLOGICOS REQUERIDOS PARA ALARMA Y MONITOREO ALMACEN 2026</t>
  </si>
  <si>
    <t>TOTAL MEDIOS TECNÓLOGICOS REQUERIDOS PARA ALARMA Y MONITOREO ALMACEN</t>
  </si>
  <si>
    <t>MEDIOS TECNÓLOGICOS PARA VIGILANCIA IDPAC 2026 REQUERIDOS</t>
  </si>
  <si>
    <t>TOTAL MEDIOS TECNÓLOGICOS VIGILANCIA IDPAC 2026 REQUERIDOS</t>
  </si>
  <si>
    <t>MEDIOS TECNÓLOGICOS PARA ALARMA Y MONITOREO ALMACEN 2026 REQUERIDOS</t>
  </si>
  <si>
    <t>TOTAL MEDIOS TECNÓLOGICOS PARA ALARMA Y MONITOREO ALMACEN REQUERIDOS</t>
  </si>
  <si>
    <t>PROMEDIO 4 MESES</t>
  </si>
  <si>
    <t>PROMEDIO Vr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</si>
</sst>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\$\ #,##0"/>
    <numFmt numFmtId="166" formatCode="_-&quot;$&quot;* #,##0_-;\-&quot;$&quot;* #,##0_-;_-&quot;$&quot;* &quot;-&quot;??_-;_-@_-"/>
    <numFmt numFmtId="167" formatCode="_-&quot;$&quot;\ * #,##0_-;\-&quot;$&quot;\ * #,##0_-;_-&quot;$&quot;\ * &quot;-&quot;??_-;_-@_-"/>
    <numFmt numFmtId="168" formatCode="_-&quot;$&quot;\ * #,##0.00000_-;\-&quot;$&quot;\ * #,##0.00000_-;_-&quot;$&quot;\ * &quot;-&quot;??_-;_-@_-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sz val="8"/>
      <color rgb="FF000000"/>
      <name val="Arial MT"/>
      <family val="2"/>
    </font>
    <font>
      <sz val="8"/>
      <name val="Calibri"/>
      <family val="2"/>
    </font>
    <font>
      <sz val="8"/>
      <name val="Arial MT"/>
      <family val="2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ndara"/>
      <family val="2"/>
    </font>
    <font>
      <b/>
      <sz val="12"/>
      <color theme="1"/>
      <name val="Candara"/>
      <family val="2"/>
    </font>
    <font>
      <b/>
      <sz val="9"/>
      <color theme="1"/>
      <name val="Candara"/>
      <family val="2"/>
    </font>
    <font>
      <b/>
      <sz val="9"/>
      <color indexed="81"/>
      <name val="Tahoma"/>
      <family val="2"/>
    </font>
    <font>
      <b/>
      <sz val="8"/>
      <color rgb="FFFF0000"/>
      <name val="Arial"/>
      <family val="2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8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indent="24"/>
      <protection locked="0"/>
    </xf>
    <xf numFmtId="0" fontId="3" fillId="0" borderId="0" xfId="0" applyFont="1" applyAlignment="1" applyProtection="1">
      <alignment horizontal="center" vertical="top"/>
      <protection locked="0"/>
    </xf>
    <xf numFmtId="1" fontId="4" fillId="0" borderId="0" xfId="0" applyNumberFormat="1" applyFont="1" applyAlignment="1" applyProtection="1">
      <alignment horizontal="center" vertical="top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3" fontId="7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justify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/>
    </xf>
    <xf numFmtId="164" fontId="9" fillId="5" borderId="7" xfId="2" applyNumberFormat="1" applyFont="1" applyFill="1" applyBorder="1" applyAlignment="1" applyProtection="1">
      <alignment vertical="center"/>
      <protection locked="0"/>
    </xf>
    <xf numFmtId="9" fontId="9" fillId="0" borderId="7" xfId="4" applyFont="1" applyBorder="1" applyAlignment="1" applyProtection="1">
      <alignment vertical="center"/>
      <protection hidden="1"/>
    </xf>
    <xf numFmtId="164" fontId="9" fillId="0" borderId="7" xfId="2" applyNumberFormat="1" applyFont="1" applyBorder="1" applyAlignment="1" applyProtection="1">
      <alignment vertical="center"/>
      <protection hidden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justify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justify" vertical="center" wrapText="1"/>
    </xf>
    <xf numFmtId="0" fontId="8" fillId="0" borderId="12" xfId="0" applyFont="1" applyBorder="1" applyAlignment="1" applyProtection="1">
      <alignment horizontal="center" vertical="center" wrapText="1"/>
    </xf>
    <xf numFmtId="164" fontId="9" fillId="0" borderId="12" xfId="2" applyNumberFormat="1" applyFont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9" fontId="9" fillId="0" borderId="0" xfId="4" applyFont="1" applyBorder="1" applyAlignment="1" applyProtection="1">
      <alignment vertical="center"/>
      <protection locked="0"/>
    </xf>
    <xf numFmtId="9" fontId="9" fillId="0" borderId="0" xfId="4" applyFont="1" applyBorder="1" applyAlignment="1" applyProtection="1">
      <alignment vertical="center"/>
      <protection hidden="1"/>
    </xf>
    <xf numFmtId="164" fontId="9" fillId="0" borderId="0" xfId="2" applyNumberFormat="1" applyFont="1" applyBorder="1" applyAlignment="1" applyProtection="1">
      <alignment vertical="center"/>
      <protection hidden="1"/>
    </xf>
    <xf numFmtId="164" fontId="7" fillId="5" borderId="3" xfId="2" applyNumberFormat="1" applyFont="1" applyFill="1" applyBorder="1" applyAlignment="1" applyProtection="1">
      <alignment vertical="center"/>
      <protection hidden="1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justify" vertical="center" wrapText="1"/>
      <protection locked="0"/>
    </xf>
    <xf numFmtId="164" fontId="9" fillId="0" borderId="0" xfId="2" applyNumberFormat="1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12" fillId="2" borderId="19" xfId="0" applyFont="1" applyFill="1" applyBorder="1" applyAlignment="1" applyProtection="1">
      <alignment horizontal="left" vertical="center" wrapText="1"/>
      <protection locked="0"/>
    </xf>
    <xf numFmtId="0" fontId="12" fillId="2" borderId="19" xfId="0" applyFont="1" applyFill="1" applyBorder="1" applyAlignment="1" applyProtection="1">
      <alignment horizontal="center" vertical="center" wrapText="1"/>
      <protection locked="0"/>
    </xf>
    <xf numFmtId="1" fontId="8" fillId="0" borderId="20" xfId="0" applyNumberFormat="1" applyFont="1" applyBorder="1" applyAlignment="1" applyProtection="1">
      <alignment horizontal="right" vertical="center" indent="2" shrinkToFit="1"/>
    </xf>
    <xf numFmtId="0" fontId="13" fillId="0" borderId="20" xfId="0" applyFont="1" applyBorder="1" applyAlignment="1" applyProtection="1">
      <alignment horizontal="justify" vertical="center" wrapText="1"/>
    </xf>
    <xf numFmtId="1" fontId="8" fillId="0" borderId="20" xfId="0" applyNumberFormat="1" applyFont="1" applyBorder="1" applyAlignment="1" applyProtection="1">
      <alignment horizontal="center" vertical="center" shrinkToFit="1"/>
    </xf>
    <xf numFmtId="165" fontId="8" fillId="6" borderId="20" xfId="0" applyNumberFormat="1" applyFont="1" applyFill="1" applyBorder="1" applyAlignment="1" applyProtection="1">
      <alignment horizontal="center" vertical="center" shrinkToFit="1"/>
      <protection locked="0"/>
    </xf>
    <xf numFmtId="1" fontId="8" fillId="0" borderId="24" xfId="0" applyNumberFormat="1" applyFont="1" applyBorder="1" applyAlignment="1" applyProtection="1">
      <alignment horizontal="right" vertical="top" indent="2" shrinkToFit="1"/>
    </xf>
    <xf numFmtId="0" fontId="13" fillId="0" borderId="24" xfId="0" applyFont="1" applyBorder="1" applyAlignment="1" applyProtection="1">
      <alignment horizontal="justify" vertical="center" wrapText="1"/>
    </xf>
    <xf numFmtId="1" fontId="8" fillId="0" borderId="24" xfId="0" applyNumberFormat="1" applyFont="1" applyBorder="1" applyAlignment="1" applyProtection="1">
      <alignment horizontal="center" vertical="top" shrinkToFit="1"/>
    </xf>
    <xf numFmtId="1" fontId="8" fillId="0" borderId="24" xfId="0" applyNumberFormat="1" applyFont="1" applyBorder="1" applyAlignment="1" applyProtection="1">
      <alignment horizontal="right" vertical="center" indent="2" shrinkToFit="1"/>
    </xf>
    <xf numFmtId="1" fontId="8" fillId="0" borderId="24" xfId="0" applyNumberFormat="1" applyFont="1" applyBorder="1" applyAlignment="1" applyProtection="1">
      <alignment horizontal="center" vertical="center" shrinkToFit="1"/>
    </xf>
    <xf numFmtId="165" fontId="8" fillId="6" borderId="24" xfId="0" applyNumberFormat="1" applyFont="1" applyFill="1" applyBorder="1" applyAlignment="1" applyProtection="1">
      <alignment horizontal="center" vertical="center" shrinkToFit="1"/>
      <protection locked="0"/>
    </xf>
    <xf numFmtId="1" fontId="8" fillId="0" borderId="28" xfId="0" applyNumberFormat="1" applyFont="1" applyBorder="1" applyAlignment="1" applyProtection="1">
      <alignment horizontal="right" vertical="center" indent="2" shrinkToFit="1"/>
    </xf>
    <xf numFmtId="0" fontId="13" fillId="0" borderId="28" xfId="0" applyFont="1" applyBorder="1" applyAlignment="1" applyProtection="1">
      <alignment horizontal="justify" vertical="center" wrapText="1"/>
    </xf>
    <xf numFmtId="1" fontId="8" fillId="0" borderId="28" xfId="0" applyNumberFormat="1" applyFont="1" applyBorder="1" applyAlignment="1" applyProtection="1">
      <alignment horizontal="center" vertical="center" shrinkToFit="1"/>
    </xf>
    <xf numFmtId="165" fontId="8" fillId="6" borderId="28" xfId="0" applyNumberFormat="1" applyFont="1" applyFill="1" applyBorder="1" applyAlignment="1" applyProtection="1">
      <alignment horizontal="center" vertical="center" shrinkToFit="1"/>
      <protection locked="0"/>
    </xf>
    <xf numFmtId="165" fontId="8" fillId="0" borderId="0" xfId="0" applyNumberFormat="1" applyFont="1" applyAlignment="1" applyProtection="1">
      <alignment horizontal="center" vertical="center" shrinkToFit="1"/>
      <protection hidden="1"/>
    </xf>
    <xf numFmtId="1" fontId="15" fillId="0" borderId="0" xfId="0" applyNumberFormat="1" applyFont="1" applyAlignment="1" applyProtection="1">
      <alignment horizontal="right" vertical="center" indent="2" shrinkToFit="1"/>
      <protection locked="0"/>
    </xf>
    <xf numFmtId="0" fontId="16" fillId="0" borderId="0" xfId="0" applyFont="1" applyAlignment="1" applyProtection="1">
      <alignment horizontal="justify" vertical="center" wrapText="1"/>
      <protection locked="0"/>
    </xf>
    <xf numFmtId="0" fontId="17" fillId="0" borderId="0" xfId="0" applyFont="1" applyAlignment="1" applyProtection="1">
      <alignment horizontal="justify" vertical="top" wrapText="1"/>
      <protection locked="0"/>
    </xf>
    <xf numFmtId="0" fontId="18" fillId="0" borderId="0" xfId="0" applyFont="1" applyAlignment="1" applyProtection="1">
      <alignment horizontal="justify" vertical="top" wrapText="1"/>
      <protection locked="0"/>
    </xf>
    <xf numFmtId="1" fontId="6" fillId="0" borderId="0" xfId="0" applyNumberFormat="1" applyFont="1" applyAlignment="1" applyProtection="1">
      <alignment horizontal="center" vertical="center" shrinkToFit="1"/>
      <protection locked="0"/>
    </xf>
    <xf numFmtId="165" fontId="15" fillId="0" borderId="0" xfId="0" applyNumberFormat="1" applyFont="1" applyAlignment="1" applyProtection="1">
      <alignment horizontal="center" vertical="center" shrinkToFit="1"/>
      <protection locked="0"/>
    </xf>
    <xf numFmtId="0" fontId="9" fillId="0" borderId="0" xfId="0" applyFont="1" applyProtection="1">
      <protection locked="0"/>
    </xf>
    <xf numFmtId="0" fontId="12" fillId="4" borderId="3" xfId="0" applyFont="1" applyFill="1" applyBorder="1" applyAlignment="1" applyProtection="1">
      <alignment horizontal="center" vertical="center"/>
      <protection locked="0"/>
    </xf>
    <xf numFmtId="3" fontId="7" fillId="4" borderId="34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35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left" vertical="center"/>
    </xf>
    <xf numFmtId="0" fontId="9" fillId="0" borderId="38" xfId="0" applyFont="1" applyBorder="1" applyAlignment="1" applyProtection="1">
      <alignment horizontal="center" vertical="center"/>
    </xf>
    <xf numFmtId="166" fontId="9" fillId="5" borderId="9" xfId="2" applyNumberFormat="1" applyFont="1" applyFill="1" applyBorder="1" applyAlignment="1" applyProtection="1">
      <alignment vertical="center"/>
      <protection locked="0"/>
    </xf>
    <xf numFmtId="166" fontId="9" fillId="0" borderId="37" xfId="2" applyNumberFormat="1" applyFont="1" applyFill="1" applyBorder="1" applyAlignment="1" applyProtection="1">
      <alignment vertical="center"/>
      <protection hidden="1"/>
    </xf>
    <xf numFmtId="166" fontId="9" fillId="0" borderId="37" xfId="2" applyNumberFormat="1" applyFont="1" applyBorder="1" applyAlignment="1" applyProtection="1">
      <alignment vertical="center"/>
      <protection hidden="1"/>
    </xf>
    <xf numFmtId="166" fontId="9" fillId="0" borderId="39" xfId="2" applyNumberFormat="1" applyFont="1" applyFill="1" applyBorder="1" applyAlignment="1" applyProtection="1">
      <alignment vertical="center"/>
      <protection hidden="1"/>
    </xf>
    <xf numFmtId="0" fontId="13" fillId="0" borderId="7" xfId="0" applyFont="1" applyBorder="1" applyAlignment="1" applyProtection="1">
      <alignment horizontal="left" vertical="center"/>
    </xf>
    <xf numFmtId="0" fontId="13" fillId="0" borderId="9" xfId="0" applyFont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left" vertical="center"/>
    </xf>
    <xf numFmtId="0" fontId="9" fillId="0" borderId="40" xfId="0" applyFont="1" applyBorder="1" applyAlignment="1" applyProtection="1">
      <alignment horizontal="center" vertical="center"/>
    </xf>
    <xf numFmtId="166" fontId="9" fillId="5" borderId="11" xfId="2" applyNumberFormat="1" applyFont="1" applyFill="1" applyBorder="1" applyAlignment="1" applyProtection="1">
      <alignment vertical="center"/>
      <protection locked="0"/>
    </xf>
    <xf numFmtId="0" fontId="14" fillId="4" borderId="29" xfId="0" applyFont="1" applyFill="1" applyBorder="1" applyAlignment="1" applyProtection="1">
      <alignment vertical="center"/>
    </xf>
    <xf numFmtId="0" fontId="7" fillId="4" borderId="30" xfId="0" applyFont="1" applyFill="1" applyBorder="1" applyAlignment="1" applyProtection="1">
      <alignment vertical="center"/>
    </xf>
    <xf numFmtId="0" fontId="7" fillId="4" borderId="31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42" fontId="7" fillId="4" borderId="3" xfId="3" applyFont="1" applyFill="1" applyBorder="1" applyProtection="1">
      <protection hidden="1"/>
    </xf>
    <xf numFmtId="0" fontId="12" fillId="3" borderId="3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41" fontId="9" fillId="0" borderId="0" xfId="0" applyNumberFormat="1" applyFont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vertical="center"/>
      <protection locked="0"/>
    </xf>
    <xf numFmtId="166" fontId="7" fillId="5" borderId="7" xfId="0" applyNumberFormat="1" applyFont="1" applyFill="1" applyBorder="1" applyProtection="1"/>
    <xf numFmtId="0" fontId="7" fillId="4" borderId="0" xfId="0" applyFont="1" applyFill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Protection="1"/>
    <xf numFmtId="3" fontId="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3" fontId="11" fillId="0" borderId="0" xfId="0" applyNumberFormat="1" applyFont="1" applyProtection="1">
      <protection locked="0"/>
    </xf>
    <xf numFmtId="3" fontId="9" fillId="0" borderId="0" xfId="0" applyNumberFormat="1" applyFont="1" applyAlignment="1" applyProtection="1">
      <alignment vertical="center"/>
    </xf>
    <xf numFmtId="3" fontId="9" fillId="0" borderId="0" xfId="0" applyNumberFormat="1" applyFont="1" applyProtection="1"/>
    <xf numFmtId="0" fontId="22" fillId="0" borderId="0" xfId="0" applyFont="1" applyProtection="1">
      <protection locked="0"/>
    </xf>
    <xf numFmtId="41" fontId="7" fillId="5" borderId="7" xfId="1" applyFont="1" applyFill="1" applyBorder="1" applyProtection="1"/>
    <xf numFmtId="0" fontId="20" fillId="0" borderId="44" xfId="0" applyFont="1" applyBorder="1" applyProtection="1">
      <protection locked="0"/>
    </xf>
    <xf numFmtId="0" fontId="11" fillId="0" borderId="44" xfId="0" applyFont="1" applyBorder="1" applyProtection="1">
      <protection locked="0"/>
    </xf>
    <xf numFmtId="3" fontId="11" fillId="0" borderId="0" xfId="0" applyNumberFormat="1" applyFont="1" applyAlignment="1" applyProtection="1">
      <alignment vertical="center"/>
      <protection locked="0"/>
    </xf>
    <xf numFmtId="14" fontId="20" fillId="0" borderId="43" xfId="0" applyNumberFormat="1" applyFont="1" applyBorder="1" applyProtection="1">
      <protection locked="0"/>
    </xf>
    <xf numFmtId="0" fontId="20" fillId="0" borderId="43" xfId="0" applyFont="1" applyBorder="1" applyProtection="1">
      <protection locked="0"/>
    </xf>
    <xf numFmtId="0" fontId="11" fillId="0" borderId="43" xfId="0" applyFont="1" applyBorder="1" applyProtection="1"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165" fontId="9" fillId="5" borderId="7" xfId="2" applyNumberFormat="1" applyFont="1" applyFill="1" applyBorder="1" applyAlignment="1" applyProtection="1">
      <alignment vertical="center"/>
      <protection locked="0"/>
    </xf>
    <xf numFmtId="165" fontId="9" fillId="0" borderId="7" xfId="2" applyNumberFormat="1" applyFont="1" applyBorder="1" applyAlignment="1" applyProtection="1">
      <alignment vertical="center"/>
      <protection hidden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center" vertical="center" wrapText="1"/>
    </xf>
    <xf numFmtId="165" fontId="9" fillId="0" borderId="12" xfId="2" applyNumberFormat="1" applyFont="1" applyBorder="1" applyAlignment="1" applyProtection="1">
      <alignment vertical="center"/>
      <protection hidden="1"/>
    </xf>
    <xf numFmtId="9" fontId="9" fillId="0" borderId="0" xfId="4" applyFont="1" applyAlignment="1" applyProtection="1">
      <alignment vertical="center"/>
      <protection locked="0"/>
    </xf>
    <xf numFmtId="9" fontId="9" fillId="0" borderId="0" xfId="4" applyFont="1" applyAlignment="1" applyProtection="1">
      <alignment vertical="center"/>
      <protection hidden="1"/>
    </xf>
    <xf numFmtId="164" fontId="9" fillId="0" borderId="0" xfId="2" applyNumberFormat="1" applyFont="1" applyAlignment="1" applyProtection="1">
      <alignment vertical="center"/>
      <protection hidden="1"/>
    </xf>
    <xf numFmtId="164" fontId="9" fillId="0" borderId="0" xfId="2" applyNumberFormat="1" applyFont="1" applyAlignment="1" applyProtection="1">
      <alignment vertical="center"/>
      <protection locked="0"/>
    </xf>
    <xf numFmtId="1" fontId="8" fillId="0" borderId="20" xfId="0" applyNumberFormat="1" applyFont="1" applyBorder="1" applyAlignment="1">
      <alignment horizontal="right" vertical="center" indent="2" shrinkToFit="1"/>
    </xf>
    <xf numFmtId="0" fontId="13" fillId="0" borderId="20" xfId="0" applyFont="1" applyBorder="1" applyAlignment="1">
      <alignment horizontal="justify" vertical="center" wrapText="1"/>
    </xf>
    <xf numFmtId="1" fontId="8" fillId="0" borderId="20" xfId="0" applyNumberFormat="1" applyFont="1" applyBorder="1" applyAlignment="1">
      <alignment horizontal="center" vertical="center" shrinkToFit="1"/>
    </xf>
    <xf numFmtId="1" fontId="8" fillId="0" borderId="24" xfId="0" applyNumberFormat="1" applyFont="1" applyBorder="1" applyAlignment="1">
      <alignment horizontal="right" vertical="top" indent="2" shrinkToFit="1"/>
    </xf>
    <xf numFmtId="0" fontId="13" fillId="0" borderId="24" xfId="0" applyFont="1" applyBorder="1" applyAlignment="1">
      <alignment horizontal="justify" vertical="center" wrapText="1"/>
    </xf>
    <xf numFmtId="1" fontId="8" fillId="0" borderId="24" xfId="0" applyNumberFormat="1" applyFont="1" applyBorder="1" applyAlignment="1">
      <alignment horizontal="center" vertical="top" shrinkToFit="1"/>
    </xf>
    <xf numFmtId="1" fontId="8" fillId="0" borderId="24" xfId="0" applyNumberFormat="1" applyFont="1" applyBorder="1" applyAlignment="1">
      <alignment horizontal="right" vertical="center" indent="2" shrinkToFit="1"/>
    </xf>
    <xf numFmtId="1" fontId="8" fillId="0" borderId="24" xfId="0" applyNumberFormat="1" applyFont="1" applyBorder="1" applyAlignment="1">
      <alignment horizontal="center" vertical="center" shrinkToFit="1"/>
    </xf>
    <xf numFmtId="1" fontId="8" fillId="0" borderId="28" xfId="0" applyNumberFormat="1" applyFont="1" applyBorder="1" applyAlignment="1">
      <alignment horizontal="right" vertical="center" indent="2" shrinkToFit="1"/>
    </xf>
    <xf numFmtId="0" fontId="13" fillId="0" borderId="28" xfId="0" applyFont="1" applyBorder="1" applyAlignment="1">
      <alignment horizontal="justify" vertical="center" wrapText="1"/>
    </xf>
    <xf numFmtId="1" fontId="8" fillId="0" borderId="28" xfId="0" applyNumberFormat="1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left" vertical="center"/>
    </xf>
    <xf numFmtId="0" fontId="9" fillId="0" borderId="38" xfId="0" applyFont="1" applyBorder="1" applyAlignment="1">
      <alignment horizontal="center" vertical="center"/>
    </xf>
    <xf numFmtId="165" fontId="9" fillId="5" borderId="9" xfId="2" applyNumberFormat="1" applyFont="1" applyFill="1" applyBorder="1" applyAlignment="1" applyProtection="1">
      <alignment vertical="center"/>
      <protection locked="0"/>
    </xf>
    <xf numFmtId="165" fontId="9" fillId="0" borderId="37" xfId="2" applyNumberFormat="1" applyFont="1" applyBorder="1" applyAlignment="1" applyProtection="1">
      <alignment vertical="center"/>
      <protection hidden="1"/>
    </xf>
    <xf numFmtId="165" fontId="9" fillId="0" borderId="39" xfId="2" applyNumberFormat="1" applyFont="1" applyBorder="1" applyAlignment="1" applyProtection="1">
      <alignment vertical="center"/>
      <protection hidden="1"/>
    </xf>
    <xf numFmtId="0" fontId="13" fillId="0" borderId="7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9" fillId="0" borderId="40" xfId="0" applyFont="1" applyBorder="1" applyAlignment="1">
      <alignment horizontal="center" vertical="center"/>
    </xf>
    <xf numFmtId="165" fontId="9" fillId="5" borderId="11" xfId="2" applyNumberFormat="1" applyFont="1" applyFill="1" applyBorder="1" applyAlignment="1" applyProtection="1">
      <alignment vertical="center"/>
      <protection locked="0"/>
    </xf>
    <xf numFmtId="0" fontId="14" fillId="4" borderId="29" xfId="0" applyFont="1" applyFill="1" applyBorder="1" applyAlignment="1">
      <alignment vertical="center"/>
    </xf>
    <xf numFmtId="0" fontId="7" fillId="4" borderId="30" xfId="0" applyFont="1" applyFill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9" fillId="0" borderId="0" xfId="0" applyNumberFormat="1" applyFont="1" applyAlignment="1" applyProtection="1">
      <alignment horizontal="center" vertical="center"/>
      <protection locked="0"/>
    </xf>
    <xf numFmtId="165" fontId="9" fillId="0" borderId="0" xfId="0" applyNumberFormat="1" applyFont="1" applyAlignment="1" applyProtection="1">
      <alignment horizontal="center" vertical="center"/>
      <protection hidden="1"/>
    </xf>
    <xf numFmtId="165" fontId="7" fillId="4" borderId="3" xfId="3" applyNumberFormat="1" applyFont="1" applyFill="1" applyBorder="1" applyProtection="1">
      <protection hidden="1"/>
    </xf>
    <xf numFmtId="165" fontId="7" fillId="5" borderId="7" xfId="0" applyNumberFormat="1" applyFont="1" applyFill="1" applyBorder="1"/>
    <xf numFmtId="165" fontId="9" fillId="0" borderId="0" xfId="0" applyNumberFormat="1" applyFont="1" applyProtection="1">
      <protection locked="0"/>
    </xf>
    <xf numFmtId="165" fontId="0" fillId="0" borderId="0" xfId="0" applyNumberForma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165" fontId="9" fillId="0" borderId="0" xfId="0" applyNumberFormat="1" applyFont="1"/>
    <xf numFmtId="165" fontId="11" fillId="0" borderId="0" xfId="0" applyNumberFormat="1" applyFont="1" applyProtection="1">
      <protection locked="0"/>
    </xf>
    <xf numFmtId="3" fontId="9" fillId="0" borderId="0" xfId="0" applyNumberFormat="1" applyFont="1" applyAlignment="1">
      <alignment vertical="center"/>
    </xf>
    <xf numFmtId="3" fontId="9" fillId="0" borderId="0" xfId="0" applyNumberFormat="1" applyFont="1"/>
    <xf numFmtId="165" fontId="7" fillId="5" borderId="7" xfId="1" applyNumberFormat="1" applyFont="1" applyFill="1" applyBorder="1"/>
    <xf numFmtId="166" fontId="7" fillId="5" borderId="7" xfId="0" applyNumberFormat="1" applyFont="1" applyFill="1" applyBorder="1"/>
    <xf numFmtId="3" fontId="24" fillId="4" borderId="3" xfId="0" applyNumberFormat="1" applyFont="1" applyFill="1" applyBorder="1" applyAlignment="1" applyProtection="1">
      <alignment horizontal="center" vertical="center" wrapText="1"/>
      <protection locked="0"/>
    </xf>
    <xf numFmtId="167" fontId="25" fillId="0" borderId="0" xfId="2" applyNumberFormat="1" applyFont="1" applyAlignment="1" applyProtection="1">
      <alignment vertical="center"/>
      <protection locked="0"/>
    </xf>
    <xf numFmtId="0" fontId="26" fillId="0" borderId="0" xfId="0" applyFont="1" applyFill="1" applyAlignment="1" applyProtection="1">
      <alignment horizontal="center" vertical="top" wrapText="1"/>
      <protection locked="0"/>
    </xf>
    <xf numFmtId="44" fontId="18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167" fontId="25" fillId="12" borderId="0" xfId="0" applyNumberFormat="1" applyFont="1" applyFill="1" applyAlignment="1" applyProtection="1">
      <alignment vertical="center"/>
      <protection locked="0"/>
    </xf>
    <xf numFmtId="0" fontId="27" fillId="8" borderId="3" xfId="0" applyFont="1" applyFill="1" applyBorder="1" applyAlignment="1">
      <alignment horizontal="center" vertical="center" wrapText="1"/>
    </xf>
    <xf numFmtId="0" fontId="27" fillId="9" borderId="3" xfId="0" applyFont="1" applyFill="1" applyBorder="1" applyAlignment="1">
      <alignment horizontal="center" vertical="center" wrapText="1"/>
    </xf>
    <xf numFmtId="42" fontId="18" fillId="8" borderId="3" xfId="3" applyFont="1" applyFill="1" applyBorder="1"/>
    <xf numFmtId="0" fontId="18" fillId="8" borderId="3" xfId="0" applyFont="1" applyFill="1" applyBorder="1"/>
    <xf numFmtId="42" fontId="18" fillId="9" borderId="3" xfId="3" applyFont="1" applyFill="1" applyBorder="1"/>
    <xf numFmtId="0" fontId="27" fillId="0" borderId="0" xfId="0" applyFont="1" applyAlignment="1">
      <alignment horizontal="center"/>
    </xf>
    <xf numFmtId="0" fontId="27" fillId="10" borderId="3" xfId="0" applyFont="1" applyFill="1" applyBorder="1" applyAlignment="1">
      <alignment horizontal="left" vertical="center" wrapText="1"/>
    </xf>
    <xf numFmtId="42" fontId="27" fillId="10" borderId="3" xfId="0" applyNumberFormat="1" applyFont="1" applyFill="1" applyBorder="1"/>
    <xf numFmtId="0" fontId="27" fillId="10" borderId="0" xfId="0" applyFont="1" applyFill="1"/>
    <xf numFmtId="0" fontId="28" fillId="10" borderId="0" xfId="0" applyFont="1" applyFill="1"/>
    <xf numFmtId="42" fontId="28" fillId="10" borderId="3" xfId="0" applyNumberFormat="1" applyFont="1" applyFill="1" applyBorder="1"/>
    <xf numFmtId="0" fontId="28" fillId="12" borderId="0" xfId="0" applyFont="1" applyFill="1"/>
    <xf numFmtId="42" fontId="28" fillId="12" borderId="3" xfId="0" applyNumberFormat="1" applyFont="1" applyFill="1" applyBorder="1"/>
    <xf numFmtId="0" fontId="18" fillId="10" borderId="0" xfId="0" applyFont="1" applyFill="1"/>
    <xf numFmtId="0" fontId="18" fillId="11" borderId="3" xfId="0" applyFont="1" applyFill="1" applyBorder="1" applyAlignment="1">
      <alignment horizontal="left" vertical="center" wrapText="1"/>
    </xf>
    <xf numFmtId="42" fontId="18" fillId="11" borderId="3" xfId="0" applyNumberFormat="1" applyFont="1" applyFill="1" applyBorder="1"/>
    <xf numFmtId="0" fontId="18" fillId="11" borderId="0" xfId="0" applyFont="1" applyFill="1"/>
    <xf numFmtId="0" fontId="28" fillId="11" borderId="0" xfId="0" applyFont="1" applyFill="1"/>
    <xf numFmtId="42" fontId="28" fillId="11" borderId="3" xfId="0" applyNumberFormat="1" applyFont="1" applyFill="1" applyBorder="1"/>
    <xf numFmtId="10" fontId="18" fillId="11" borderId="3" xfId="4" applyNumberFormat="1" applyFont="1" applyFill="1" applyBorder="1"/>
    <xf numFmtId="42" fontId="27" fillId="12" borderId="3" xfId="3" applyFont="1" applyFill="1" applyBorder="1"/>
    <xf numFmtId="0" fontId="28" fillId="0" borderId="0" xfId="0" applyFont="1" applyFill="1"/>
    <xf numFmtId="42" fontId="27" fillId="0" borderId="0" xfId="3" applyFont="1" applyFill="1" applyBorder="1"/>
    <xf numFmtId="0" fontId="28" fillId="12" borderId="53" xfId="0" applyFont="1" applyFill="1" applyBorder="1"/>
    <xf numFmtId="0" fontId="28" fillId="12" borderId="54" xfId="0" applyFont="1" applyFill="1" applyBorder="1"/>
    <xf numFmtId="42" fontId="27" fillId="12" borderId="52" xfId="3" applyFont="1" applyFill="1" applyBorder="1"/>
    <xf numFmtId="1" fontId="30" fillId="0" borderId="20" xfId="0" applyNumberFormat="1" applyFont="1" applyBorder="1" applyAlignment="1" applyProtection="1">
      <alignment horizontal="right" vertical="center" indent="2" shrinkToFit="1"/>
    </xf>
    <xf numFmtId="0" fontId="31" fillId="0" borderId="20" xfId="0" applyFont="1" applyBorder="1" applyAlignment="1" applyProtection="1">
      <alignment horizontal="justify" vertical="center" wrapText="1"/>
    </xf>
    <xf numFmtId="1" fontId="30" fillId="0" borderId="20" xfId="0" applyNumberFormat="1" applyFont="1" applyBorder="1" applyAlignment="1" applyProtection="1">
      <alignment horizontal="center" vertical="center" shrinkToFit="1"/>
    </xf>
    <xf numFmtId="164" fontId="18" fillId="0" borderId="7" xfId="2" applyNumberFormat="1" applyFont="1" applyBorder="1" applyAlignment="1" applyProtection="1">
      <alignment vertical="center"/>
      <protection hidden="1"/>
    </xf>
    <xf numFmtId="165" fontId="18" fillId="0" borderId="7" xfId="2" applyNumberFormat="1" applyFont="1" applyBorder="1" applyAlignment="1" applyProtection="1">
      <alignment vertical="center"/>
      <protection hidden="1"/>
    </xf>
    <xf numFmtId="1" fontId="30" fillId="0" borderId="24" xfId="0" applyNumberFormat="1" applyFont="1" applyBorder="1" applyAlignment="1" applyProtection="1">
      <alignment horizontal="right" vertical="top" indent="2" shrinkToFit="1"/>
    </xf>
    <xf numFmtId="0" fontId="31" fillId="0" borderId="24" xfId="0" applyFont="1" applyBorder="1" applyAlignment="1" applyProtection="1">
      <alignment horizontal="justify" vertical="center" wrapText="1"/>
    </xf>
    <xf numFmtId="1" fontId="30" fillId="0" borderId="24" xfId="0" applyNumberFormat="1" applyFont="1" applyBorder="1" applyAlignment="1" applyProtection="1">
      <alignment horizontal="center" vertical="top" shrinkToFit="1"/>
    </xf>
    <xf numFmtId="1" fontId="30" fillId="0" borderId="24" xfId="0" applyNumberFormat="1" applyFont="1" applyBorder="1" applyAlignment="1" applyProtection="1">
      <alignment horizontal="right" vertical="center" indent="2" shrinkToFit="1"/>
    </xf>
    <xf numFmtId="1" fontId="30" fillId="0" borderId="24" xfId="0" applyNumberFormat="1" applyFont="1" applyBorder="1" applyAlignment="1" applyProtection="1">
      <alignment horizontal="center" vertical="center" shrinkToFit="1"/>
    </xf>
    <xf numFmtId="1" fontId="30" fillId="0" borderId="28" xfId="0" applyNumberFormat="1" applyFont="1" applyBorder="1" applyAlignment="1" applyProtection="1">
      <alignment horizontal="right" vertical="center" indent="2" shrinkToFit="1"/>
    </xf>
    <xf numFmtId="0" fontId="31" fillId="0" borderId="28" xfId="0" applyFont="1" applyBorder="1" applyAlignment="1" applyProtection="1">
      <alignment horizontal="justify" vertical="center" wrapText="1"/>
    </xf>
    <xf numFmtId="1" fontId="30" fillId="0" borderId="28" xfId="0" applyNumberFormat="1" applyFont="1" applyBorder="1" applyAlignment="1" applyProtection="1">
      <alignment horizontal="center" vertical="center" shrinkToFit="1"/>
    </xf>
    <xf numFmtId="164" fontId="18" fillId="0" borderId="12" xfId="2" applyNumberFormat="1" applyFont="1" applyBorder="1" applyAlignment="1" applyProtection="1">
      <alignment vertical="center"/>
      <protection hidden="1"/>
    </xf>
    <xf numFmtId="165" fontId="18" fillId="0" borderId="12" xfId="2" applyNumberFormat="1" applyFont="1" applyBorder="1" applyAlignment="1" applyProtection="1">
      <alignment vertical="center"/>
      <protection hidden="1"/>
    </xf>
    <xf numFmtId="164" fontId="27" fillId="5" borderId="3" xfId="2" applyNumberFormat="1" applyFont="1" applyFill="1" applyBorder="1" applyAlignment="1" applyProtection="1">
      <alignment vertical="center"/>
      <protection hidden="1"/>
    </xf>
    <xf numFmtId="1" fontId="30" fillId="0" borderId="0" xfId="0" applyNumberFormat="1" applyFont="1" applyAlignment="1" applyProtection="1">
      <alignment horizontal="right" vertical="center" indent="2" shrinkToFit="1"/>
      <protection locked="0"/>
    </xf>
    <xf numFmtId="0" fontId="31" fillId="0" borderId="0" xfId="0" applyFont="1" applyAlignment="1" applyProtection="1">
      <alignment horizontal="justify" vertical="center" wrapText="1"/>
      <protection locked="0"/>
    </xf>
    <xf numFmtId="0" fontId="31" fillId="0" borderId="0" xfId="0" applyFont="1" applyAlignment="1" applyProtection="1">
      <alignment horizontal="justify" vertical="top" wrapText="1"/>
      <protection locked="0"/>
    </xf>
    <xf numFmtId="1" fontId="32" fillId="0" borderId="0" xfId="0" applyNumberFormat="1" applyFont="1" applyAlignment="1" applyProtection="1">
      <alignment horizontal="center" vertical="center" shrinkToFit="1"/>
      <protection locked="0"/>
    </xf>
    <xf numFmtId="165" fontId="30" fillId="0" borderId="0" xfId="0" applyNumberFormat="1" applyFont="1" applyAlignment="1" applyProtection="1">
      <alignment horizontal="center" vertical="center" shrinkToFit="1"/>
      <protection locked="0"/>
    </xf>
    <xf numFmtId="3" fontId="27" fillId="4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4" borderId="35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/>
    </xf>
    <xf numFmtId="0" fontId="31" fillId="0" borderId="37" xfId="0" applyFont="1" applyBorder="1" applyAlignment="1" applyProtection="1">
      <alignment horizontal="left" vertical="center"/>
    </xf>
    <xf numFmtId="0" fontId="18" fillId="0" borderId="38" xfId="0" applyFont="1" applyBorder="1" applyAlignment="1" applyProtection="1">
      <alignment horizontal="center" vertical="center"/>
    </xf>
    <xf numFmtId="166" fontId="18" fillId="0" borderId="39" xfId="2" applyNumberFormat="1" applyFont="1" applyFill="1" applyBorder="1" applyAlignment="1" applyProtection="1">
      <alignment vertical="center"/>
      <protection hidden="1"/>
    </xf>
    <xf numFmtId="165" fontId="18" fillId="0" borderId="39" xfId="2" applyNumberFormat="1" applyFont="1" applyBorder="1" applyAlignment="1" applyProtection="1">
      <alignment vertical="center"/>
      <protection hidden="1"/>
    </xf>
    <xf numFmtId="0" fontId="31" fillId="0" borderId="7" xfId="0" applyFont="1" applyBorder="1" applyAlignment="1" applyProtection="1">
      <alignment horizontal="left" vertical="center"/>
    </xf>
    <xf numFmtId="0" fontId="31" fillId="0" borderId="9" xfId="0" applyFont="1" applyBorder="1" applyAlignment="1" applyProtection="1">
      <alignment horizontal="center" vertical="center"/>
    </xf>
    <xf numFmtId="0" fontId="31" fillId="0" borderId="11" xfId="0" applyFont="1" applyBorder="1" applyAlignment="1" applyProtection="1">
      <alignment horizontal="center" vertical="center"/>
    </xf>
    <xf numFmtId="0" fontId="31" fillId="0" borderId="12" xfId="0" applyFont="1" applyBorder="1" applyAlignment="1" applyProtection="1">
      <alignment horizontal="left" vertical="center"/>
    </xf>
    <xf numFmtId="0" fontId="18" fillId="0" borderId="40" xfId="0" applyFont="1" applyBorder="1" applyAlignment="1" applyProtection="1">
      <alignment horizontal="center" vertical="center"/>
    </xf>
    <xf numFmtId="42" fontId="27" fillId="4" borderId="3" xfId="3" applyFont="1" applyFill="1" applyBorder="1" applyProtection="1">
      <protection hidden="1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Protection="1">
      <protection locked="0"/>
    </xf>
    <xf numFmtId="0" fontId="32" fillId="3" borderId="3" xfId="0" applyFont="1" applyFill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43" fontId="27" fillId="0" borderId="0" xfId="0" applyNumberFormat="1" applyFont="1"/>
    <xf numFmtId="41" fontId="18" fillId="0" borderId="0" xfId="0" applyNumberFormat="1" applyFont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top" wrapText="1"/>
      <protection locked="0"/>
    </xf>
    <xf numFmtId="0" fontId="29" fillId="0" borderId="0" xfId="0" applyFont="1" applyFill="1" applyAlignment="1" applyProtection="1">
      <alignment horizontal="center" vertical="top" wrapText="1"/>
      <protection locked="0"/>
    </xf>
    <xf numFmtId="0" fontId="18" fillId="0" borderId="0" xfId="0" applyFont="1" applyFill="1" applyProtection="1">
      <protection locked="0"/>
    </xf>
    <xf numFmtId="0" fontId="27" fillId="0" borderId="0" xfId="0" applyFont="1" applyFill="1" applyProtection="1">
      <protection locked="0"/>
    </xf>
    <xf numFmtId="0" fontId="18" fillId="0" borderId="0" xfId="0" applyFont="1"/>
    <xf numFmtId="43" fontId="18" fillId="0" borderId="0" xfId="0" applyNumberFormat="1" applyFont="1"/>
    <xf numFmtId="0" fontId="18" fillId="0" borderId="51" xfId="0" applyFont="1" applyBorder="1" applyProtection="1">
      <protection locked="0"/>
    </xf>
    <xf numFmtId="42" fontId="27" fillId="10" borderId="3" xfId="0" applyNumberFormat="1" applyFont="1" applyFill="1" applyBorder="1" applyAlignment="1">
      <alignment vertical="center"/>
    </xf>
    <xf numFmtId="42" fontId="18" fillId="0" borderId="0" xfId="0" applyNumberFormat="1" applyFont="1" applyFill="1" applyProtection="1">
      <protection locked="0"/>
    </xf>
    <xf numFmtId="44" fontId="18" fillId="0" borderId="0" xfId="2" applyFont="1" applyFill="1" applyProtection="1">
      <protection locked="0"/>
    </xf>
    <xf numFmtId="167" fontId="18" fillId="0" borderId="0" xfId="2" applyNumberFormat="1" applyFont="1" applyFill="1" applyProtection="1">
      <protection locked="0"/>
    </xf>
    <xf numFmtId="167" fontId="18" fillId="0" borderId="0" xfId="0" applyNumberFormat="1" applyFont="1" applyFill="1" applyProtection="1">
      <protection locked="0"/>
    </xf>
    <xf numFmtId="42" fontId="27" fillId="0" borderId="0" xfId="0" applyNumberFormat="1" applyFont="1" applyFill="1" applyProtection="1">
      <protection locked="0"/>
    </xf>
    <xf numFmtId="167" fontId="27" fillId="0" borderId="0" xfId="0" applyNumberFormat="1" applyFont="1" applyFill="1" applyProtection="1">
      <protection locked="0"/>
    </xf>
    <xf numFmtId="0" fontId="18" fillId="0" borderId="0" xfId="0" applyFont="1" applyFill="1" applyAlignment="1" applyProtection="1">
      <alignment wrapText="1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Fill="1" applyAlignment="1">
      <alignment vertical="center" wrapText="1"/>
    </xf>
    <xf numFmtId="42" fontId="27" fillId="0" borderId="0" xfId="3" applyFont="1" applyFill="1" applyBorder="1" applyAlignment="1">
      <alignment vertical="center" wrapText="1"/>
    </xf>
    <xf numFmtId="0" fontId="29" fillId="0" borderId="0" xfId="0" applyFont="1" applyFill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vertical="center" wrapText="1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29" fillId="2" borderId="0" xfId="0" applyFont="1" applyFill="1" applyAlignment="1" applyProtection="1">
      <alignment vertical="top" wrapText="1"/>
      <protection locked="0"/>
    </xf>
    <xf numFmtId="0" fontId="29" fillId="3" borderId="3" xfId="0" applyFont="1" applyFill="1" applyBorder="1" applyAlignment="1" applyProtection="1">
      <alignment horizontal="center" vertical="center" wrapText="1"/>
      <protection locked="0"/>
    </xf>
    <xf numFmtId="0" fontId="29" fillId="2" borderId="19" xfId="0" applyFont="1" applyFill="1" applyBorder="1" applyAlignment="1" applyProtection="1">
      <alignment horizontal="center" vertical="center" wrapText="1"/>
      <protection locked="0"/>
    </xf>
    <xf numFmtId="0" fontId="29" fillId="2" borderId="47" xfId="0" applyFont="1" applyFill="1" applyBorder="1" applyAlignment="1" applyProtection="1">
      <alignment horizontal="center" vertical="center" wrapText="1"/>
      <protection locked="0"/>
    </xf>
    <xf numFmtId="0" fontId="29" fillId="2" borderId="56" xfId="0" applyFont="1" applyFill="1" applyBorder="1" applyAlignment="1" applyProtection="1">
      <alignment horizontal="left" vertical="center" wrapText="1"/>
      <protection locked="0"/>
    </xf>
    <xf numFmtId="0" fontId="29" fillId="2" borderId="56" xfId="0" applyFont="1" applyFill="1" applyBorder="1" applyAlignment="1" applyProtection="1">
      <alignment horizontal="center" vertical="center" wrapText="1"/>
      <protection locked="0"/>
    </xf>
    <xf numFmtId="0" fontId="29" fillId="4" borderId="57" xfId="0" applyFont="1" applyFill="1" applyBorder="1" applyAlignment="1" applyProtection="1">
      <alignment horizontal="center" vertical="center"/>
      <protection locked="0"/>
    </xf>
    <xf numFmtId="3" fontId="27" fillId="4" borderId="57" xfId="0" applyNumberFormat="1" applyFont="1" applyFill="1" applyBorder="1" applyAlignment="1" applyProtection="1">
      <alignment horizontal="center" vertical="center" wrapText="1"/>
      <protection locked="0"/>
    </xf>
    <xf numFmtId="0" fontId="29" fillId="4" borderId="0" xfId="0" applyFont="1" applyFill="1" applyAlignment="1" applyProtection="1">
      <alignment vertical="center"/>
      <protection locked="0"/>
    </xf>
    <xf numFmtId="168" fontId="27" fillId="0" borderId="7" xfId="2" applyNumberFormat="1" applyFont="1" applyBorder="1" applyAlignment="1" applyProtection="1">
      <alignment vertical="center"/>
      <protection hidden="1"/>
    </xf>
    <xf numFmtId="168" fontId="27" fillId="4" borderId="3" xfId="2" applyNumberFormat="1" applyFont="1" applyFill="1" applyBorder="1" applyProtection="1">
      <protection hidden="1"/>
    </xf>
    <xf numFmtId="168" fontId="27" fillId="5" borderId="3" xfId="2" applyNumberFormat="1" applyFont="1" applyFill="1" applyBorder="1" applyAlignment="1" applyProtection="1">
      <alignment vertical="center"/>
      <protection hidden="1"/>
    </xf>
    <xf numFmtId="168" fontId="27" fillId="0" borderId="7" xfId="2" applyNumberFormat="1" applyFont="1" applyBorder="1"/>
    <xf numFmtId="0" fontId="29" fillId="2" borderId="58" xfId="0" applyFont="1" applyFill="1" applyBorder="1" applyAlignment="1" applyProtection="1">
      <alignment horizontal="center" vertical="center" wrapText="1"/>
      <protection locked="0"/>
    </xf>
    <xf numFmtId="168" fontId="27" fillId="0" borderId="7" xfId="2" applyNumberFormat="1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justify" vertical="top" wrapText="1"/>
    </xf>
    <xf numFmtId="0" fontId="9" fillId="0" borderId="17" xfId="0" applyFont="1" applyBorder="1" applyAlignment="1" applyProtection="1">
      <alignment horizontal="justify" vertical="top" wrapText="1"/>
    </xf>
    <xf numFmtId="0" fontId="9" fillId="0" borderId="18" xfId="0" applyFont="1" applyBorder="1" applyAlignment="1" applyProtection="1">
      <alignment horizontal="justify" vertical="top" wrapText="1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0" xfId="0" applyFont="1" applyFill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7" fillId="4" borderId="13" xfId="0" applyFont="1" applyFill="1" applyBorder="1" applyAlignment="1" applyProtection="1">
      <alignment horizontal="center" vertical="center"/>
      <protection locked="0"/>
    </xf>
    <xf numFmtId="0" fontId="7" fillId="4" borderId="14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top" wrapText="1"/>
      <protection locked="0"/>
    </xf>
    <xf numFmtId="0" fontId="10" fillId="2" borderId="0" xfId="0" applyFont="1" applyFill="1" applyAlignment="1" applyProtection="1">
      <alignment horizontal="center" vertical="top" wrapText="1"/>
      <protection locked="0"/>
    </xf>
    <xf numFmtId="0" fontId="12" fillId="2" borderId="16" xfId="0" applyFont="1" applyFill="1" applyBorder="1" applyAlignment="1" applyProtection="1">
      <alignment horizontal="left" vertical="center" wrapText="1" indent="9"/>
      <protection locked="0"/>
    </xf>
    <xf numFmtId="0" fontId="12" fillId="2" borderId="17" xfId="0" applyFont="1" applyFill="1" applyBorder="1" applyAlignment="1" applyProtection="1">
      <alignment horizontal="left" vertical="center" wrapText="1" indent="9"/>
      <protection locked="0"/>
    </xf>
    <xf numFmtId="0" fontId="12" fillId="2" borderId="18" xfId="0" applyFont="1" applyFill="1" applyBorder="1" applyAlignment="1" applyProtection="1">
      <alignment horizontal="left" vertical="center" wrapText="1" indent="9"/>
      <protection locked="0"/>
    </xf>
    <xf numFmtId="0" fontId="12" fillId="2" borderId="19" xfId="0" applyFont="1" applyFill="1" applyBorder="1" applyAlignment="1" applyProtection="1">
      <alignment horizontal="center" vertical="center" wrapText="1"/>
      <protection locked="0"/>
    </xf>
    <xf numFmtId="0" fontId="12" fillId="2" borderId="28" xfId="0" applyFont="1" applyFill="1" applyBorder="1" applyAlignment="1" applyProtection="1">
      <alignment horizontal="left" vertical="center" wrapText="1" indent="9"/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25" fillId="0" borderId="55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justify" vertical="top" wrapText="1"/>
    </xf>
    <xf numFmtId="0" fontId="9" fillId="0" borderId="22" xfId="0" applyFont="1" applyBorder="1" applyAlignment="1" applyProtection="1">
      <alignment horizontal="justify" vertical="top" wrapText="1"/>
    </xf>
    <xf numFmtId="0" fontId="9" fillId="0" borderId="23" xfId="0" applyFont="1" applyBorder="1" applyAlignment="1" applyProtection="1">
      <alignment horizontal="justify" vertical="top" wrapText="1"/>
    </xf>
    <xf numFmtId="0" fontId="13" fillId="0" borderId="25" xfId="0" applyFont="1" applyBorder="1" applyAlignment="1" applyProtection="1">
      <alignment horizontal="justify" vertical="top" wrapText="1"/>
    </xf>
    <xf numFmtId="0" fontId="9" fillId="0" borderId="26" xfId="0" applyFont="1" applyBorder="1" applyAlignment="1" applyProtection="1">
      <alignment horizontal="justify" vertical="top" wrapText="1"/>
    </xf>
    <xf numFmtId="0" fontId="9" fillId="0" borderId="27" xfId="0" applyFont="1" applyBorder="1" applyAlignment="1" applyProtection="1">
      <alignment horizontal="justify" vertical="top" wrapText="1"/>
    </xf>
    <xf numFmtId="0" fontId="31" fillId="0" borderId="16" xfId="0" applyFont="1" applyBorder="1" applyAlignment="1" applyProtection="1">
      <alignment horizontal="justify" vertical="top" wrapText="1"/>
    </xf>
    <xf numFmtId="0" fontId="18" fillId="0" borderId="17" xfId="0" applyFont="1" applyBorder="1" applyAlignment="1" applyProtection="1">
      <alignment horizontal="justify" vertical="top" wrapText="1"/>
    </xf>
    <xf numFmtId="0" fontId="18" fillId="0" borderId="18" xfId="0" applyFont="1" applyBorder="1" applyAlignment="1" applyProtection="1">
      <alignment horizontal="justify" vertical="top" wrapText="1"/>
    </xf>
    <xf numFmtId="0" fontId="14" fillId="4" borderId="29" xfId="0" applyFont="1" applyFill="1" applyBorder="1" applyAlignment="1" applyProtection="1">
      <alignment horizontal="left" vertical="center" wrapText="1"/>
      <protection locked="0"/>
    </xf>
    <xf numFmtId="0" fontId="14" fillId="4" borderId="30" xfId="0" applyFont="1" applyFill="1" applyBorder="1" applyAlignment="1" applyProtection="1">
      <alignment horizontal="left" vertical="center" wrapText="1"/>
      <protection locked="0"/>
    </xf>
    <xf numFmtId="0" fontId="14" fillId="4" borderId="31" xfId="0" applyFont="1" applyFill="1" applyBorder="1" applyAlignment="1" applyProtection="1">
      <alignment horizontal="left" vertical="center" wrapText="1"/>
      <protection locked="0"/>
    </xf>
    <xf numFmtId="0" fontId="19" fillId="4" borderId="2" xfId="0" applyFont="1" applyFill="1" applyBorder="1" applyAlignment="1" applyProtection="1">
      <alignment horizontal="center" vertical="center"/>
      <protection locked="0"/>
    </xf>
    <xf numFmtId="0" fontId="19" fillId="4" borderId="0" xfId="0" applyFont="1" applyFill="1" applyAlignment="1" applyProtection="1">
      <alignment horizontal="center" vertical="center"/>
      <protection locked="0"/>
    </xf>
    <xf numFmtId="3" fontId="7" fillId="4" borderId="32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33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34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3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justify" vertical="center" wrapText="1"/>
    </xf>
    <xf numFmtId="0" fontId="7" fillId="5" borderId="7" xfId="0" applyFont="1" applyFill="1" applyBorder="1" applyAlignment="1" applyProtection="1">
      <alignment horizontal="left"/>
    </xf>
    <xf numFmtId="3" fontId="7" fillId="4" borderId="41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4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3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</xf>
    <xf numFmtId="0" fontId="7" fillId="4" borderId="13" xfId="0" applyFont="1" applyFill="1" applyBorder="1" applyAlignment="1" applyProtection="1">
      <alignment horizontal="center" vertical="center"/>
    </xf>
    <xf numFmtId="0" fontId="7" fillId="4" borderId="14" xfId="0" applyFont="1" applyFill="1" applyBorder="1" applyAlignment="1" applyProtection="1">
      <alignment horizontal="center" vertical="center"/>
    </xf>
    <xf numFmtId="3" fontId="7" fillId="5" borderId="7" xfId="0" applyNumberFormat="1" applyFont="1" applyFill="1" applyBorder="1" applyAlignment="1" applyProtection="1">
      <alignment horizontal="left" vertical="center"/>
    </xf>
    <xf numFmtId="3" fontId="7" fillId="4" borderId="4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9" fillId="0" borderId="0" xfId="0" applyFont="1" applyAlignment="1" applyProtection="1">
      <alignment horizontal="left" wrapText="1"/>
    </xf>
    <xf numFmtId="0" fontId="13" fillId="0" borderId="7" xfId="0" applyFont="1" applyBorder="1" applyAlignment="1" applyProtection="1">
      <alignment horizontal="left" vertical="center" wrapText="1"/>
    </xf>
    <xf numFmtId="0" fontId="13" fillId="0" borderId="12" xfId="0" applyFont="1" applyBorder="1" applyAlignment="1" applyProtection="1">
      <alignment horizontal="left" vertical="center" wrapText="1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center" vertical="center"/>
      <protection locked="0"/>
    </xf>
    <xf numFmtId="0" fontId="13" fillId="0" borderId="37" xfId="0" applyFont="1" applyBorder="1" applyAlignment="1" applyProtection="1">
      <alignment horizontal="left" vertical="center" wrapText="1"/>
    </xf>
    <xf numFmtId="0" fontId="21" fillId="7" borderId="2" xfId="0" applyFont="1" applyFill="1" applyBorder="1" applyAlignment="1" applyProtection="1">
      <alignment horizontal="center" vertical="center"/>
      <protection locked="0"/>
    </xf>
    <xf numFmtId="0" fontId="21" fillId="7" borderId="0" xfId="0" applyFont="1" applyFill="1" applyAlignment="1" applyProtection="1">
      <alignment horizontal="center" vertical="center"/>
      <protection locked="0"/>
    </xf>
    <xf numFmtId="0" fontId="20" fillId="0" borderId="43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left" wrapText="1"/>
    </xf>
    <xf numFmtId="0" fontId="13" fillId="0" borderId="28" xfId="0" applyFont="1" applyBorder="1" applyAlignment="1">
      <alignment horizontal="justify" vertical="top" wrapText="1"/>
    </xf>
    <xf numFmtId="0" fontId="0" fillId="0" borderId="17" xfId="0" applyBorder="1"/>
    <xf numFmtId="0" fontId="0" fillId="0" borderId="18" xfId="0" applyBorder="1"/>
    <xf numFmtId="0" fontId="0" fillId="0" borderId="0" xfId="0" applyProtection="1">
      <protection locked="0"/>
    </xf>
    <xf numFmtId="0" fontId="0" fillId="0" borderId="30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13" fillId="0" borderId="20" xfId="0" applyFont="1" applyBorder="1" applyAlignment="1">
      <alignment horizontal="justify" vertical="top" wrapText="1"/>
    </xf>
    <xf numFmtId="0" fontId="0" fillId="0" borderId="22" xfId="0" applyBorder="1"/>
    <xf numFmtId="0" fontId="0" fillId="0" borderId="23" xfId="0" applyBorder="1"/>
    <xf numFmtId="0" fontId="13" fillId="0" borderId="24" xfId="0" applyFont="1" applyBorder="1" applyAlignment="1">
      <alignment horizontal="justify" vertical="top" wrapText="1"/>
    </xf>
    <xf numFmtId="0" fontId="0" fillId="0" borderId="26" xfId="0" applyBorder="1"/>
    <xf numFmtId="0" fontId="0" fillId="0" borderId="27" xfId="0" applyBorder="1"/>
    <xf numFmtId="0" fontId="14" fillId="4" borderId="3" xfId="0" applyFont="1" applyFill="1" applyBorder="1" applyAlignment="1" applyProtection="1">
      <alignment horizontal="left" vertical="center" wrapText="1"/>
      <protection locked="0"/>
    </xf>
    <xf numFmtId="0" fontId="0" fillId="0" borderId="31" xfId="0" applyBorder="1" applyProtection="1">
      <protection locked="0"/>
    </xf>
    <xf numFmtId="0" fontId="13" fillId="0" borderId="37" xfId="0" applyFont="1" applyBorder="1" applyAlignment="1">
      <alignment horizontal="left" vertical="center" wrapText="1"/>
    </xf>
    <xf numFmtId="0" fontId="0" fillId="0" borderId="43" xfId="0" applyBorder="1"/>
    <xf numFmtId="0" fontId="0" fillId="0" borderId="49" xfId="0" applyBorder="1"/>
    <xf numFmtId="0" fontId="13" fillId="0" borderId="7" xfId="0" applyFont="1" applyBorder="1" applyAlignment="1">
      <alignment horizontal="left" vertical="center" wrapText="1"/>
    </xf>
    <xf numFmtId="0" fontId="0" fillId="0" borderId="44" xfId="0" applyBorder="1"/>
    <xf numFmtId="0" fontId="0" fillId="0" borderId="50" xfId="0" applyBorder="1"/>
    <xf numFmtId="0" fontId="13" fillId="0" borderId="12" xfId="0" applyFont="1" applyBorder="1" applyAlignment="1">
      <alignment horizontal="left" vertical="center" wrapText="1"/>
    </xf>
    <xf numFmtId="0" fontId="0" fillId="0" borderId="41" xfId="0" applyBorder="1"/>
    <xf numFmtId="0" fontId="0" fillId="0" borderId="42" xfId="0" applyBorder="1"/>
    <xf numFmtId="0" fontId="9" fillId="0" borderId="0" xfId="0" applyFont="1" applyAlignment="1">
      <alignment horizontal="justify" vertical="center" wrapText="1"/>
    </xf>
    <xf numFmtId="3" fontId="7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9" fillId="0" borderId="12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30" xfId="0" applyBorder="1"/>
    <xf numFmtId="0" fontId="0" fillId="0" borderId="45" xfId="0" applyBorder="1"/>
    <xf numFmtId="3" fontId="7" fillId="5" borderId="7" xfId="0" applyNumberFormat="1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left"/>
    </xf>
    <xf numFmtId="0" fontId="9" fillId="0" borderId="0" xfId="0" applyFont="1" applyAlignment="1">
      <alignment horizontal="left" wrapText="1"/>
    </xf>
    <xf numFmtId="0" fontId="0" fillId="0" borderId="43" xfId="0" applyBorder="1" applyProtection="1">
      <protection locked="0"/>
    </xf>
    <xf numFmtId="0" fontId="7" fillId="5" borderId="7" xfId="0" applyFont="1" applyFill="1" applyBorder="1" applyAlignment="1">
      <alignment horizontal="left" wrapText="1"/>
    </xf>
    <xf numFmtId="0" fontId="29" fillId="2" borderId="1" xfId="0" applyFont="1" applyFill="1" applyBorder="1" applyAlignment="1" applyProtection="1">
      <alignment horizontal="center" vertical="top" wrapText="1"/>
      <protection locked="0"/>
    </xf>
    <xf numFmtId="0" fontId="29" fillId="2" borderId="0" xfId="0" applyFont="1" applyFill="1" applyBorder="1" applyAlignment="1" applyProtection="1">
      <alignment horizontal="center" vertical="top" wrapText="1"/>
      <protection locked="0"/>
    </xf>
    <xf numFmtId="0" fontId="29" fillId="0" borderId="0" xfId="0" applyFont="1" applyFill="1" applyAlignment="1" applyProtection="1">
      <alignment horizontal="right" vertical="center" wrapText="1"/>
      <protection locked="0"/>
    </xf>
    <xf numFmtId="0" fontId="27" fillId="4" borderId="7" xfId="0" applyFont="1" applyFill="1" applyBorder="1" applyAlignment="1" applyProtection="1">
      <alignment horizontal="center" vertical="center"/>
      <protection locked="0"/>
    </xf>
    <xf numFmtId="0" fontId="18" fillId="0" borderId="7" xfId="0" applyFont="1" applyBorder="1" applyAlignment="1" applyProtection="1">
      <alignment horizontal="center"/>
      <protection locked="0"/>
    </xf>
    <xf numFmtId="0" fontId="29" fillId="2" borderId="56" xfId="0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Border="1" applyAlignment="1" applyProtection="1">
      <alignment horizontal="justify" vertical="top" wrapText="1"/>
    </xf>
    <xf numFmtId="0" fontId="18" fillId="0" borderId="22" xfId="0" applyFont="1" applyBorder="1" applyAlignment="1" applyProtection="1">
      <alignment horizontal="justify" vertical="top" wrapText="1"/>
    </xf>
    <xf numFmtId="0" fontId="18" fillId="0" borderId="23" xfId="0" applyFont="1" applyBorder="1" applyAlignment="1" applyProtection="1">
      <alignment horizontal="justify" vertical="top" wrapText="1"/>
    </xf>
    <xf numFmtId="0" fontId="31" fillId="0" borderId="25" xfId="0" applyFont="1" applyBorder="1" applyAlignment="1" applyProtection="1">
      <alignment horizontal="justify" vertical="top" wrapText="1"/>
    </xf>
    <xf numFmtId="0" fontId="18" fillId="0" borderId="26" xfId="0" applyFont="1" applyBorder="1" applyAlignment="1" applyProtection="1">
      <alignment horizontal="justify" vertical="top" wrapText="1"/>
    </xf>
    <xf numFmtId="0" fontId="18" fillId="0" borderId="27" xfId="0" applyFont="1" applyBorder="1" applyAlignment="1" applyProtection="1">
      <alignment horizontal="justify" vertical="top" wrapText="1"/>
    </xf>
    <xf numFmtId="0" fontId="31" fillId="0" borderId="7" xfId="0" applyFont="1" applyBorder="1" applyAlignment="1" applyProtection="1">
      <alignment horizontal="left" vertical="center" wrapText="1"/>
    </xf>
    <xf numFmtId="0" fontId="27" fillId="4" borderId="29" xfId="0" applyFont="1" applyFill="1" applyBorder="1" applyAlignment="1" applyProtection="1">
      <alignment horizontal="center" vertical="center" wrapText="1"/>
      <protection locked="0"/>
    </xf>
    <xf numFmtId="0" fontId="27" fillId="4" borderId="30" xfId="0" applyFont="1" applyFill="1" applyBorder="1" applyAlignment="1" applyProtection="1">
      <alignment horizontal="center" vertical="center" wrapText="1"/>
      <protection locked="0"/>
    </xf>
    <xf numFmtId="0" fontId="29" fillId="4" borderId="57" xfId="0" applyFont="1" applyFill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left" vertical="center" wrapText="1"/>
    </xf>
    <xf numFmtId="0" fontId="31" fillId="0" borderId="12" xfId="0" applyFont="1" applyBorder="1" applyAlignment="1" applyProtection="1">
      <alignment horizontal="left" vertical="center" wrapText="1"/>
    </xf>
    <xf numFmtId="0" fontId="27" fillId="4" borderId="29" xfId="0" applyFont="1" applyFill="1" applyBorder="1" applyAlignment="1" applyProtection="1">
      <alignment horizontal="center" vertical="center"/>
    </xf>
    <xf numFmtId="0" fontId="27" fillId="4" borderId="30" xfId="0" applyFont="1" applyFill="1" applyBorder="1" applyAlignment="1" applyProtection="1">
      <alignment horizontal="center" vertical="center"/>
    </xf>
    <xf numFmtId="0" fontId="27" fillId="4" borderId="31" xfId="0" applyFont="1" applyFill="1" applyBorder="1" applyAlignment="1" applyProtection="1">
      <alignment horizontal="center" vertical="center"/>
    </xf>
    <xf numFmtId="0" fontId="29" fillId="4" borderId="2" xfId="0" applyFont="1" applyFill="1" applyBorder="1" applyAlignment="1" applyProtection="1">
      <alignment horizontal="center" vertical="center"/>
      <protection locked="0"/>
    </xf>
    <xf numFmtId="0" fontId="29" fillId="4" borderId="0" xfId="0" applyFont="1" applyFill="1" applyBorder="1" applyAlignment="1" applyProtection="1">
      <alignment horizontal="center" vertical="center"/>
      <protection locked="0"/>
    </xf>
    <xf numFmtId="0" fontId="29" fillId="3" borderId="3" xfId="0" applyFont="1" applyFill="1" applyBorder="1" applyAlignment="1" applyProtection="1">
      <alignment horizontal="center" vertical="center" wrapText="1"/>
      <protection locked="0"/>
    </xf>
    <xf numFmtId="0" fontId="18" fillId="0" borderId="12" xfId="0" applyFont="1" applyBorder="1" applyAlignment="1" applyProtection="1">
      <alignment horizontal="center" vertical="center"/>
    </xf>
    <xf numFmtId="0" fontId="27" fillId="4" borderId="13" xfId="0" applyFont="1" applyFill="1" applyBorder="1" applyAlignment="1" applyProtection="1">
      <alignment horizontal="center" vertical="center"/>
    </xf>
    <xf numFmtId="0" fontId="27" fillId="4" borderId="14" xfId="0" applyFont="1" applyFill="1" applyBorder="1" applyAlignment="1" applyProtection="1">
      <alignment horizontal="center" vertical="center"/>
    </xf>
  </cellXfs>
  <cellStyles count="5">
    <cellStyle name="Millares [0]" xfId="1" builtinId="6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"/>
  <sheetViews>
    <sheetView topLeftCell="A49" workbookViewId="0">
      <selection activeCell="A39" sqref="A39"/>
    </sheetView>
  </sheetViews>
  <sheetFormatPr baseColWidth="10" defaultColWidth="11.42578125" defaultRowHeight="15"/>
  <cols>
    <col min="1" max="1" width="4.7109375" style="1" bestFit="1" customWidth="1"/>
    <col min="2" max="2" width="29.7109375" style="1" customWidth="1"/>
    <col min="3" max="3" width="16.42578125" style="1" customWidth="1"/>
    <col min="4" max="4" width="16.140625" style="1" customWidth="1"/>
    <col min="5" max="5" width="15" style="1" customWidth="1"/>
    <col min="6" max="6" width="9.85546875" style="1" bestFit="1" customWidth="1"/>
    <col min="7" max="7" width="15.28515625" style="1" customWidth="1"/>
    <col min="8" max="8" width="11.42578125" style="1" customWidth="1"/>
    <col min="9" max="9" width="19" style="1" bestFit="1" customWidth="1"/>
    <col min="10" max="10" width="15.85546875" style="1" customWidth="1"/>
    <col min="11" max="11" width="12" style="1" bestFit="1" customWidth="1"/>
    <col min="12" max="12" width="11.85546875" style="1" customWidth="1"/>
    <col min="13" max="13" width="15.140625" style="1" bestFit="1" customWidth="1"/>
    <col min="14" max="14" width="12.85546875" style="1" bestFit="1" customWidth="1"/>
    <col min="15" max="15" width="15.5703125" style="1" bestFit="1" customWidth="1"/>
    <col min="16" max="16" width="11.42578125" style="1"/>
    <col min="17" max="17" width="13" style="1" bestFit="1" customWidth="1"/>
    <col min="18" max="16384" width="11.42578125" style="1"/>
  </cols>
  <sheetData>
    <row r="1" spans="1:17" ht="15" customHeight="1">
      <c r="A1" s="276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</row>
    <row r="3" spans="1:17" ht="15" customHeight="1">
      <c r="A3" s="2" t="s">
        <v>1</v>
      </c>
      <c r="B3" s="3"/>
      <c r="C3" s="3"/>
      <c r="D3" s="4"/>
      <c r="E3" s="4"/>
      <c r="F3" s="4"/>
      <c r="G3" s="5"/>
      <c r="H3" s="5"/>
      <c r="I3" s="5"/>
      <c r="J3" s="5"/>
    </row>
    <row r="4" spans="1:17">
      <c r="A4" s="6" t="s">
        <v>2</v>
      </c>
      <c r="B4" s="7"/>
      <c r="C4" s="7"/>
      <c r="D4" s="8"/>
      <c r="E4" s="8"/>
      <c r="F4" s="8"/>
      <c r="G4" s="5"/>
      <c r="H4" s="5"/>
      <c r="I4" s="5"/>
      <c r="J4" s="5"/>
    </row>
    <row r="5" spans="1:17">
      <c r="A5" s="6" t="s">
        <v>3</v>
      </c>
      <c r="B5" s="7"/>
      <c r="C5" s="7"/>
      <c r="D5" s="8"/>
      <c r="E5" s="8"/>
      <c r="F5" s="8"/>
      <c r="G5" s="5"/>
      <c r="H5" s="5"/>
      <c r="I5" s="5"/>
      <c r="J5" s="5"/>
    </row>
    <row r="6" spans="1:17">
      <c r="A6" s="6" t="s">
        <v>4</v>
      </c>
      <c r="B6" s="6"/>
      <c r="C6" s="6"/>
      <c r="D6" s="9"/>
      <c r="E6" s="9"/>
      <c r="F6" s="9"/>
      <c r="G6" s="5"/>
      <c r="H6" s="5"/>
      <c r="I6" s="5"/>
      <c r="J6" s="5"/>
    </row>
    <row r="7" spans="1:17">
      <c r="A7" s="6"/>
      <c r="B7" s="6"/>
      <c r="C7" s="6"/>
      <c r="D7" s="9"/>
      <c r="E7" s="9"/>
      <c r="F7" s="9"/>
      <c r="G7" s="5"/>
      <c r="H7" s="5"/>
      <c r="I7" s="5"/>
      <c r="J7" s="5"/>
    </row>
    <row r="8" spans="1:17">
      <c r="A8" s="278" t="s">
        <v>5</v>
      </c>
      <c r="B8" s="279"/>
      <c r="C8" s="279"/>
      <c r="D8" s="279"/>
      <c r="E8" s="279"/>
      <c r="F8" s="279"/>
      <c r="G8" s="279"/>
      <c r="H8" s="279"/>
      <c r="I8" s="279"/>
      <c r="J8" s="279"/>
      <c r="K8" s="279"/>
      <c r="L8" s="279"/>
    </row>
    <row r="9" spans="1:17" ht="15.75" thickBot="1">
      <c r="N9" s="292" t="s">
        <v>141</v>
      </c>
      <c r="O9" s="292"/>
      <c r="P9" s="292"/>
      <c r="Q9" s="292"/>
    </row>
    <row r="10" spans="1:17" ht="23.25" thickBot="1">
      <c r="A10" s="10" t="s">
        <v>6</v>
      </c>
      <c r="B10" s="10" t="s">
        <v>7</v>
      </c>
      <c r="C10" s="10" t="s">
        <v>8</v>
      </c>
      <c r="D10" s="10" t="s">
        <v>9</v>
      </c>
      <c r="E10" s="10" t="s">
        <v>10</v>
      </c>
      <c r="F10" s="10" t="s">
        <v>11</v>
      </c>
      <c r="G10" s="11" t="s">
        <v>12</v>
      </c>
      <c r="H10" s="11" t="s">
        <v>13</v>
      </c>
      <c r="I10" s="11" t="s">
        <v>14</v>
      </c>
      <c r="J10" s="11" t="s">
        <v>15</v>
      </c>
      <c r="K10" s="11" t="s">
        <v>16</v>
      </c>
      <c r="L10" s="11" t="s">
        <v>17</v>
      </c>
      <c r="M10" s="11" t="s">
        <v>18</v>
      </c>
      <c r="N10" s="164" t="s">
        <v>15</v>
      </c>
      <c r="O10" s="164" t="s">
        <v>16</v>
      </c>
      <c r="P10" s="164" t="s">
        <v>17</v>
      </c>
      <c r="Q10" s="164" t="s">
        <v>18</v>
      </c>
    </row>
    <row r="11" spans="1:17" ht="33.75">
      <c r="A11" s="12">
        <v>1</v>
      </c>
      <c r="B11" s="13" t="s">
        <v>19</v>
      </c>
      <c r="C11" s="14" t="s">
        <v>20</v>
      </c>
      <c r="D11" s="14" t="s">
        <v>21</v>
      </c>
      <c r="E11" s="14" t="s">
        <v>22</v>
      </c>
      <c r="F11" s="15">
        <v>2</v>
      </c>
      <c r="G11" s="16">
        <v>17876740</v>
      </c>
      <c r="H11" s="17">
        <v>0.1</v>
      </c>
      <c r="I11" s="18">
        <v>1787674</v>
      </c>
      <c r="J11" s="18">
        <v>39328828</v>
      </c>
      <c r="K11" s="18">
        <v>3932882.8000000003</v>
      </c>
      <c r="L11" s="18">
        <v>747247.73200000008</v>
      </c>
      <c r="M11" s="18">
        <v>40076075.732000001</v>
      </c>
      <c r="N11" s="165">
        <f>+(G11+I11)*F11</f>
        <v>39328828</v>
      </c>
      <c r="O11" s="165">
        <f>+N11*10%</f>
        <v>3932882.8000000003</v>
      </c>
      <c r="P11" s="165">
        <f>+O11*19%</f>
        <v>747247.73200000008</v>
      </c>
      <c r="Q11" s="169">
        <f>+N11+O11+P11</f>
        <v>44008958.531999998</v>
      </c>
    </row>
    <row r="12" spans="1:17" ht="33.75">
      <c r="A12" s="19">
        <v>2</v>
      </c>
      <c r="B12" s="20" t="s">
        <v>19</v>
      </c>
      <c r="C12" s="21" t="s">
        <v>23</v>
      </c>
      <c r="D12" s="21" t="s">
        <v>24</v>
      </c>
      <c r="E12" s="21" t="s">
        <v>25</v>
      </c>
      <c r="F12" s="22">
        <v>1</v>
      </c>
      <c r="G12" s="16">
        <v>8004489</v>
      </c>
      <c r="H12" s="17">
        <v>0.08</v>
      </c>
      <c r="I12" s="18">
        <v>640359.12</v>
      </c>
      <c r="J12" s="18">
        <v>8644848.1199999992</v>
      </c>
      <c r="K12" s="18">
        <v>864484.81199999992</v>
      </c>
      <c r="L12" s="18">
        <v>164252.11427999998</v>
      </c>
      <c r="M12" s="18">
        <v>8809100.2342799995</v>
      </c>
      <c r="N12" s="165">
        <f>+(G12+I12)*F12</f>
        <v>8644848.1199999992</v>
      </c>
      <c r="O12" s="165">
        <f t="shared" ref="O12:O13" si="0">+N12*10%</f>
        <v>864484.81199999992</v>
      </c>
      <c r="P12" s="165">
        <f t="shared" ref="P12:P13" si="1">+O12*19%</f>
        <v>164252.11427999998</v>
      </c>
      <c r="Q12" s="169">
        <f t="shared" ref="Q12:Q13" si="2">+N12+O12+P12</f>
        <v>9673585.0462800004</v>
      </c>
    </row>
    <row r="13" spans="1:17" ht="34.5" thickBot="1">
      <c r="A13" s="23">
        <v>3</v>
      </c>
      <c r="B13" s="24" t="s">
        <v>26</v>
      </c>
      <c r="C13" s="25" t="s">
        <v>27</v>
      </c>
      <c r="D13" s="25" t="s">
        <v>21</v>
      </c>
      <c r="E13" s="25" t="s">
        <v>22</v>
      </c>
      <c r="F13" s="22">
        <v>0</v>
      </c>
      <c r="G13" s="16">
        <v>17876740</v>
      </c>
      <c r="H13" s="17">
        <v>0.08</v>
      </c>
      <c r="I13" s="18">
        <v>1430139.2</v>
      </c>
      <c r="J13" s="18">
        <v>19306879.199999999</v>
      </c>
      <c r="K13" s="18">
        <v>1930687.92</v>
      </c>
      <c r="L13" s="18">
        <v>366830.70480000001</v>
      </c>
      <c r="M13" s="26">
        <v>19673709.904799998</v>
      </c>
      <c r="N13" s="165">
        <f t="shared" ref="N13" si="3">+(G13+I13)*F13</f>
        <v>0</v>
      </c>
      <c r="O13" s="165">
        <f t="shared" si="0"/>
        <v>0</v>
      </c>
      <c r="P13" s="165">
        <f t="shared" si="1"/>
        <v>0</v>
      </c>
      <c r="Q13" s="169">
        <f t="shared" si="2"/>
        <v>0</v>
      </c>
    </row>
    <row r="14" spans="1:17" ht="15.75" thickBot="1">
      <c r="A14" s="280" t="s">
        <v>28</v>
      </c>
      <c r="B14" s="281"/>
      <c r="C14" s="281"/>
      <c r="D14" s="281"/>
      <c r="E14" s="282"/>
      <c r="F14" s="27"/>
      <c r="G14" s="28"/>
      <c r="H14" s="29"/>
      <c r="I14" s="30"/>
      <c r="J14" s="30"/>
      <c r="K14" s="30"/>
      <c r="L14" s="30"/>
      <c r="M14" s="31">
        <v>68558885.871079996</v>
      </c>
    </row>
    <row r="15" spans="1:17">
      <c r="A15" s="32"/>
      <c r="B15" s="33"/>
      <c r="C15" s="32"/>
      <c r="D15" s="32"/>
      <c r="E15" s="32"/>
      <c r="F15" s="27"/>
      <c r="H15" s="28"/>
      <c r="I15" s="34"/>
      <c r="J15" s="34"/>
      <c r="K15" s="34"/>
      <c r="L15" s="34"/>
    </row>
    <row r="16" spans="1:17">
      <c r="A16" s="32"/>
      <c r="B16" s="33"/>
      <c r="C16" s="32"/>
      <c r="D16" s="32"/>
      <c r="E16" s="32"/>
      <c r="F16" s="27"/>
      <c r="H16" s="28"/>
      <c r="I16" s="34"/>
      <c r="J16" s="34"/>
      <c r="K16" s="34"/>
      <c r="L16" s="34"/>
    </row>
    <row r="17" spans="1:16" ht="15" customHeight="1">
      <c r="A17" s="283" t="s">
        <v>165</v>
      </c>
      <c r="B17" s="284"/>
      <c r="C17" s="284"/>
      <c r="D17" s="284"/>
      <c r="E17" s="284"/>
      <c r="F17" s="284"/>
      <c r="G17" s="284"/>
      <c r="H17" s="284"/>
      <c r="I17" s="284"/>
      <c r="J17" s="284"/>
      <c r="K17" s="34"/>
      <c r="L17" s="34"/>
    </row>
    <row r="19" spans="1:16" ht="15.75" thickBot="1">
      <c r="A19" s="35"/>
      <c r="B19" s="35"/>
      <c r="C19" s="35"/>
      <c r="D19" s="35"/>
      <c r="E19" s="35"/>
      <c r="F19" s="35"/>
      <c r="G19" s="285" t="s">
        <v>29</v>
      </c>
      <c r="H19" s="286"/>
      <c r="I19" s="286"/>
      <c r="J19" s="287"/>
      <c r="K19" s="289" t="s">
        <v>29</v>
      </c>
      <c r="L19" s="290"/>
      <c r="M19" s="290"/>
      <c r="N19" s="291"/>
    </row>
    <row r="20" spans="1:16" ht="23.25" thickBot="1">
      <c r="A20" s="36" t="s">
        <v>6</v>
      </c>
      <c r="B20" s="36" t="s">
        <v>30</v>
      </c>
      <c r="C20" s="288" t="s">
        <v>31</v>
      </c>
      <c r="D20" s="288"/>
      <c r="E20" s="288"/>
      <c r="F20" s="37" t="s">
        <v>32</v>
      </c>
      <c r="G20" s="37" t="s">
        <v>33</v>
      </c>
      <c r="H20" s="37" t="s">
        <v>17</v>
      </c>
      <c r="I20" s="37" t="s">
        <v>34</v>
      </c>
      <c r="J20" s="37" t="s">
        <v>35</v>
      </c>
      <c r="K20" s="37" t="s">
        <v>33</v>
      </c>
      <c r="L20" s="37" t="s">
        <v>17</v>
      </c>
      <c r="M20" s="37" t="s">
        <v>34</v>
      </c>
      <c r="N20" s="37" t="s">
        <v>35</v>
      </c>
    </row>
    <row r="21" spans="1:16" ht="108" customHeight="1">
      <c r="A21" s="38">
        <v>1</v>
      </c>
      <c r="B21" s="39" t="s">
        <v>36</v>
      </c>
      <c r="C21" s="293" t="s">
        <v>37</v>
      </c>
      <c r="D21" s="294"/>
      <c r="E21" s="295"/>
      <c r="F21" s="40">
        <v>6</v>
      </c>
      <c r="G21" s="41">
        <v>2500000</v>
      </c>
      <c r="H21" s="18">
        <v>475000</v>
      </c>
      <c r="I21" s="18">
        <v>2975000</v>
      </c>
      <c r="J21" s="18">
        <v>17850000</v>
      </c>
      <c r="K21" s="41">
        <v>350000</v>
      </c>
      <c r="L21" s="109">
        <v>66500</v>
      </c>
      <c r="M21" s="109">
        <v>416500</v>
      </c>
      <c r="N21" s="109">
        <v>2499000</v>
      </c>
      <c r="O21" s="167"/>
      <c r="P21" s="168"/>
    </row>
    <row r="22" spans="1:16" ht="38.25" customHeight="1">
      <c r="A22" s="42">
        <v>2</v>
      </c>
      <c r="B22" s="43" t="s">
        <v>38</v>
      </c>
      <c r="C22" s="296" t="s">
        <v>39</v>
      </c>
      <c r="D22" s="297"/>
      <c r="E22" s="298"/>
      <c r="F22" s="44">
        <v>6</v>
      </c>
      <c r="G22" s="41">
        <v>1500000</v>
      </c>
      <c r="H22" s="18">
        <v>285000</v>
      </c>
      <c r="I22" s="18">
        <v>1785000</v>
      </c>
      <c r="J22" s="18">
        <v>10710000</v>
      </c>
      <c r="K22" s="41">
        <v>140000</v>
      </c>
      <c r="L22" s="109">
        <v>26600</v>
      </c>
      <c r="M22" s="109">
        <v>166600</v>
      </c>
      <c r="N22" s="109">
        <v>999600</v>
      </c>
      <c r="O22" s="167"/>
      <c r="P22" s="168"/>
    </row>
    <row r="23" spans="1:16" ht="33.950000000000003" customHeight="1">
      <c r="A23" s="45">
        <v>3</v>
      </c>
      <c r="B23" s="43" t="s">
        <v>40</v>
      </c>
      <c r="C23" s="296" t="s">
        <v>41</v>
      </c>
      <c r="D23" s="297"/>
      <c r="E23" s="298"/>
      <c r="F23" s="46">
        <v>80</v>
      </c>
      <c r="G23" s="47">
        <v>450000</v>
      </c>
      <c r="H23" s="18">
        <v>85500</v>
      </c>
      <c r="I23" s="18">
        <v>535500</v>
      </c>
      <c r="J23" s="18">
        <v>42840000</v>
      </c>
      <c r="K23" s="47">
        <v>70000</v>
      </c>
      <c r="L23" s="109">
        <v>13300</v>
      </c>
      <c r="M23" s="109">
        <v>83300</v>
      </c>
      <c r="N23" s="109">
        <v>6664000</v>
      </c>
      <c r="O23" s="167"/>
      <c r="P23" s="168"/>
    </row>
    <row r="24" spans="1:16" ht="33" customHeight="1">
      <c r="A24" s="45">
        <v>4</v>
      </c>
      <c r="B24" s="43" t="s">
        <v>42</v>
      </c>
      <c r="C24" s="296" t="s">
        <v>43</v>
      </c>
      <c r="D24" s="297"/>
      <c r="E24" s="298"/>
      <c r="F24" s="46">
        <v>19</v>
      </c>
      <c r="G24" s="47">
        <v>250000</v>
      </c>
      <c r="H24" s="18">
        <v>47500</v>
      </c>
      <c r="I24" s="18">
        <v>297500</v>
      </c>
      <c r="J24" s="18">
        <v>5652500</v>
      </c>
      <c r="K24" s="47">
        <v>35000</v>
      </c>
      <c r="L24" s="109">
        <v>6650</v>
      </c>
      <c r="M24" s="109">
        <v>41650</v>
      </c>
      <c r="N24" s="109">
        <v>791350</v>
      </c>
      <c r="O24" s="167"/>
      <c r="P24" s="168"/>
    </row>
    <row r="25" spans="1:16" ht="34.5" customHeight="1">
      <c r="A25" s="45">
        <v>5</v>
      </c>
      <c r="B25" s="43" t="s">
        <v>44</v>
      </c>
      <c r="C25" s="296" t="s">
        <v>45</v>
      </c>
      <c r="D25" s="297"/>
      <c r="E25" s="298"/>
      <c r="F25" s="46">
        <v>3</v>
      </c>
      <c r="G25" s="47">
        <v>1400000</v>
      </c>
      <c r="H25" s="18">
        <v>266000</v>
      </c>
      <c r="I25" s="18">
        <v>1666000</v>
      </c>
      <c r="J25" s="18">
        <v>4998000</v>
      </c>
      <c r="K25" s="47">
        <v>250000</v>
      </c>
      <c r="L25" s="109">
        <v>47500</v>
      </c>
      <c r="M25" s="109">
        <v>297500</v>
      </c>
      <c r="N25" s="109">
        <v>892500</v>
      </c>
      <c r="O25" s="167"/>
      <c r="P25" s="168"/>
    </row>
    <row r="26" spans="1:16" ht="75.75" customHeight="1">
      <c r="A26" s="48">
        <v>6</v>
      </c>
      <c r="B26" s="49" t="s">
        <v>46</v>
      </c>
      <c r="C26" s="273" t="s">
        <v>47</v>
      </c>
      <c r="D26" s="274"/>
      <c r="E26" s="275"/>
      <c r="F26" s="50">
        <v>1</v>
      </c>
      <c r="G26" s="51">
        <v>5000000</v>
      </c>
      <c r="H26" s="18">
        <v>950000</v>
      </c>
      <c r="I26" s="18">
        <v>5950000</v>
      </c>
      <c r="J26" s="26">
        <v>5950000</v>
      </c>
      <c r="K26" s="51">
        <v>650000</v>
      </c>
      <c r="L26" s="109">
        <v>123500</v>
      </c>
      <c r="M26" s="109">
        <v>773500</v>
      </c>
      <c r="N26" s="117">
        <v>773500</v>
      </c>
      <c r="O26" s="167"/>
      <c r="P26" s="168"/>
    </row>
    <row r="27" spans="1:16" ht="76.5" customHeight="1" thickBot="1">
      <c r="A27" s="48">
        <v>7</v>
      </c>
      <c r="B27" s="49" t="s">
        <v>48</v>
      </c>
      <c r="C27" s="299" t="s">
        <v>160</v>
      </c>
      <c r="D27" s="300"/>
      <c r="E27" s="301"/>
      <c r="F27" s="50">
        <v>1</v>
      </c>
      <c r="G27" s="51">
        <v>4500000</v>
      </c>
      <c r="H27" s="18">
        <v>855000</v>
      </c>
      <c r="I27" s="18">
        <v>5355000</v>
      </c>
      <c r="J27" s="26">
        <v>5355000</v>
      </c>
      <c r="K27" s="51">
        <v>950000</v>
      </c>
      <c r="L27" s="109">
        <v>180500</v>
      </c>
      <c r="M27" s="109">
        <v>1130500</v>
      </c>
      <c r="N27" s="117">
        <v>1130500</v>
      </c>
      <c r="O27" s="167"/>
      <c r="P27" s="168"/>
    </row>
    <row r="28" spans="1:16" ht="15" customHeight="1" thickBot="1">
      <c r="A28" s="302" t="s">
        <v>49</v>
      </c>
      <c r="B28" s="303"/>
      <c r="C28" s="303"/>
      <c r="D28" s="303"/>
      <c r="E28" s="303"/>
      <c r="F28" s="303"/>
      <c r="G28" s="304"/>
      <c r="H28" s="52"/>
      <c r="I28" s="52"/>
      <c r="J28" s="31">
        <f>SUM(J21:J27)</f>
        <v>93355500</v>
      </c>
      <c r="N28" s="31">
        <f>SUM(N21:N27)</f>
        <v>13750450</v>
      </c>
    </row>
    <row r="29" spans="1:16">
      <c r="A29" s="53"/>
      <c r="B29" s="54"/>
      <c r="C29" s="55"/>
      <c r="D29" s="56"/>
      <c r="E29" s="56"/>
      <c r="F29" s="57"/>
      <c r="G29" s="57"/>
      <c r="H29" s="58"/>
      <c r="I29" s="58"/>
      <c r="J29" s="58"/>
    </row>
    <row r="30" spans="1:16">
      <c r="A30" s="305" t="s">
        <v>167</v>
      </c>
      <c r="B30" s="306"/>
      <c r="C30" s="306"/>
      <c r="D30" s="306"/>
      <c r="E30" s="306"/>
      <c r="F30" s="306"/>
      <c r="G30" s="306"/>
      <c r="H30" s="306"/>
      <c r="I30" s="306"/>
      <c r="J30" s="306"/>
    </row>
    <row r="32" spans="1:16" ht="15.75" thickBot="1">
      <c r="A32" s="59"/>
      <c r="B32" s="59"/>
      <c r="C32" s="59"/>
      <c r="D32" s="59"/>
      <c r="E32" s="59"/>
      <c r="F32" s="59"/>
      <c r="G32" s="307" t="s">
        <v>29</v>
      </c>
      <c r="H32" s="308"/>
      <c r="I32" s="308"/>
      <c r="J32" s="309"/>
      <c r="K32" s="320" t="s">
        <v>29</v>
      </c>
      <c r="L32" s="321"/>
      <c r="M32" s="321"/>
      <c r="N32" s="322"/>
    </row>
    <row r="33" spans="1:14" ht="23.25" thickBot="1">
      <c r="A33" s="60" t="s">
        <v>6</v>
      </c>
      <c r="B33" s="60" t="s">
        <v>30</v>
      </c>
      <c r="C33" s="310" t="s">
        <v>31</v>
      </c>
      <c r="D33" s="310"/>
      <c r="E33" s="310"/>
      <c r="F33" s="11" t="s">
        <v>32</v>
      </c>
      <c r="G33" s="11" t="s">
        <v>50</v>
      </c>
      <c r="H33" s="61" t="s">
        <v>51</v>
      </c>
      <c r="I33" s="62" t="s">
        <v>34</v>
      </c>
      <c r="J33" s="62" t="s">
        <v>35</v>
      </c>
      <c r="K33" s="11" t="s">
        <v>50</v>
      </c>
      <c r="L33" s="61" t="s">
        <v>51</v>
      </c>
      <c r="M33" s="62" t="s">
        <v>34</v>
      </c>
      <c r="N33" s="62" t="s">
        <v>35</v>
      </c>
    </row>
    <row r="34" spans="1:14">
      <c r="A34" s="63">
        <v>1</v>
      </c>
      <c r="B34" s="64" t="s">
        <v>52</v>
      </c>
      <c r="C34" s="328" t="s">
        <v>53</v>
      </c>
      <c r="D34" s="328"/>
      <c r="E34" s="328"/>
      <c r="F34" s="65">
        <v>1</v>
      </c>
      <c r="G34" s="66">
        <v>1500000</v>
      </c>
      <c r="H34" s="67">
        <v>285000</v>
      </c>
      <c r="I34" s="68">
        <v>1785000</v>
      </c>
      <c r="J34" s="69">
        <v>1785000</v>
      </c>
      <c r="K34" s="136">
        <v>140000</v>
      </c>
      <c r="L34" s="137">
        <v>26600</v>
      </c>
      <c r="M34" s="137">
        <v>166600</v>
      </c>
      <c r="N34" s="138">
        <v>166600</v>
      </c>
    </row>
    <row r="35" spans="1:14">
      <c r="A35" s="63">
        <v>2</v>
      </c>
      <c r="B35" s="70" t="s">
        <v>54</v>
      </c>
      <c r="C35" s="324" t="s">
        <v>55</v>
      </c>
      <c r="D35" s="324"/>
      <c r="E35" s="324"/>
      <c r="F35" s="65">
        <v>1</v>
      </c>
      <c r="G35" s="66">
        <v>70000</v>
      </c>
      <c r="H35" s="67">
        <v>13300</v>
      </c>
      <c r="I35" s="68">
        <v>83300</v>
      </c>
      <c r="J35" s="69">
        <v>83300</v>
      </c>
      <c r="K35" s="136">
        <v>35000</v>
      </c>
      <c r="L35" s="137">
        <v>6650</v>
      </c>
      <c r="M35" s="137">
        <v>41650</v>
      </c>
      <c r="N35" s="138">
        <v>41650</v>
      </c>
    </row>
    <row r="36" spans="1:14">
      <c r="A36" s="71">
        <v>3</v>
      </c>
      <c r="B36" s="70" t="s">
        <v>56</v>
      </c>
      <c r="C36" s="324" t="s">
        <v>57</v>
      </c>
      <c r="D36" s="324"/>
      <c r="E36" s="324"/>
      <c r="F36" s="65">
        <v>1</v>
      </c>
      <c r="G36" s="66">
        <v>200000</v>
      </c>
      <c r="H36" s="67">
        <v>38000</v>
      </c>
      <c r="I36" s="68">
        <v>238000</v>
      </c>
      <c r="J36" s="69">
        <v>238000</v>
      </c>
      <c r="K36" s="136">
        <v>25000</v>
      </c>
      <c r="L36" s="137">
        <v>4750</v>
      </c>
      <c r="M36" s="137">
        <v>29750</v>
      </c>
      <c r="N36" s="138">
        <v>29750</v>
      </c>
    </row>
    <row r="37" spans="1:14">
      <c r="A37" s="71">
        <v>4</v>
      </c>
      <c r="B37" s="70" t="s">
        <v>58</v>
      </c>
      <c r="C37" s="324" t="s">
        <v>59</v>
      </c>
      <c r="D37" s="324"/>
      <c r="E37" s="324"/>
      <c r="F37" s="65">
        <v>1</v>
      </c>
      <c r="G37" s="66">
        <v>90000</v>
      </c>
      <c r="H37" s="67">
        <v>17100</v>
      </c>
      <c r="I37" s="68">
        <v>107100</v>
      </c>
      <c r="J37" s="69">
        <v>107100</v>
      </c>
      <c r="K37" s="136">
        <v>20000</v>
      </c>
      <c r="L37" s="137">
        <v>3800</v>
      </c>
      <c r="M37" s="137">
        <v>23800</v>
      </c>
      <c r="N37" s="138">
        <v>23800</v>
      </c>
    </row>
    <row r="38" spans="1:14" ht="24.75" customHeight="1">
      <c r="A38" s="63">
        <v>5</v>
      </c>
      <c r="B38" s="70" t="s">
        <v>60</v>
      </c>
      <c r="C38" s="324" t="s">
        <v>61</v>
      </c>
      <c r="D38" s="324"/>
      <c r="E38" s="324"/>
      <c r="F38" s="65">
        <v>1</v>
      </c>
      <c r="G38" s="66">
        <v>1000000</v>
      </c>
      <c r="H38" s="67">
        <v>190000</v>
      </c>
      <c r="I38" s="68">
        <v>1190000</v>
      </c>
      <c r="J38" s="69">
        <v>1190000</v>
      </c>
      <c r="K38" s="136">
        <v>80000</v>
      </c>
      <c r="L38" s="137">
        <v>15200</v>
      </c>
      <c r="M38" s="137">
        <v>95200</v>
      </c>
      <c r="N38" s="138">
        <v>95200</v>
      </c>
    </row>
    <row r="39" spans="1:14" ht="15.75" thickBot="1">
      <c r="A39" s="72">
        <v>6</v>
      </c>
      <c r="B39" s="73"/>
      <c r="C39" s="325" t="s">
        <v>62</v>
      </c>
      <c r="D39" s="325"/>
      <c r="E39" s="325"/>
      <c r="F39" s="74">
        <v>1</v>
      </c>
      <c r="G39" s="75">
        <v>1000000</v>
      </c>
      <c r="H39" s="67">
        <v>190000</v>
      </c>
      <c r="I39" s="68">
        <v>1190000</v>
      </c>
      <c r="J39" s="69">
        <v>1190000</v>
      </c>
      <c r="K39" s="144">
        <v>350000</v>
      </c>
      <c r="L39" s="137">
        <v>66500</v>
      </c>
      <c r="M39" s="137">
        <v>416500</v>
      </c>
      <c r="N39" s="138">
        <v>416500</v>
      </c>
    </row>
    <row r="40" spans="1:14" ht="15.75" thickBot="1">
      <c r="A40" s="76" t="s">
        <v>168</v>
      </c>
      <c r="B40" s="77"/>
      <c r="C40" s="77"/>
      <c r="D40" s="77"/>
      <c r="E40" s="77"/>
      <c r="F40" s="77"/>
      <c r="G40" s="78"/>
      <c r="H40" s="79"/>
      <c r="I40" s="79"/>
      <c r="J40" s="80">
        <v>4593400</v>
      </c>
      <c r="N40" s="80">
        <v>4593400</v>
      </c>
    </row>
    <row r="41" spans="1:14">
      <c r="A41" s="27"/>
      <c r="B41" s="27"/>
      <c r="C41" s="27"/>
      <c r="D41" s="27"/>
      <c r="E41" s="27"/>
      <c r="F41" s="27"/>
      <c r="G41" s="27"/>
      <c r="H41" s="27"/>
      <c r="I41" s="27"/>
      <c r="J41" s="27"/>
    </row>
    <row r="42" spans="1:14">
      <c r="A42" s="326" t="s">
        <v>64</v>
      </c>
      <c r="B42" s="327"/>
      <c r="C42" s="327"/>
      <c r="D42" s="327"/>
      <c r="E42" s="327"/>
      <c r="F42" s="327"/>
      <c r="G42" s="327"/>
      <c r="H42" s="327"/>
      <c r="I42" s="327"/>
      <c r="J42" s="327"/>
    </row>
    <row r="44" spans="1:14" ht="15.75" thickBot="1">
      <c r="A44" s="59"/>
      <c r="B44" s="59"/>
      <c r="C44" s="59"/>
      <c r="D44" s="59"/>
      <c r="E44" s="59"/>
      <c r="F44" s="59"/>
      <c r="G44" s="307" t="s">
        <v>29</v>
      </c>
      <c r="H44" s="313"/>
      <c r="I44" s="313"/>
      <c r="J44" s="314"/>
      <c r="K44" s="307" t="s">
        <v>29</v>
      </c>
      <c r="L44" s="313"/>
      <c r="M44" s="313"/>
      <c r="N44" s="314"/>
    </row>
    <row r="45" spans="1:14" ht="23.25" thickBot="1">
      <c r="A45" s="81" t="s">
        <v>6</v>
      </c>
      <c r="B45" s="315" t="s">
        <v>31</v>
      </c>
      <c r="C45" s="315"/>
      <c r="D45" s="315"/>
      <c r="E45" s="315"/>
      <c r="F45" s="10" t="s">
        <v>32</v>
      </c>
      <c r="G45" s="11" t="s">
        <v>50</v>
      </c>
      <c r="H45" s="11" t="s">
        <v>51</v>
      </c>
      <c r="I45" s="11" t="s">
        <v>34</v>
      </c>
      <c r="J45" s="11" t="s">
        <v>35</v>
      </c>
      <c r="K45" s="11" t="s">
        <v>50</v>
      </c>
      <c r="L45" s="11" t="s">
        <v>51</v>
      </c>
      <c r="M45" s="11" t="s">
        <v>34</v>
      </c>
      <c r="N45" s="11" t="s">
        <v>35</v>
      </c>
    </row>
    <row r="46" spans="1:14">
      <c r="A46" s="82">
        <v>1</v>
      </c>
      <c r="B46" s="316" t="s">
        <v>65</v>
      </c>
      <c r="C46" s="316"/>
      <c r="D46" s="316"/>
      <c r="E46" s="316"/>
      <c r="F46" s="65">
        <v>3</v>
      </c>
      <c r="G46" s="66">
        <v>180000</v>
      </c>
      <c r="H46" s="67">
        <v>34200</v>
      </c>
      <c r="I46" s="68">
        <v>214200</v>
      </c>
      <c r="J46" s="69">
        <v>642600</v>
      </c>
      <c r="K46" s="136">
        <v>280000</v>
      </c>
      <c r="L46" s="137">
        <v>53200</v>
      </c>
      <c r="M46" s="137">
        <v>333200</v>
      </c>
      <c r="N46" s="138">
        <v>999600</v>
      </c>
    </row>
    <row r="47" spans="1:14" ht="15.75" thickBot="1">
      <c r="A47" s="82">
        <v>2</v>
      </c>
      <c r="B47" s="316" t="s">
        <v>66</v>
      </c>
      <c r="C47" s="316"/>
      <c r="D47" s="316"/>
      <c r="E47" s="316"/>
      <c r="F47" s="65">
        <v>3</v>
      </c>
      <c r="G47" s="66">
        <v>900000</v>
      </c>
      <c r="H47" s="67">
        <v>171000</v>
      </c>
      <c r="I47" s="68">
        <v>1071000</v>
      </c>
      <c r="J47" s="69">
        <v>3213000</v>
      </c>
      <c r="K47" s="136">
        <v>30000</v>
      </c>
      <c r="L47" s="137">
        <v>5700</v>
      </c>
      <c r="M47" s="137">
        <v>35700</v>
      </c>
      <c r="N47" s="138">
        <v>107100</v>
      </c>
    </row>
    <row r="48" spans="1:14" ht="15.75" thickBot="1">
      <c r="A48" s="317" t="s">
        <v>67</v>
      </c>
      <c r="B48" s="318"/>
      <c r="C48" s="318"/>
      <c r="D48" s="318"/>
      <c r="E48" s="318"/>
      <c r="F48" s="83"/>
      <c r="G48" s="27"/>
      <c r="H48" s="79"/>
      <c r="I48" s="79"/>
      <c r="J48" s="80">
        <v>642600</v>
      </c>
    </row>
    <row r="49" spans="1:10">
      <c r="A49" s="59"/>
      <c r="B49" s="59"/>
      <c r="C49" s="59"/>
      <c r="D49" s="59"/>
      <c r="E49" s="59"/>
      <c r="F49" s="84"/>
      <c r="G49" s="85"/>
      <c r="H49" s="59"/>
      <c r="I49" s="59"/>
      <c r="J49" s="59"/>
    </row>
    <row r="50" spans="1:10">
      <c r="A50" s="59"/>
      <c r="B50" s="59"/>
      <c r="C50" s="59"/>
      <c r="D50" s="59"/>
      <c r="E50" s="59"/>
      <c r="F50" s="27"/>
      <c r="G50" s="319" t="s">
        <v>68</v>
      </c>
      <c r="H50" s="319"/>
      <c r="I50" s="86">
        <f>+M14</f>
        <v>68558885.871079996</v>
      </c>
      <c r="J50" s="59"/>
    </row>
    <row r="51" spans="1:10">
      <c r="A51" s="59"/>
      <c r="B51" s="87" t="s">
        <v>69</v>
      </c>
      <c r="C51" s="88"/>
      <c r="D51" s="89"/>
      <c r="E51" s="89"/>
      <c r="F51" s="27"/>
      <c r="G51" s="312" t="s">
        <v>70</v>
      </c>
      <c r="H51" s="312"/>
      <c r="I51" s="86">
        <f>+J28</f>
        <v>93355500</v>
      </c>
      <c r="J51" s="59"/>
    </row>
    <row r="52" spans="1:10">
      <c r="A52" s="59"/>
      <c r="B52" s="323" t="s">
        <v>71</v>
      </c>
      <c r="C52" s="323"/>
      <c r="D52" s="323"/>
      <c r="E52" s="323"/>
      <c r="F52" s="27"/>
      <c r="G52" s="312" t="s">
        <v>72</v>
      </c>
      <c r="H52" s="312"/>
      <c r="I52" s="86">
        <f>+J40</f>
        <v>4593400</v>
      </c>
      <c r="J52" s="59"/>
    </row>
    <row r="53" spans="1:10" ht="27.2" customHeight="1">
      <c r="A53" s="59"/>
      <c r="B53" s="311" t="s">
        <v>73</v>
      </c>
      <c r="C53" s="311"/>
      <c r="D53" s="311"/>
      <c r="E53" s="311"/>
      <c r="F53" s="27"/>
      <c r="G53" s="312" t="s">
        <v>74</v>
      </c>
      <c r="H53" s="312"/>
      <c r="I53" s="86">
        <f>+J48</f>
        <v>642600</v>
      </c>
      <c r="J53" s="90"/>
    </row>
    <row r="54" spans="1:10" ht="21.75" customHeight="1">
      <c r="A54" s="59"/>
      <c r="B54" s="311" t="s">
        <v>75</v>
      </c>
      <c r="C54" s="311"/>
      <c r="D54" s="311"/>
      <c r="E54" s="311"/>
      <c r="F54" s="27"/>
      <c r="G54" s="89"/>
      <c r="H54" s="89"/>
      <c r="I54" s="89"/>
      <c r="J54" s="90"/>
    </row>
    <row r="55" spans="1:10">
      <c r="A55" s="35"/>
      <c r="C55" s="91"/>
      <c r="D55" s="35"/>
      <c r="E55" s="35"/>
      <c r="F55" s="92"/>
      <c r="G55" s="312" t="s">
        <v>76</v>
      </c>
      <c r="H55" s="312"/>
      <c r="I55" s="86">
        <f>SUM(I50:I53)</f>
        <v>167150385.87107998</v>
      </c>
      <c r="J55" s="93"/>
    </row>
    <row r="56" spans="1:10" ht="15.75">
      <c r="A56" s="35"/>
      <c r="B56" s="329" t="s">
        <v>77</v>
      </c>
      <c r="C56" s="330"/>
      <c r="D56" s="330"/>
      <c r="E56" s="35"/>
      <c r="F56" s="92"/>
      <c r="G56" s="94"/>
      <c r="H56" s="95"/>
      <c r="I56" s="95"/>
      <c r="J56" s="93"/>
    </row>
    <row r="57" spans="1:10" ht="30.75" customHeight="1">
      <c r="A57" s="35"/>
      <c r="B57" s="96" t="s">
        <v>78</v>
      </c>
      <c r="C57" s="331"/>
      <c r="D57" s="331"/>
      <c r="E57" s="331"/>
      <c r="F57" s="92"/>
      <c r="G57" s="332" t="s">
        <v>79</v>
      </c>
      <c r="H57" s="332"/>
      <c r="I57" s="97">
        <v>4</v>
      </c>
      <c r="J57" s="93"/>
    </row>
    <row r="58" spans="1:10">
      <c r="A58" s="35"/>
      <c r="B58" s="96" t="s">
        <v>80</v>
      </c>
      <c r="C58" s="98" t="s">
        <v>81</v>
      </c>
      <c r="D58" s="98"/>
      <c r="E58" s="99"/>
      <c r="F58" s="92"/>
      <c r="G58" s="94"/>
      <c r="H58" s="95"/>
      <c r="I58" s="95"/>
      <c r="J58" s="93"/>
    </row>
    <row r="59" spans="1:10">
      <c r="A59" s="35"/>
      <c r="B59" s="96" t="s">
        <v>82</v>
      </c>
      <c r="C59" s="98" t="s">
        <v>83</v>
      </c>
      <c r="D59" s="98"/>
      <c r="E59" s="99"/>
      <c r="F59" s="92"/>
      <c r="G59" s="312" t="s">
        <v>84</v>
      </c>
      <c r="H59" s="312"/>
      <c r="I59" s="86">
        <f>I55*I57</f>
        <v>668601543.48431993</v>
      </c>
      <c r="J59" s="93"/>
    </row>
    <row r="60" spans="1:10">
      <c r="A60" s="35"/>
      <c r="B60" s="96" t="s">
        <v>85</v>
      </c>
      <c r="C60" s="98" t="s">
        <v>86</v>
      </c>
      <c r="D60" s="98"/>
      <c r="E60" s="99"/>
      <c r="F60" s="92"/>
      <c r="G60" s="100"/>
      <c r="H60" s="93"/>
      <c r="I60" s="93"/>
      <c r="J60" s="93"/>
    </row>
    <row r="61" spans="1:10">
      <c r="A61" s="35"/>
      <c r="B61" s="96" t="s">
        <v>87</v>
      </c>
      <c r="C61" s="98" t="s">
        <v>88</v>
      </c>
      <c r="D61" s="98"/>
      <c r="E61" s="99"/>
      <c r="F61" s="92"/>
      <c r="G61" s="100"/>
      <c r="H61" s="93"/>
      <c r="I61" s="93"/>
      <c r="J61" s="93"/>
    </row>
    <row r="62" spans="1:10">
      <c r="A62" s="35"/>
      <c r="B62" s="96" t="s">
        <v>89</v>
      </c>
      <c r="C62" s="98" t="s">
        <v>90</v>
      </c>
      <c r="D62" s="98"/>
      <c r="E62" s="99"/>
      <c r="F62" s="92"/>
      <c r="G62" s="100"/>
      <c r="H62" s="93"/>
      <c r="I62" s="93"/>
      <c r="J62" s="93"/>
    </row>
    <row r="63" spans="1:10">
      <c r="A63" s="35"/>
      <c r="B63" s="96" t="s">
        <v>91</v>
      </c>
      <c r="C63" s="98" t="s">
        <v>92</v>
      </c>
      <c r="D63" s="98"/>
      <c r="E63" s="99"/>
      <c r="F63" s="92"/>
      <c r="G63" s="100"/>
      <c r="H63" s="93"/>
      <c r="I63" s="93"/>
      <c r="J63" s="93"/>
    </row>
    <row r="64" spans="1:10">
      <c r="A64" s="35"/>
      <c r="B64" s="96" t="s">
        <v>93</v>
      </c>
      <c r="C64" s="98" t="s">
        <v>94</v>
      </c>
      <c r="D64" s="98"/>
      <c r="E64" s="99"/>
      <c r="F64" s="92"/>
      <c r="G64" s="100"/>
      <c r="H64" s="93"/>
      <c r="I64" s="93"/>
      <c r="J64" s="93"/>
    </row>
    <row r="65" spans="1:10">
      <c r="A65" s="35"/>
      <c r="B65" s="96" t="s">
        <v>3</v>
      </c>
      <c r="C65" s="98" t="s">
        <v>95</v>
      </c>
      <c r="D65" s="98"/>
      <c r="E65" s="99"/>
      <c r="F65" s="92"/>
      <c r="G65" s="100"/>
      <c r="H65" s="93"/>
      <c r="I65" s="93"/>
      <c r="J65" s="93"/>
    </row>
    <row r="66" spans="1:10">
      <c r="A66" s="35"/>
      <c r="B66" s="96" t="s">
        <v>96</v>
      </c>
      <c r="C66" s="98" t="s">
        <v>97</v>
      </c>
      <c r="D66" s="98"/>
      <c r="E66" s="99"/>
      <c r="F66" s="92"/>
      <c r="G66" s="100"/>
      <c r="H66" s="93"/>
      <c r="I66" s="93"/>
      <c r="J66" s="93"/>
    </row>
    <row r="67" spans="1:10">
      <c r="A67" s="35"/>
      <c r="B67" s="96" t="s">
        <v>98</v>
      </c>
      <c r="C67" s="101">
        <v>46245</v>
      </c>
      <c r="D67" s="102"/>
      <c r="E67" s="103"/>
      <c r="F67" s="92"/>
      <c r="G67" s="100"/>
      <c r="H67" s="93"/>
      <c r="I67" s="93"/>
      <c r="J67" s="93"/>
    </row>
    <row r="68" spans="1:10">
      <c r="A68" s="35"/>
      <c r="B68" s="96" t="s">
        <v>99</v>
      </c>
      <c r="C68" s="102" t="s">
        <v>100</v>
      </c>
      <c r="D68" s="102"/>
      <c r="E68" s="35"/>
      <c r="F68" s="92"/>
      <c r="G68" s="100"/>
      <c r="H68" s="93"/>
      <c r="I68" s="93"/>
      <c r="J68" s="93"/>
    </row>
    <row r="69" spans="1:10">
      <c r="A69" s="35"/>
      <c r="B69" s="35"/>
      <c r="C69" s="35"/>
      <c r="D69" s="35"/>
      <c r="E69" s="35"/>
      <c r="F69" s="92"/>
      <c r="G69" s="100"/>
      <c r="H69" s="93"/>
      <c r="I69" s="93"/>
      <c r="J69" s="93"/>
    </row>
  </sheetData>
  <mergeCells count="45">
    <mergeCell ref="G55:H55"/>
    <mergeCell ref="B56:D56"/>
    <mergeCell ref="C57:E57"/>
    <mergeCell ref="G57:H57"/>
    <mergeCell ref="G59:H59"/>
    <mergeCell ref="K32:N32"/>
    <mergeCell ref="K44:N44"/>
    <mergeCell ref="G51:H51"/>
    <mergeCell ref="B52:E52"/>
    <mergeCell ref="G52:H52"/>
    <mergeCell ref="C35:E35"/>
    <mergeCell ref="C36:E36"/>
    <mergeCell ref="C37:E37"/>
    <mergeCell ref="C38:E38"/>
    <mergeCell ref="C39:E39"/>
    <mergeCell ref="A42:J42"/>
    <mergeCell ref="C34:E34"/>
    <mergeCell ref="B53:E53"/>
    <mergeCell ref="G53:H53"/>
    <mergeCell ref="B54:E54"/>
    <mergeCell ref="G44:J44"/>
    <mergeCell ref="B45:E45"/>
    <mergeCell ref="B46:E46"/>
    <mergeCell ref="B47:E47"/>
    <mergeCell ref="A48:E48"/>
    <mergeCell ref="G50:H50"/>
    <mergeCell ref="C27:E27"/>
    <mergeCell ref="A28:G28"/>
    <mergeCell ref="A30:J30"/>
    <mergeCell ref="G32:J32"/>
    <mergeCell ref="C33:E33"/>
    <mergeCell ref="C26:E26"/>
    <mergeCell ref="A1:L1"/>
    <mergeCell ref="A8:L8"/>
    <mergeCell ref="A14:E14"/>
    <mergeCell ref="A17:J17"/>
    <mergeCell ref="G19:J19"/>
    <mergeCell ref="C20:E20"/>
    <mergeCell ref="K19:N19"/>
    <mergeCell ref="N9:Q9"/>
    <mergeCell ref="C21:E21"/>
    <mergeCell ref="C22:E22"/>
    <mergeCell ref="C23:E23"/>
    <mergeCell ref="C24:E24"/>
    <mergeCell ref="C25:E25"/>
  </mergeCells>
  <pageMargins left="0.7" right="0.7" top="0.75" bottom="0.75" header="0.3" footer="0.3"/>
  <pageSetup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9"/>
  <sheetViews>
    <sheetView topLeftCell="A52" workbookViewId="0">
      <selection activeCell="B56" sqref="B56:E67"/>
    </sheetView>
  </sheetViews>
  <sheetFormatPr baseColWidth="10" defaultColWidth="11.42578125" defaultRowHeight="15"/>
  <cols>
    <col min="1" max="1" width="4.7109375" style="1" bestFit="1" customWidth="1"/>
    <col min="2" max="2" width="29.7109375" style="1" customWidth="1"/>
    <col min="3" max="3" width="16.42578125" style="1" customWidth="1"/>
    <col min="4" max="4" width="16.140625" style="1" customWidth="1"/>
    <col min="5" max="5" width="15" style="1" customWidth="1"/>
    <col min="6" max="6" width="9.85546875" style="1" bestFit="1" customWidth="1"/>
    <col min="7" max="7" width="15.28515625" style="1" customWidth="1"/>
    <col min="8" max="8" width="11.42578125" style="1" customWidth="1"/>
    <col min="9" max="9" width="12.5703125" style="1" bestFit="1" customWidth="1"/>
    <col min="10" max="10" width="15.85546875" style="1" customWidth="1"/>
    <col min="11" max="11" width="12" style="1" bestFit="1" customWidth="1"/>
    <col min="12" max="12" width="11.85546875" style="1" customWidth="1"/>
    <col min="13" max="13" width="15.140625" style="1" bestFit="1" customWidth="1"/>
    <col min="14" max="14" width="16.7109375" style="1" bestFit="1" customWidth="1"/>
    <col min="15" max="15" width="16.85546875" style="1" bestFit="1" customWidth="1"/>
    <col min="16" max="16" width="14" style="1" bestFit="1" customWidth="1"/>
    <col min="17" max="17" width="16.5703125" style="1" customWidth="1"/>
    <col min="18" max="16384" width="11.42578125" style="1"/>
  </cols>
  <sheetData>
    <row r="1" spans="1:17" ht="15" customHeight="1">
      <c r="A1" s="27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</row>
    <row r="3" spans="1:17" ht="15" customHeight="1">
      <c r="A3" s="2" t="s">
        <v>1</v>
      </c>
      <c r="B3" s="3" t="s">
        <v>101</v>
      </c>
      <c r="C3" s="3"/>
      <c r="D3" s="4"/>
      <c r="E3" s="4"/>
      <c r="F3" s="4"/>
      <c r="G3" s="5"/>
      <c r="H3" s="5"/>
      <c r="I3" s="5"/>
      <c r="J3" s="5"/>
    </row>
    <row r="4" spans="1:17">
      <c r="A4" s="6" t="s">
        <v>102</v>
      </c>
      <c r="B4" s="7"/>
      <c r="C4" s="7"/>
      <c r="D4" s="8"/>
      <c r="E4" s="8"/>
      <c r="F4" s="8"/>
      <c r="G4" s="5"/>
      <c r="H4" s="5"/>
      <c r="I4" s="5"/>
      <c r="J4" s="5"/>
    </row>
    <row r="5" spans="1:17">
      <c r="A5" s="6" t="s">
        <v>103</v>
      </c>
      <c r="B5" s="7"/>
      <c r="C5" s="7"/>
      <c r="D5" s="8"/>
      <c r="E5" s="8"/>
      <c r="F5" s="8"/>
      <c r="G5" s="5"/>
      <c r="H5" s="5"/>
      <c r="I5" s="5"/>
      <c r="J5" s="5"/>
    </row>
    <row r="6" spans="1:17">
      <c r="A6" s="6" t="s">
        <v>104</v>
      </c>
      <c r="B6" s="6"/>
      <c r="C6" s="6"/>
      <c r="D6" s="9"/>
      <c r="E6" s="9"/>
      <c r="F6" s="9"/>
      <c r="G6" s="5"/>
      <c r="H6" s="5"/>
      <c r="I6" s="5"/>
      <c r="J6" s="5"/>
    </row>
    <row r="7" spans="1:17">
      <c r="A7" s="6"/>
      <c r="B7" s="6"/>
      <c r="C7" s="6"/>
      <c r="D7" s="9"/>
      <c r="E7" s="9"/>
      <c r="F7" s="9"/>
      <c r="G7" s="5"/>
      <c r="H7" s="5"/>
      <c r="I7" s="5"/>
      <c r="J7" s="5"/>
    </row>
    <row r="8" spans="1:17">
      <c r="A8" s="278" t="s">
        <v>5</v>
      </c>
      <c r="B8" s="336"/>
      <c r="C8" s="336"/>
      <c r="D8" s="336"/>
      <c r="E8" s="336"/>
      <c r="F8" s="336"/>
      <c r="G8" s="336"/>
      <c r="H8" s="336"/>
      <c r="I8" s="336"/>
      <c r="J8" s="336"/>
      <c r="K8" s="336"/>
      <c r="L8" s="336"/>
    </row>
    <row r="9" spans="1:17" ht="15.95" customHeight="1" thickBot="1">
      <c r="N9" s="292" t="s">
        <v>141</v>
      </c>
      <c r="O9" s="292"/>
      <c r="P9" s="292"/>
      <c r="Q9" s="292"/>
    </row>
    <row r="10" spans="1:17" ht="23.45" customHeight="1" thickBot="1">
      <c r="A10" s="10" t="s">
        <v>6</v>
      </c>
      <c r="B10" s="10" t="s">
        <v>7</v>
      </c>
      <c r="C10" s="10" t="s">
        <v>8</v>
      </c>
      <c r="D10" s="10" t="s">
        <v>9</v>
      </c>
      <c r="E10" s="10" t="s">
        <v>10</v>
      </c>
      <c r="F10" s="10" t="s">
        <v>11</v>
      </c>
      <c r="G10" s="11" t="s">
        <v>12</v>
      </c>
      <c r="H10" s="11" t="s">
        <v>13</v>
      </c>
      <c r="I10" s="11" t="s">
        <v>14</v>
      </c>
      <c r="J10" s="11" t="s">
        <v>15</v>
      </c>
      <c r="K10" s="11" t="s">
        <v>16</v>
      </c>
      <c r="L10" s="11" t="s">
        <v>17</v>
      </c>
      <c r="M10" s="11" t="s">
        <v>18</v>
      </c>
      <c r="N10" s="164" t="s">
        <v>15</v>
      </c>
      <c r="O10" s="164" t="s">
        <v>16</v>
      </c>
      <c r="P10" s="164" t="s">
        <v>17</v>
      </c>
      <c r="Q10" s="164" t="s">
        <v>18</v>
      </c>
    </row>
    <row r="11" spans="1:17" ht="33.950000000000003" customHeight="1">
      <c r="A11" s="104">
        <v>1</v>
      </c>
      <c r="B11" s="105" t="s">
        <v>19</v>
      </c>
      <c r="C11" s="106" t="s">
        <v>20</v>
      </c>
      <c r="D11" s="106" t="s">
        <v>21</v>
      </c>
      <c r="E11" s="106" t="s">
        <v>22</v>
      </c>
      <c r="F11" s="107">
        <v>2</v>
      </c>
      <c r="G11" s="108">
        <v>17894740</v>
      </c>
      <c r="H11" s="17">
        <v>0.1</v>
      </c>
      <c r="I11" s="109">
        <v>1789474</v>
      </c>
      <c r="J11" s="109">
        <v>39368428</v>
      </c>
      <c r="K11" s="109">
        <v>3936842.8000000003</v>
      </c>
      <c r="L11" s="109">
        <v>748000.1320000001</v>
      </c>
      <c r="M11" s="109">
        <v>40116428.131999999</v>
      </c>
      <c r="N11" s="165">
        <f>+(G11+I11)*F11</f>
        <v>39368428</v>
      </c>
      <c r="O11" s="165">
        <f>+N11*10%</f>
        <v>3936842.8000000003</v>
      </c>
      <c r="P11" s="165">
        <f>+O11*19%</f>
        <v>748000.1320000001</v>
      </c>
      <c r="Q11" s="169">
        <f>+N11+O11+P11</f>
        <v>44053270.931999996</v>
      </c>
    </row>
    <row r="12" spans="1:17" ht="33.950000000000003" customHeight="1">
      <c r="A12" s="110">
        <v>2</v>
      </c>
      <c r="B12" s="111" t="s">
        <v>19</v>
      </c>
      <c r="C12" s="112" t="s">
        <v>23</v>
      </c>
      <c r="D12" s="112" t="s">
        <v>24</v>
      </c>
      <c r="E12" s="112" t="s">
        <v>25</v>
      </c>
      <c r="F12" s="113">
        <v>1</v>
      </c>
      <c r="G12" s="108">
        <v>5240681</v>
      </c>
      <c r="H12" s="17">
        <v>0.08</v>
      </c>
      <c r="I12" s="109">
        <v>419254.48</v>
      </c>
      <c r="J12" s="109">
        <v>5659935.4800000004</v>
      </c>
      <c r="K12" s="109">
        <v>565993.54800000007</v>
      </c>
      <c r="L12" s="109">
        <v>107538.77412000002</v>
      </c>
      <c r="M12" s="109">
        <v>5767474.2541200006</v>
      </c>
      <c r="N12" s="165">
        <f>+(G12+I12)*F12</f>
        <v>5659935.4800000004</v>
      </c>
      <c r="O12" s="165">
        <f t="shared" ref="O12:O13" si="0">+N12*10%</f>
        <v>565993.54800000007</v>
      </c>
      <c r="P12" s="165">
        <f t="shared" ref="P12:P13" si="1">+O12*19%</f>
        <v>107538.77412000002</v>
      </c>
      <c r="Q12" s="169">
        <f t="shared" ref="Q12:Q13" si="2">+N12+O12+P12</f>
        <v>6333467.8021200011</v>
      </c>
    </row>
    <row r="13" spans="1:17" ht="34.5" customHeight="1" thickBot="1">
      <c r="A13" s="114">
        <v>3</v>
      </c>
      <c r="B13" s="115" t="s">
        <v>26</v>
      </c>
      <c r="C13" s="116" t="s">
        <v>27</v>
      </c>
      <c r="D13" s="116" t="s">
        <v>21</v>
      </c>
      <c r="E13" s="116" t="s">
        <v>22</v>
      </c>
      <c r="F13" s="113">
        <v>0</v>
      </c>
      <c r="G13" s="108">
        <v>17894740</v>
      </c>
      <c r="H13" s="17">
        <v>0.08</v>
      </c>
      <c r="I13" s="109">
        <v>1431579.2</v>
      </c>
      <c r="J13" s="109">
        <v>19326319.199999999</v>
      </c>
      <c r="K13" s="109">
        <v>1932631.92</v>
      </c>
      <c r="L13" s="109">
        <v>367200.06479999999</v>
      </c>
      <c r="M13" s="117">
        <v>19693519.264800001</v>
      </c>
      <c r="N13" s="165">
        <f t="shared" ref="N13" si="3">+(G13+I13)*F13</f>
        <v>0</v>
      </c>
      <c r="O13" s="165">
        <f t="shared" si="0"/>
        <v>0</v>
      </c>
      <c r="P13" s="165">
        <f t="shared" si="1"/>
        <v>0</v>
      </c>
      <c r="Q13" s="169">
        <f t="shared" si="2"/>
        <v>0</v>
      </c>
    </row>
    <row r="14" spans="1:17" ht="15.95" customHeight="1" thickBot="1">
      <c r="A14" s="280" t="s">
        <v>28</v>
      </c>
      <c r="B14" s="337"/>
      <c r="C14" s="337"/>
      <c r="D14" s="337"/>
      <c r="E14" s="338"/>
      <c r="F14" s="27"/>
      <c r="G14" s="118"/>
      <c r="H14" s="119"/>
      <c r="I14" s="120"/>
      <c r="J14" s="120"/>
      <c r="K14" s="120"/>
      <c r="L14" s="120"/>
      <c r="M14" s="31">
        <v>65577421.650920004</v>
      </c>
    </row>
    <row r="15" spans="1:17">
      <c r="A15" s="32"/>
      <c r="B15" s="33"/>
      <c r="C15" s="32"/>
      <c r="D15" s="32"/>
      <c r="E15" s="32"/>
      <c r="F15" s="27"/>
      <c r="H15" s="118"/>
      <c r="I15" s="121"/>
      <c r="J15" s="121"/>
      <c r="K15" s="121"/>
      <c r="L15" s="121"/>
    </row>
    <row r="16" spans="1:17">
      <c r="A16" s="32"/>
      <c r="B16" s="33"/>
      <c r="C16" s="32"/>
      <c r="D16" s="32"/>
      <c r="E16" s="32"/>
      <c r="F16" s="27"/>
      <c r="H16" s="118"/>
      <c r="I16" s="121"/>
      <c r="J16" s="121"/>
      <c r="K16" s="121"/>
      <c r="L16" s="121"/>
    </row>
    <row r="17" spans="1:12" ht="15" customHeight="1">
      <c r="A17" s="283" t="s">
        <v>165</v>
      </c>
      <c r="B17" s="336"/>
      <c r="C17" s="336"/>
      <c r="D17" s="336"/>
      <c r="E17" s="336"/>
      <c r="F17" s="336"/>
      <c r="G17" s="336"/>
      <c r="H17" s="336"/>
      <c r="I17" s="336"/>
      <c r="J17" s="336"/>
      <c r="K17" s="121"/>
      <c r="L17" s="121"/>
    </row>
    <row r="19" spans="1:12" ht="15.95" customHeight="1" thickBot="1">
      <c r="A19" s="35"/>
      <c r="B19" s="35"/>
      <c r="C19" s="35"/>
      <c r="D19" s="35"/>
      <c r="E19" s="35"/>
      <c r="F19" s="35"/>
      <c r="G19" s="289" t="s">
        <v>29</v>
      </c>
      <c r="H19" s="290"/>
      <c r="I19" s="290"/>
      <c r="J19" s="291"/>
    </row>
    <row r="20" spans="1:12" ht="23.45" customHeight="1" thickBot="1">
      <c r="A20" s="36" t="s">
        <v>6</v>
      </c>
      <c r="B20" s="36" t="s">
        <v>30</v>
      </c>
      <c r="C20" s="288" t="s">
        <v>31</v>
      </c>
      <c r="D20" s="339"/>
      <c r="E20" s="340"/>
      <c r="F20" s="37" t="s">
        <v>32</v>
      </c>
      <c r="G20" s="37" t="s">
        <v>33</v>
      </c>
      <c r="H20" s="37" t="s">
        <v>17</v>
      </c>
      <c r="I20" s="37" t="s">
        <v>34</v>
      </c>
      <c r="J20" s="37" t="s">
        <v>35</v>
      </c>
    </row>
    <row r="21" spans="1:12" ht="108" customHeight="1">
      <c r="A21" s="122">
        <v>1</v>
      </c>
      <c r="B21" s="123" t="s">
        <v>105</v>
      </c>
      <c r="C21" s="341" t="s">
        <v>37</v>
      </c>
      <c r="D21" s="342"/>
      <c r="E21" s="343"/>
      <c r="F21" s="124">
        <v>6</v>
      </c>
      <c r="G21" s="41">
        <v>350000</v>
      </c>
      <c r="H21" s="109">
        <v>66500</v>
      </c>
      <c r="I21" s="109">
        <v>416500</v>
      </c>
      <c r="J21" s="109">
        <v>2499000</v>
      </c>
    </row>
    <row r="22" spans="1:12" ht="38.25" customHeight="1">
      <c r="A22" s="125">
        <v>2</v>
      </c>
      <c r="B22" s="126" t="s">
        <v>106</v>
      </c>
      <c r="C22" s="344" t="s">
        <v>39</v>
      </c>
      <c r="D22" s="345"/>
      <c r="E22" s="346"/>
      <c r="F22" s="127">
        <v>6</v>
      </c>
      <c r="G22" s="41">
        <v>140000</v>
      </c>
      <c r="H22" s="109">
        <v>26600</v>
      </c>
      <c r="I22" s="109">
        <v>166600</v>
      </c>
      <c r="J22" s="109">
        <v>999600</v>
      </c>
    </row>
    <row r="23" spans="1:12" ht="33.950000000000003" customHeight="1">
      <c r="A23" s="128">
        <v>3</v>
      </c>
      <c r="B23" s="126" t="s">
        <v>107</v>
      </c>
      <c r="C23" s="344" t="s">
        <v>41</v>
      </c>
      <c r="D23" s="345"/>
      <c r="E23" s="346"/>
      <c r="F23" s="129">
        <v>80</v>
      </c>
      <c r="G23" s="47">
        <v>70000</v>
      </c>
      <c r="H23" s="109">
        <v>13300</v>
      </c>
      <c r="I23" s="109">
        <v>83300</v>
      </c>
      <c r="J23" s="109">
        <v>6664000</v>
      </c>
    </row>
    <row r="24" spans="1:12" ht="33" customHeight="1">
      <c r="A24" s="128">
        <v>4</v>
      </c>
      <c r="B24" s="126" t="s">
        <v>108</v>
      </c>
      <c r="C24" s="344" t="s">
        <v>43</v>
      </c>
      <c r="D24" s="345"/>
      <c r="E24" s="346"/>
      <c r="F24" s="129">
        <v>19</v>
      </c>
      <c r="G24" s="47">
        <v>35000</v>
      </c>
      <c r="H24" s="109">
        <v>6650</v>
      </c>
      <c r="I24" s="109">
        <v>41650</v>
      </c>
      <c r="J24" s="109">
        <v>791350</v>
      </c>
    </row>
    <row r="25" spans="1:12" ht="34.5" customHeight="1">
      <c r="A25" s="128">
        <v>5</v>
      </c>
      <c r="B25" s="126" t="s">
        <v>109</v>
      </c>
      <c r="C25" s="344" t="s">
        <v>45</v>
      </c>
      <c r="D25" s="345"/>
      <c r="E25" s="346"/>
      <c r="F25" s="129">
        <v>3</v>
      </c>
      <c r="G25" s="47">
        <v>250000</v>
      </c>
      <c r="H25" s="109">
        <v>47500</v>
      </c>
      <c r="I25" s="109">
        <v>297500</v>
      </c>
      <c r="J25" s="109">
        <v>892500</v>
      </c>
    </row>
    <row r="26" spans="1:12" ht="75.75" customHeight="1">
      <c r="A26" s="130">
        <v>6</v>
      </c>
      <c r="B26" s="131" t="s">
        <v>110</v>
      </c>
      <c r="C26" s="333" t="s">
        <v>111</v>
      </c>
      <c r="D26" s="334"/>
      <c r="E26" s="335"/>
      <c r="F26" s="132">
        <v>1</v>
      </c>
      <c r="G26" s="51">
        <v>650000</v>
      </c>
      <c r="H26" s="109">
        <v>123500</v>
      </c>
      <c r="I26" s="109">
        <v>773500</v>
      </c>
      <c r="J26" s="117">
        <v>773500</v>
      </c>
    </row>
    <row r="27" spans="1:12" ht="76.5" customHeight="1" thickBot="1">
      <c r="A27" s="130">
        <v>7</v>
      </c>
      <c r="B27" s="131" t="s">
        <v>112</v>
      </c>
      <c r="C27" s="299" t="s">
        <v>160</v>
      </c>
      <c r="D27" s="300"/>
      <c r="E27" s="301"/>
      <c r="F27" s="132">
        <v>1</v>
      </c>
      <c r="G27" s="51">
        <v>950000</v>
      </c>
      <c r="H27" s="109">
        <v>180500</v>
      </c>
      <c r="I27" s="109">
        <v>1130500</v>
      </c>
      <c r="J27" s="117">
        <v>1130500</v>
      </c>
    </row>
    <row r="28" spans="1:12" ht="15" customHeight="1" thickBot="1">
      <c r="A28" s="347" t="s">
        <v>166</v>
      </c>
      <c r="B28" s="337"/>
      <c r="C28" s="337"/>
      <c r="D28" s="337"/>
      <c r="E28" s="337"/>
      <c r="F28" s="337"/>
      <c r="G28" s="348"/>
      <c r="H28" s="52"/>
      <c r="I28" s="52"/>
      <c r="J28" s="31">
        <v>13750450</v>
      </c>
    </row>
    <row r="29" spans="1:12">
      <c r="A29" s="53"/>
      <c r="B29" s="54"/>
      <c r="C29" s="55"/>
      <c r="D29" s="56"/>
      <c r="E29" s="56"/>
      <c r="F29" s="57"/>
      <c r="G29" s="57"/>
      <c r="H29" s="58"/>
      <c r="I29" s="58"/>
      <c r="J29" s="58"/>
    </row>
    <row r="30" spans="1:12">
      <c r="A30" s="305" t="s">
        <v>167</v>
      </c>
      <c r="B30" s="336"/>
      <c r="C30" s="336"/>
      <c r="D30" s="336"/>
      <c r="E30" s="336"/>
      <c r="F30" s="336"/>
      <c r="G30" s="336"/>
      <c r="H30" s="336"/>
      <c r="I30" s="336"/>
      <c r="J30" s="336"/>
    </row>
    <row r="32" spans="1:12" ht="15.95" customHeight="1" thickBot="1">
      <c r="A32" s="59"/>
      <c r="B32" s="59"/>
      <c r="C32" s="59"/>
      <c r="D32" s="59"/>
      <c r="E32" s="59"/>
      <c r="F32" s="59"/>
      <c r="G32" s="320" t="s">
        <v>29</v>
      </c>
      <c r="H32" s="321"/>
      <c r="I32" s="321"/>
      <c r="J32" s="322"/>
    </row>
    <row r="33" spans="1:10" ht="23.45" customHeight="1" thickBot="1">
      <c r="A33" s="60" t="s">
        <v>6</v>
      </c>
      <c r="B33" s="60" t="s">
        <v>30</v>
      </c>
      <c r="C33" s="310" t="s">
        <v>31</v>
      </c>
      <c r="D33" s="337"/>
      <c r="E33" s="348"/>
      <c r="F33" s="11" t="s">
        <v>32</v>
      </c>
      <c r="G33" s="11" t="s">
        <v>50</v>
      </c>
      <c r="H33" s="61" t="s">
        <v>51</v>
      </c>
      <c r="I33" s="62" t="s">
        <v>34</v>
      </c>
      <c r="J33" s="62" t="s">
        <v>35</v>
      </c>
    </row>
    <row r="34" spans="1:10">
      <c r="A34" s="133">
        <v>1</v>
      </c>
      <c r="B34" s="134" t="s">
        <v>52</v>
      </c>
      <c r="C34" s="349" t="s">
        <v>53</v>
      </c>
      <c r="D34" s="350"/>
      <c r="E34" s="351"/>
      <c r="F34" s="135">
        <v>1</v>
      </c>
      <c r="G34" s="136">
        <v>140000</v>
      </c>
      <c r="H34" s="137">
        <v>26600</v>
      </c>
      <c r="I34" s="137">
        <v>166600</v>
      </c>
      <c r="J34" s="138">
        <v>166600</v>
      </c>
    </row>
    <row r="35" spans="1:10">
      <c r="A35" s="133">
        <v>2</v>
      </c>
      <c r="B35" s="139" t="s">
        <v>54</v>
      </c>
      <c r="C35" s="352" t="s">
        <v>55</v>
      </c>
      <c r="D35" s="353"/>
      <c r="E35" s="354"/>
      <c r="F35" s="135">
        <v>1</v>
      </c>
      <c r="G35" s="136">
        <v>35000</v>
      </c>
      <c r="H35" s="137">
        <v>6650</v>
      </c>
      <c r="I35" s="137">
        <v>41650</v>
      </c>
      <c r="J35" s="138">
        <v>41650</v>
      </c>
    </row>
    <row r="36" spans="1:10">
      <c r="A36" s="140">
        <v>3</v>
      </c>
      <c r="B36" s="139" t="s">
        <v>56</v>
      </c>
      <c r="C36" s="352" t="s">
        <v>57</v>
      </c>
      <c r="D36" s="353"/>
      <c r="E36" s="354"/>
      <c r="F36" s="135">
        <v>1</v>
      </c>
      <c r="G36" s="136">
        <v>25000</v>
      </c>
      <c r="H36" s="137">
        <v>4750</v>
      </c>
      <c r="I36" s="137">
        <v>29750</v>
      </c>
      <c r="J36" s="138">
        <v>29750</v>
      </c>
    </row>
    <row r="37" spans="1:10">
      <c r="A37" s="140">
        <v>4</v>
      </c>
      <c r="B37" s="139" t="s">
        <v>58</v>
      </c>
      <c r="C37" s="352" t="s">
        <v>59</v>
      </c>
      <c r="D37" s="353"/>
      <c r="E37" s="354"/>
      <c r="F37" s="135">
        <v>1</v>
      </c>
      <c r="G37" s="136">
        <v>20000</v>
      </c>
      <c r="H37" s="137">
        <v>3800</v>
      </c>
      <c r="I37" s="137">
        <v>23800</v>
      </c>
      <c r="J37" s="138">
        <v>23800</v>
      </c>
    </row>
    <row r="38" spans="1:10" ht="24.75" customHeight="1">
      <c r="A38" s="133">
        <v>5</v>
      </c>
      <c r="B38" s="139" t="s">
        <v>60</v>
      </c>
      <c r="C38" s="352" t="s">
        <v>61</v>
      </c>
      <c r="D38" s="353"/>
      <c r="E38" s="354"/>
      <c r="F38" s="135">
        <v>1</v>
      </c>
      <c r="G38" s="136">
        <v>80000</v>
      </c>
      <c r="H38" s="137">
        <v>15200</v>
      </c>
      <c r="I38" s="137">
        <v>95200</v>
      </c>
      <c r="J38" s="138">
        <v>95200</v>
      </c>
    </row>
    <row r="39" spans="1:10" ht="15.95" customHeight="1" thickBot="1">
      <c r="A39" s="141">
        <v>6</v>
      </c>
      <c r="B39" s="142"/>
      <c r="C39" s="355" t="s">
        <v>62</v>
      </c>
      <c r="D39" s="356"/>
      <c r="E39" s="357"/>
      <c r="F39" s="143">
        <v>1</v>
      </c>
      <c r="G39" s="144">
        <v>350000</v>
      </c>
      <c r="H39" s="137">
        <v>66500</v>
      </c>
      <c r="I39" s="137">
        <v>416500</v>
      </c>
      <c r="J39" s="138">
        <v>416500</v>
      </c>
    </row>
    <row r="40" spans="1:10" ht="15.95" customHeight="1" thickBot="1">
      <c r="A40" s="145" t="s">
        <v>63</v>
      </c>
      <c r="B40" s="146"/>
      <c r="C40" s="146"/>
      <c r="D40" s="146"/>
      <c r="E40" s="146"/>
      <c r="F40" s="146"/>
      <c r="G40" s="78"/>
      <c r="H40" s="79"/>
      <c r="I40" s="79"/>
      <c r="J40" s="80">
        <v>773500</v>
      </c>
    </row>
    <row r="41" spans="1:10">
      <c r="A41" s="27"/>
      <c r="B41" s="27"/>
      <c r="C41" s="27"/>
      <c r="D41" s="27"/>
      <c r="E41" s="27"/>
      <c r="F41" s="27"/>
      <c r="G41" s="27"/>
      <c r="H41" s="27"/>
      <c r="I41" s="27"/>
      <c r="J41" s="27"/>
    </row>
    <row r="42" spans="1:10">
      <c r="A42" s="326" t="s">
        <v>64</v>
      </c>
      <c r="B42" s="336"/>
      <c r="C42" s="336"/>
      <c r="D42" s="336"/>
      <c r="E42" s="336"/>
      <c r="F42" s="336"/>
      <c r="G42" s="336"/>
      <c r="H42" s="336"/>
      <c r="I42" s="336"/>
      <c r="J42" s="336"/>
    </row>
    <row r="44" spans="1:10" ht="15.95" customHeight="1" thickBot="1">
      <c r="A44" s="59"/>
      <c r="B44" s="59"/>
      <c r="C44" s="59"/>
      <c r="D44" s="59"/>
      <c r="E44" s="59"/>
      <c r="F44" s="59"/>
      <c r="G44" s="359" t="s">
        <v>29</v>
      </c>
      <c r="H44" s="360"/>
      <c r="I44" s="360"/>
      <c r="J44" s="361"/>
    </row>
    <row r="45" spans="1:10" ht="23.45" customHeight="1" thickBot="1">
      <c r="A45" s="81" t="s">
        <v>6</v>
      </c>
      <c r="B45" s="315" t="s">
        <v>31</v>
      </c>
      <c r="C45" s="337"/>
      <c r="D45" s="337"/>
      <c r="E45" s="348"/>
      <c r="F45" s="10" t="s">
        <v>32</v>
      </c>
      <c r="G45" s="11" t="s">
        <v>50</v>
      </c>
      <c r="H45" s="11" t="s">
        <v>51</v>
      </c>
      <c r="I45" s="11" t="s">
        <v>34</v>
      </c>
      <c r="J45" s="11" t="s">
        <v>35</v>
      </c>
    </row>
    <row r="46" spans="1:10">
      <c r="A46" s="147">
        <v>1</v>
      </c>
      <c r="B46" s="362" t="s">
        <v>65</v>
      </c>
      <c r="C46" s="356"/>
      <c r="D46" s="356"/>
      <c r="E46" s="357"/>
      <c r="F46" s="135">
        <v>3</v>
      </c>
      <c r="G46" s="136">
        <v>280000</v>
      </c>
      <c r="H46" s="137">
        <v>53200</v>
      </c>
      <c r="I46" s="137">
        <v>333200</v>
      </c>
      <c r="J46" s="138">
        <v>999600</v>
      </c>
    </row>
    <row r="47" spans="1:10" ht="15.95" customHeight="1" thickBot="1">
      <c r="A47" s="147">
        <v>2</v>
      </c>
      <c r="B47" s="362" t="s">
        <v>66</v>
      </c>
      <c r="C47" s="356"/>
      <c r="D47" s="356"/>
      <c r="E47" s="357"/>
      <c r="F47" s="135">
        <v>3</v>
      </c>
      <c r="G47" s="136">
        <v>30000</v>
      </c>
      <c r="H47" s="137">
        <v>5700</v>
      </c>
      <c r="I47" s="137">
        <v>35700</v>
      </c>
      <c r="J47" s="138">
        <v>107100</v>
      </c>
    </row>
    <row r="48" spans="1:10" ht="15.95" customHeight="1" thickBot="1">
      <c r="A48" s="363" t="s">
        <v>67</v>
      </c>
      <c r="B48" s="364"/>
      <c r="C48" s="364"/>
      <c r="D48" s="364"/>
      <c r="E48" s="365"/>
      <c r="F48" s="148"/>
      <c r="G48" s="149"/>
      <c r="H48" s="150"/>
      <c r="I48" s="150"/>
      <c r="J48" s="151">
        <v>1106700</v>
      </c>
    </row>
    <row r="49" spans="1:13">
      <c r="A49" s="59"/>
      <c r="B49" s="59"/>
      <c r="C49" s="59"/>
      <c r="D49" s="59"/>
      <c r="E49" s="59"/>
      <c r="F49" s="84"/>
      <c r="G49" s="85"/>
      <c r="H49" s="59"/>
      <c r="I49" s="59"/>
      <c r="J49" s="59"/>
    </row>
    <row r="50" spans="1:13">
      <c r="A50" s="59"/>
      <c r="B50" s="59"/>
      <c r="C50" s="59"/>
      <c r="D50" s="59"/>
      <c r="E50" s="59"/>
      <c r="F50" s="27"/>
      <c r="G50" s="366" t="s">
        <v>68</v>
      </c>
      <c r="H50" s="354"/>
      <c r="I50" s="152">
        <f>+M14</f>
        <v>65577421.650920004</v>
      </c>
      <c r="J50" s="153"/>
      <c r="M50" s="154"/>
    </row>
    <row r="51" spans="1:13">
      <c r="A51" s="59"/>
      <c r="B51" s="155" t="s">
        <v>69</v>
      </c>
      <c r="C51" s="156"/>
      <c r="D51" s="157"/>
      <c r="E51" s="157"/>
      <c r="F51" s="27"/>
      <c r="G51" s="367" t="s">
        <v>70</v>
      </c>
      <c r="H51" s="354"/>
      <c r="I51" s="152">
        <f>+J28</f>
        <v>13750450</v>
      </c>
      <c r="J51" s="153"/>
      <c r="M51" s="154"/>
    </row>
    <row r="52" spans="1:13">
      <c r="A52" s="59"/>
      <c r="B52" s="368" t="s">
        <v>71</v>
      </c>
      <c r="C52" s="336"/>
      <c r="D52" s="336"/>
      <c r="E52" s="336"/>
      <c r="F52" s="27"/>
      <c r="G52" s="367" t="s">
        <v>72</v>
      </c>
      <c r="H52" s="354"/>
      <c r="I52" s="152">
        <f>+J40</f>
        <v>773500</v>
      </c>
      <c r="J52" s="153"/>
      <c r="M52" s="154"/>
    </row>
    <row r="53" spans="1:13" ht="27.2" customHeight="1">
      <c r="A53" s="59"/>
      <c r="B53" s="358" t="s">
        <v>73</v>
      </c>
      <c r="C53" s="336"/>
      <c r="D53" s="336"/>
      <c r="E53" s="336"/>
      <c r="F53" s="27"/>
      <c r="G53" s="367" t="s">
        <v>74</v>
      </c>
      <c r="H53" s="354"/>
      <c r="I53" s="152">
        <f>+J48</f>
        <v>1106700</v>
      </c>
      <c r="J53" s="153"/>
      <c r="M53" s="154"/>
    </row>
    <row r="54" spans="1:13" ht="21.75" customHeight="1">
      <c r="A54" s="59"/>
      <c r="B54" s="358" t="s">
        <v>75</v>
      </c>
      <c r="C54" s="336"/>
      <c r="D54" s="336"/>
      <c r="E54" s="336"/>
      <c r="F54" s="27"/>
      <c r="G54" s="157"/>
      <c r="H54" s="157"/>
      <c r="I54" s="158"/>
      <c r="J54" s="153"/>
      <c r="M54" s="154"/>
    </row>
    <row r="55" spans="1:13">
      <c r="A55" s="35"/>
      <c r="C55" s="91"/>
      <c r="D55" s="35"/>
      <c r="E55" s="35"/>
      <c r="F55" s="92"/>
      <c r="G55" s="367" t="s">
        <v>76</v>
      </c>
      <c r="H55" s="354"/>
      <c r="I55" s="152">
        <f>SUM(I50:I53)</f>
        <v>81208071.650920004</v>
      </c>
      <c r="J55" s="159"/>
      <c r="M55" s="154"/>
    </row>
    <row r="56" spans="1:13" ht="15.95" customHeight="1">
      <c r="A56" s="35"/>
      <c r="B56" s="329" t="s">
        <v>77</v>
      </c>
      <c r="C56" s="336"/>
      <c r="D56" s="336"/>
      <c r="E56" s="35"/>
      <c r="F56" s="92"/>
      <c r="G56" s="160"/>
      <c r="H56" s="161"/>
      <c r="I56" s="158"/>
      <c r="J56" s="159"/>
      <c r="M56" s="154"/>
    </row>
    <row r="57" spans="1:13" ht="30.75" customHeight="1">
      <c r="A57" s="35"/>
      <c r="B57" s="96" t="s">
        <v>78</v>
      </c>
      <c r="C57" s="331"/>
      <c r="D57" s="369"/>
      <c r="E57" s="369"/>
      <c r="F57" s="92"/>
      <c r="G57" s="370" t="s">
        <v>79</v>
      </c>
      <c r="H57" s="354"/>
      <c r="I57" s="162">
        <v>4</v>
      </c>
      <c r="J57" s="159"/>
      <c r="M57" s="154"/>
    </row>
    <row r="58" spans="1:13">
      <c r="A58" s="35"/>
      <c r="B58" s="96" t="s">
        <v>80</v>
      </c>
      <c r="C58" s="98" t="s">
        <v>113</v>
      </c>
      <c r="D58" s="98"/>
      <c r="E58" s="99"/>
      <c r="F58" s="92"/>
      <c r="G58" s="160"/>
      <c r="H58" s="161"/>
      <c r="I58" s="158"/>
      <c r="J58" s="159"/>
      <c r="M58" s="154"/>
    </row>
    <row r="59" spans="1:13">
      <c r="A59" s="35"/>
      <c r="B59" s="96" t="s">
        <v>82</v>
      </c>
      <c r="C59" s="98" t="s">
        <v>114</v>
      </c>
      <c r="D59" s="98"/>
      <c r="E59" s="99"/>
      <c r="F59" s="92"/>
      <c r="G59" s="367" t="s">
        <v>84</v>
      </c>
      <c r="H59" s="354"/>
      <c r="I59" s="163">
        <f>I55*I57</f>
        <v>324832286.60368001</v>
      </c>
      <c r="J59" s="93"/>
    </row>
    <row r="60" spans="1:13">
      <c r="A60" s="35"/>
      <c r="B60" s="96" t="s">
        <v>85</v>
      </c>
      <c r="C60" s="98" t="s">
        <v>115</v>
      </c>
      <c r="D60" s="98"/>
      <c r="E60" s="99"/>
      <c r="F60" s="92"/>
      <c r="G60" s="100"/>
      <c r="H60" s="93"/>
      <c r="I60" s="93"/>
      <c r="J60" s="93"/>
    </row>
    <row r="61" spans="1:13">
      <c r="A61" s="35"/>
      <c r="B61" s="96" t="s">
        <v>87</v>
      </c>
      <c r="C61" s="98" t="s">
        <v>116</v>
      </c>
      <c r="D61" s="98"/>
      <c r="E61" s="99"/>
      <c r="F61" s="92"/>
      <c r="G61" s="100"/>
      <c r="H61" s="93"/>
      <c r="I61" s="93"/>
      <c r="J61" s="93"/>
    </row>
    <row r="62" spans="1:13">
      <c r="A62" s="35"/>
      <c r="B62" s="96" t="s">
        <v>89</v>
      </c>
      <c r="C62" s="98" t="s">
        <v>117</v>
      </c>
      <c r="D62" s="98"/>
      <c r="E62" s="99"/>
      <c r="F62" s="92"/>
      <c r="G62" s="100"/>
      <c r="H62" s="93"/>
      <c r="I62" s="93"/>
      <c r="J62" s="93"/>
    </row>
    <row r="63" spans="1:13">
      <c r="A63" s="35"/>
      <c r="B63" s="96" t="s">
        <v>91</v>
      </c>
      <c r="C63" s="98" t="s">
        <v>118</v>
      </c>
      <c r="D63" s="98"/>
      <c r="E63" s="99"/>
      <c r="F63" s="92"/>
      <c r="G63" s="100"/>
      <c r="H63" s="93"/>
      <c r="I63" s="93"/>
      <c r="J63" s="93"/>
    </row>
    <row r="64" spans="1:13">
      <c r="A64" s="35"/>
      <c r="B64" s="96" t="s">
        <v>93</v>
      </c>
      <c r="C64" s="98" t="s">
        <v>119</v>
      </c>
      <c r="D64" s="98"/>
      <c r="E64" s="99"/>
      <c r="F64" s="92"/>
      <c r="G64" s="100"/>
      <c r="H64" s="93"/>
      <c r="I64" s="93"/>
      <c r="J64" s="93"/>
    </row>
    <row r="65" spans="1:10">
      <c r="A65" s="35"/>
      <c r="B65" s="96" t="s">
        <v>3</v>
      </c>
      <c r="C65" s="98" t="s">
        <v>120</v>
      </c>
      <c r="D65" s="98"/>
      <c r="E65" s="99"/>
      <c r="F65" s="92"/>
      <c r="G65" s="100"/>
      <c r="H65" s="93"/>
      <c r="I65" s="93"/>
      <c r="J65" s="93"/>
    </row>
    <row r="66" spans="1:10">
      <c r="A66" s="35"/>
      <c r="B66" s="96" t="s">
        <v>96</v>
      </c>
      <c r="C66" s="98" t="s">
        <v>121</v>
      </c>
      <c r="D66" s="98"/>
      <c r="E66" s="99"/>
      <c r="F66" s="92"/>
      <c r="G66" s="100"/>
      <c r="H66" s="93"/>
      <c r="I66" s="93"/>
      <c r="J66" s="93"/>
    </row>
    <row r="67" spans="1:10">
      <c r="A67" s="35"/>
      <c r="B67" s="96" t="s">
        <v>98</v>
      </c>
      <c r="C67" s="102" t="s">
        <v>122</v>
      </c>
      <c r="D67" s="102"/>
      <c r="E67" s="103"/>
      <c r="F67" s="92"/>
      <c r="G67" s="100"/>
      <c r="H67" s="93"/>
      <c r="I67" s="93"/>
      <c r="J67" s="93"/>
    </row>
    <row r="68" spans="1:10">
      <c r="A68" s="35"/>
      <c r="B68" s="96" t="s">
        <v>99</v>
      </c>
      <c r="C68" s="102" t="s">
        <v>100</v>
      </c>
      <c r="D68" s="102"/>
      <c r="E68" s="35"/>
      <c r="F68" s="92"/>
      <c r="G68" s="100"/>
      <c r="H68" s="93"/>
      <c r="I68" s="93"/>
      <c r="J68" s="93"/>
    </row>
    <row r="69" spans="1:10">
      <c r="A69" s="35"/>
      <c r="B69" s="35"/>
      <c r="C69" s="35"/>
      <c r="D69" s="35"/>
      <c r="E69" s="35"/>
      <c r="F69" s="92"/>
      <c r="G69" s="100"/>
      <c r="H69" s="93"/>
      <c r="I69" s="93"/>
      <c r="J69" s="93"/>
    </row>
  </sheetData>
  <mergeCells count="42">
    <mergeCell ref="G55:H55"/>
    <mergeCell ref="B56:D56"/>
    <mergeCell ref="C57:E57"/>
    <mergeCell ref="G57:H57"/>
    <mergeCell ref="G59:H59"/>
    <mergeCell ref="B54:E54"/>
    <mergeCell ref="G44:J44"/>
    <mergeCell ref="B45:E45"/>
    <mergeCell ref="B46:E46"/>
    <mergeCell ref="B47:E47"/>
    <mergeCell ref="A48:E48"/>
    <mergeCell ref="G50:H50"/>
    <mergeCell ref="G51:H51"/>
    <mergeCell ref="B52:E52"/>
    <mergeCell ref="G52:H52"/>
    <mergeCell ref="B53:E53"/>
    <mergeCell ref="G53:H53"/>
    <mergeCell ref="A42:J42"/>
    <mergeCell ref="C27:E27"/>
    <mergeCell ref="A28:G28"/>
    <mergeCell ref="A30:J30"/>
    <mergeCell ref="G32:J32"/>
    <mergeCell ref="C33:E33"/>
    <mergeCell ref="C34:E34"/>
    <mergeCell ref="C35:E35"/>
    <mergeCell ref="C36:E36"/>
    <mergeCell ref="C37:E37"/>
    <mergeCell ref="C38:E38"/>
    <mergeCell ref="C39:E39"/>
    <mergeCell ref="N9:Q9"/>
    <mergeCell ref="C26:E26"/>
    <mergeCell ref="A1:L1"/>
    <mergeCell ref="A8:L8"/>
    <mergeCell ref="A14:E14"/>
    <mergeCell ref="A17:J17"/>
    <mergeCell ref="G19:J19"/>
    <mergeCell ref="C20:E20"/>
    <mergeCell ref="C21:E21"/>
    <mergeCell ref="C22:E22"/>
    <mergeCell ref="C23:E23"/>
    <mergeCell ref="C24:E24"/>
    <mergeCell ref="C25:E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D408D-B248-46B4-B0A5-FA11E3CCE229}">
  <dimension ref="A1:N84"/>
  <sheetViews>
    <sheetView showGridLines="0" tabSelected="1" topLeftCell="A10" zoomScaleNormal="100" workbookViewId="0">
      <selection activeCell="G35" sqref="G35"/>
    </sheetView>
  </sheetViews>
  <sheetFormatPr baseColWidth="10" defaultColWidth="11.42578125" defaultRowHeight="11.25"/>
  <cols>
    <col min="1" max="1" width="4.7109375" style="231" bestFit="1" customWidth="1"/>
    <col min="2" max="2" width="21" style="231" customWidth="1"/>
    <col min="3" max="3" width="21.7109375" style="231" customWidth="1"/>
    <col min="4" max="4" width="16.140625" style="231" customWidth="1"/>
    <col min="5" max="5" width="17.140625" style="231" bestFit="1" customWidth="1"/>
    <col min="6" max="6" width="14.42578125" style="231" bestFit="1" customWidth="1"/>
    <col min="7" max="7" width="18.140625" style="231" customWidth="1"/>
    <col min="8" max="8" width="15.85546875" style="231" customWidth="1"/>
    <col min="9" max="9" width="15.42578125" style="231" bestFit="1" customWidth="1"/>
    <col min="10" max="10" width="17.5703125" style="231" customWidth="1"/>
    <col min="11" max="11" width="16.7109375" style="231" bestFit="1" customWidth="1"/>
    <col min="12" max="12" width="15.140625" style="231" bestFit="1" customWidth="1"/>
    <col min="13" max="13" width="14.42578125" style="231" bestFit="1" customWidth="1"/>
    <col min="14" max="14" width="15.42578125" style="231" bestFit="1" customWidth="1"/>
    <col min="15" max="16384" width="11.42578125" style="231"/>
  </cols>
  <sheetData>
    <row r="1" spans="1:10" ht="15" customHeight="1">
      <c r="A1" s="371" t="s">
        <v>0</v>
      </c>
      <c r="B1" s="372"/>
      <c r="C1" s="372"/>
      <c r="D1" s="372"/>
      <c r="E1" s="372"/>
      <c r="F1" s="372"/>
      <c r="G1" s="258"/>
    </row>
    <row r="2" spans="1:10" s="239" customFormat="1" ht="15" customHeight="1" thickBot="1">
      <c r="A2" s="237"/>
      <c r="B2" s="238"/>
      <c r="C2" s="238"/>
      <c r="D2" s="238"/>
      <c r="E2" s="238"/>
      <c r="F2" s="238"/>
      <c r="G2" s="238"/>
    </row>
    <row r="3" spans="1:10" s="239" customFormat="1" ht="23.25" thickBot="1">
      <c r="A3" s="237"/>
      <c r="B3" s="170" t="s">
        <v>128</v>
      </c>
      <c r="C3" s="170" t="s">
        <v>129</v>
      </c>
      <c r="D3" s="170" t="s">
        <v>130</v>
      </c>
      <c r="E3" s="170" t="s">
        <v>131</v>
      </c>
      <c r="F3" s="171" t="s">
        <v>132</v>
      </c>
      <c r="G3" s="238"/>
    </row>
    <row r="4" spans="1:10" s="239" customFormat="1" ht="15" customHeight="1" thickBot="1">
      <c r="A4" s="237"/>
      <c r="B4" s="172">
        <v>1750905</v>
      </c>
      <c r="C4" s="173">
        <v>10.210000000000001</v>
      </c>
      <c r="D4" s="172">
        <f>+B4*C4</f>
        <v>17876740.050000001</v>
      </c>
      <c r="E4" s="172">
        <v>1500</v>
      </c>
      <c r="F4" s="174">
        <f>+(D4+E4)*10%</f>
        <v>1787824.0050000001</v>
      </c>
      <c r="G4" s="166"/>
      <c r="H4" s="240"/>
    </row>
    <row r="5" spans="1:10" s="239" customFormat="1" ht="15" customHeight="1" thickBot="1">
      <c r="A5" s="237"/>
      <c r="B5" s="172">
        <f>+D4+E4+F4</f>
        <v>19666064.055</v>
      </c>
      <c r="C5" s="241"/>
      <c r="D5" s="241"/>
      <c r="E5" s="241"/>
      <c r="F5" s="175"/>
      <c r="G5" s="238"/>
    </row>
    <row r="6" spans="1:10" s="239" customFormat="1" ht="23.25" thickBot="1">
      <c r="A6" s="237"/>
      <c r="B6" s="242"/>
      <c r="C6" s="241"/>
      <c r="D6" s="241"/>
      <c r="E6" s="176" t="s">
        <v>133</v>
      </c>
      <c r="F6" s="244">
        <f>+B5</f>
        <v>19666064.055</v>
      </c>
      <c r="G6" s="238"/>
    </row>
    <row r="7" spans="1:10" s="239" customFormat="1" ht="15" customHeight="1" thickBot="1">
      <c r="A7" s="237"/>
      <c r="B7" s="241"/>
      <c r="C7" s="241"/>
      <c r="D7" s="241"/>
      <c r="E7" s="178" t="s">
        <v>134</v>
      </c>
      <c r="F7" s="177">
        <f>+F6*10%</f>
        <v>1966606.4055000001</v>
      </c>
      <c r="G7" s="238"/>
    </row>
    <row r="8" spans="1:10" s="239" customFormat="1" ht="15" customHeight="1" thickBot="1">
      <c r="A8" s="237"/>
      <c r="B8" s="241"/>
      <c r="C8" s="241"/>
      <c r="D8" s="241"/>
      <c r="E8" s="178" t="s">
        <v>135</v>
      </c>
      <c r="F8" s="177">
        <f>+F7*19%</f>
        <v>373655.217045</v>
      </c>
      <c r="G8" s="238"/>
    </row>
    <row r="9" spans="1:10" s="239" customFormat="1" ht="15" customHeight="1" thickBot="1">
      <c r="A9" s="237"/>
      <c r="B9" s="242"/>
      <c r="C9" s="241"/>
      <c r="D9" s="241"/>
      <c r="E9" s="179" t="s">
        <v>136</v>
      </c>
      <c r="F9" s="180">
        <f>+F6+F8</f>
        <v>20039719.272045001</v>
      </c>
      <c r="G9" s="238"/>
    </row>
    <row r="10" spans="1:10" s="239" customFormat="1" ht="15" customHeight="1" thickBot="1">
      <c r="A10" s="237"/>
      <c r="B10" s="231"/>
      <c r="C10" s="231"/>
      <c r="D10" s="231"/>
      <c r="E10" s="181" t="s">
        <v>136</v>
      </c>
      <c r="F10" s="182">
        <f>+F9*2</f>
        <v>40079438.544090003</v>
      </c>
      <c r="G10" s="238"/>
    </row>
    <row r="11" spans="1:10" s="239" customFormat="1" ht="15" customHeight="1" thickBot="1">
      <c r="A11" s="237"/>
      <c r="B11" s="241"/>
      <c r="C11" s="241"/>
      <c r="D11" s="241"/>
      <c r="E11" s="241"/>
      <c r="F11" s="241"/>
      <c r="G11" s="241"/>
    </row>
    <row r="12" spans="1:10" s="239" customFormat="1" ht="23.25" thickBot="1">
      <c r="A12" s="237"/>
      <c r="B12" s="170" t="s">
        <v>128</v>
      </c>
      <c r="C12" s="170" t="s">
        <v>129</v>
      </c>
      <c r="D12" s="170" t="s">
        <v>130</v>
      </c>
      <c r="E12" s="170" t="s">
        <v>131</v>
      </c>
      <c r="F12" s="170" t="s">
        <v>132</v>
      </c>
      <c r="G12" s="238"/>
    </row>
    <row r="13" spans="1:10" s="239" customFormat="1" ht="15" customHeight="1" thickBot="1">
      <c r="A13" s="237"/>
      <c r="B13" s="172">
        <v>1750905</v>
      </c>
      <c r="C13" s="173">
        <v>10.210000000000001</v>
      </c>
      <c r="D13" s="172">
        <f>+B13*C13</f>
        <v>17876740.050000001</v>
      </c>
      <c r="E13" s="172">
        <v>1500</v>
      </c>
      <c r="F13" s="172">
        <f>+(D13+E13)*8%</f>
        <v>1430259.2040000001</v>
      </c>
      <c r="G13" s="238"/>
      <c r="J13" s="245"/>
    </row>
    <row r="14" spans="1:10" s="239" customFormat="1" ht="15" customHeight="1" thickBot="1">
      <c r="A14" s="237"/>
      <c r="B14" s="241"/>
      <c r="C14" s="241"/>
      <c r="D14" s="241"/>
      <c r="E14" s="241"/>
      <c r="F14" s="175"/>
      <c r="G14" s="238"/>
      <c r="J14" s="245"/>
    </row>
    <row r="15" spans="1:10" s="239" customFormat="1" ht="15" customHeight="1" thickBot="1">
      <c r="A15" s="237"/>
      <c r="B15" s="172">
        <f>(+D13+E13+F13)</f>
        <v>19308499.254000001</v>
      </c>
      <c r="C15" s="241"/>
      <c r="D15" s="241"/>
      <c r="E15" s="241"/>
      <c r="F15" s="175"/>
      <c r="G15" s="238"/>
      <c r="J15" s="245"/>
    </row>
    <row r="16" spans="1:10" s="239" customFormat="1" ht="15" customHeight="1" thickBot="1">
      <c r="A16" s="237"/>
      <c r="B16" s="241"/>
      <c r="C16" s="241"/>
      <c r="D16" s="241"/>
      <c r="E16" s="241"/>
      <c r="F16" s="241"/>
      <c r="G16" s="238"/>
      <c r="J16" s="245"/>
    </row>
    <row r="17" spans="1:11" s="239" customFormat="1" ht="23.25" thickBot="1">
      <c r="A17" s="237"/>
      <c r="B17" s="241"/>
      <c r="C17" s="241"/>
      <c r="D17" s="241"/>
      <c r="E17" s="184" t="s">
        <v>137</v>
      </c>
      <c r="F17" s="185">
        <f>+B15</f>
        <v>19308499.254000001</v>
      </c>
      <c r="G17" s="238"/>
      <c r="J17" s="249"/>
    </row>
    <row r="18" spans="1:11" s="239" customFormat="1" ht="12" thickBot="1">
      <c r="A18" s="237"/>
      <c r="B18" s="241"/>
      <c r="C18" s="241"/>
      <c r="D18" s="241"/>
      <c r="E18" s="186" t="s">
        <v>134</v>
      </c>
      <c r="F18" s="185">
        <f>+F17*10%</f>
        <v>1930849.9254000001</v>
      </c>
      <c r="G18" s="238"/>
      <c r="J18" s="247"/>
      <c r="K18" s="251"/>
    </row>
    <row r="19" spans="1:11" s="239" customFormat="1" ht="15" customHeight="1" thickBot="1">
      <c r="A19" s="237"/>
      <c r="B19" s="241"/>
      <c r="C19" s="241"/>
      <c r="D19" s="241"/>
      <c r="E19" s="186" t="s">
        <v>135</v>
      </c>
      <c r="F19" s="185">
        <f>+F18*19%</f>
        <v>366861.48582599999</v>
      </c>
      <c r="G19" s="238"/>
      <c r="J19" s="247"/>
      <c r="K19" s="247"/>
    </row>
    <row r="20" spans="1:11" s="239" customFormat="1" ht="15" customHeight="1" thickBot="1">
      <c r="A20" s="237"/>
      <c r="B20" s="241"/>
      <c r="C20" s="241"/>
      <c r="D20" s="241"/>
      <c r="E20" s="187" t="s">
        <v>136</v>
      </c>
      <c r="F20" s="188">
        <f>+F17+F19</f>
        <v>19675360.739826001</v>
      </c>
      <c r="G20" s="238"/>
      <c r="J20" s="248"/>
      <c r="K20" s="246"/>
    </row>
    <row r="21" spans="1:11" s="239" customFormat="1" ht="15" customHeight="1" thickBot="1">
      <c r="A21" s="237"/>
      <c r="B21" s="241"/>
      <c r="C21" s="241"/>
      <c r="D21" s="241"/>
      <c r="E21" s="241"/>
      <c r="F21" s="241"/>
      <c r="G21" s="238"/>
      <c r="J21" s="247"/>
    </row>
    <row r="22" spans="1:11" s="239" customFormat="1" ht="12" thickBot="1">
      <c r="A22" s="237"/>
      <c r="B22" s="241"/>
      <c r="C22" s="241"/>
      <c r="D22" s="241"/>
      <c r="E22" s="183" t="s">
        <v>138</v>
      </c>
      <c r="F22" s="189">
        <v>0.29284462830420033</v>
      </c>
      <c r="G22" s="166"/>
      <c r="H22" s="240"/>
      <c r="J22" s="250"/>
    </row>
    <row r="23" spans="1:11" s="239" customFormat="1" ht="15" customHeight="1" thickBot="1">
      <c r="A23" s="237"/>
      <c r="B23" s="241"/>
      <c r="C23" s="241"/>
      <c r="D23" s="241"/>
      <c r="E23" s="181" t="s">
        <v>136</v>
      </c>
      <c r="F23" s="190">
        <f>+F20*F22</f>
        <v>5761823.7026054012</v>
      </c>
      <c r="G23" s="238"/>
      <c r="H23" s="240"/>
    </row>
    <row r="24" spans="1:11" s="239" customFormat="1" ht="15" customHeight="1" thickBot="1">
      <c r="A24" s="237"/>
      <c r="B24" s="238"/>
      <c r="C24" s="238"/>
      <c r="D24" s="238"/>
      <c r="E24" s="238"/>
      <c r="F24" s="238"/>
      <c r="G24" s="238"/>
      <c r="J24" s="248"/>
    </row>
    <row r="25" spans="1:11" s="239" customFormat="1" ht="15" customHeight="1" thickBot="1">
      <c r="A25" s="237"/>
      <c r="B25" s="181" t="s">
        <v>150</v>
      </c>
      <c r="C25" s="181"/>
      <c r="D25" s="238"/>
      <c r="E25" s="238"/>
      <c r="F25" s="190">
        <f>+F23+F10</f>
        <v>45841262.246695407</v>
      </c>
      <c r="G25" s="238"/>
      <c r="H25" s="245"/>
    </row>
    <row r="26" spans="1:11" s="239" customFormat="1" ht="15" customHeight="1">
      <c r="A26" s="237"/>
      <c r="B26" s="191"/>
      <c r="C26" s="191"/>
      <c r="D26" s="238"/>
      <c r="E26" s="238"/>
      <c r="F26" s="192"/>
      <c r="G26" s="238"/>
    </row>
    <row r="27" spans="1:11" s="256" customFormat="1" ht="26.25" customHeight="1">
      <c r="A27" s="252"/>
      <c r="B27" s="253"/>
      <c r="C27" s="253"/>
      <c r="D27" s="373" t="s">
        <v>152</v>
      </c>
      <c r="E27" s="373"/>
      <c r="F27" s="254">
        <f>F25</f>
        <v>45841262.246695407</v>
      </c>
      <c r="G27" s="255"/>
    </row>
    <row r="28" spans="1:11" s="256" customFormat="1" ht="26.25" customHeight="1">
      <c r="A28" s="252"/>
      <c r="B28" s="253"/>
      <c r="C28" s="253"/>
      <c r="D28" s="373" t="s">
        <v>152</v>
      </c>
      <c r="E28" s="373"/>
      <c r="F28" s="254">
        <f>F27</f>
        <v>45841262.246695407</v>
      </c>
      <c r="G28" s="255"/>
    </row>
    <row r="29" spans="1:11" s="256" customFormat="1" ht="26.25" customHeight="1">
      <c r="A29" s="252"/>
      <c r="B29" s="253"/>
      <c r="C29" s="253"/>
      <c r="D29" s="373" t="s">
        <v>153</v>
      </c>
      <c r="E29" s="373"/>
      <c r="F29" s="254">
        <f>+(F28*10%)+F28</f>
        <v>50425388.471364945</v>
      </c>
      <c r="G29" s="255"/>
    </row>
    <row r="30" spans="1:11" s="256" customFormat="1" ht="26.25" customHeight="1">
      <c r="A30" s="252"/>
      <c r="B30" s="253"/>
      <c r="C30" s="253"/>
      <c r="D30" s="373" t="s">
        <v>155</v>
      </c>
      <c r="E30" s="373"/>
      <c r="F30" s="254">
        <f>F29</f>
        <v>50425388.471364945</v>
      </c>
      <c r="G30" s="255"/>
    </row>
    <row r="31" spans="1:11" s="239" customFormat="1" ht="15" customHeight="1">
      <c r="A31" s="237"/>
      <c r="B31" s="191"/>
      <c r="C31" s="191"/>
      <c r="D31" s="238"/>
      <c r="E31" s="238"/>
      <c r="F31" s="192"/>
      <c r="G31" s="238"/>
    </row>
    <row r="32" spans="1:11" s="239" customFormat="1" ht="15" customHeight="1" thickBot="1">
      <c r="A32" s="237"/>
      <c r="B32" s="191"/>
      <c r="C32" s="191"/>
      <c r="D32" s="238"/>
      <c r="E32" s="238"/>
      <c r="F32" s="192"/>
      <c r="G32" s="238"/>
    </row>
    <row r="33" spans="1:11" s="239" customFormat="1" ht="15" customHeight="1" thickTop="1" thickBot="1">
      <c r="A33" s="237"/>
      <c r="B33" s="193" t="s">
        <v>140</v>
      </c>
      <c r="C33" s="194"/>
      <c r="D33" s="238"/>
      <c r="E33" s="238"/>
      <c r="F33" s="195">
        <f>+F27+F28+F29+F30</f>
        <v>192533301.43612072</v>
      </c>
      <c r="G33" s="238"/>
    </row>
    <row r="34" spans="1:11" s="239" customFormat="1" ht="15" customHeight="1" thickTop="1">
      <c r="A34" s="237"/>
      <c r="B34" s="238"/>
      <c r="C34" s="238"/>
      <c r="D34" s="238"/>
      <c r="E34" s="238"/>
      <c r="F34" s="238"/>
      <c r="G34" s="238"/>
    </row>
    <row r="35" spans="1:11" ht="15.75" thickBot="1">
      <c r="G35" s="289" t="s">
        <v>29</v>
      </c>
      <c r="H35" s="290"/>
      <c r="I35" s="290"/>
      <c r="J35" s="291"/>
    </row>
    <row r="36" spans="1:11" ht="15.95" customHeight="1" thickBot="1">
      <c r="A36" s="375" t="s">
        <v>161</v>
      </c>
      <c r="B36" s="375"/>
      <c r="C36" s="375"/>
      <c r="D36" s="375"/>
      <c r="E36" s="375"/>
      <c r="F36" s="375"/>
      <c r="G36" s="261" t="s">
        <v>123</v>
      </c>
      <c r="H36" s="260" t="s">
        <v>124</v>
      </c>
      <c r="I36" s="260" t="s">
        <v>125</v>
      </c>
    </row>
    <row r="37" spans="1:11" ht="23.25" thickBot="1">
      <c r="A37" s="262" t="s">
        <v>6</v>
      </c>
      <c r="B37" s="262" t="s">
        <v>30</v>
      </c>
      <c r="C37" s="376" t="s">
        <v>31</v>
      </c>
      <c r="D37" s="376"/>
      <c r="E37" s="376"/>
      <c r="F37" s="263" t="s">
        <v>32</v>
      </c>
      <c r="G37" s="260" t="s">
        <v>18</v>
      </c>
      <c r="H37" s="260" t="s">
        <v>18</v>
      </c>
      <c r="I37" s="260" t="s">
        <v>18</v>
      </c>
      <c r="J37" s="260" t="s">
        <v>169</v>
      </c>
      <c r="K37" s="271" t="s">
        <v>170</v>
      </c>
    </row>
    <row r="38" spans="1:11" ht="108" customHeight="1">
      <c r="A38" s="196">
        <v>1</v>
      </c>
      <c r="B38" s="197" t="s">
        <v>142</v>
      </c>
      <c r="C38" s="377" t="s">
        <v>37</v>
      </c>
      <c r="D38" s="378"/>
      <c r="E38" s="379"/>
      <c r="F38" s="198">
        <v>6</v>
      </c>
      <c r="G38" s="199">
        <v>17850000</v>
      </c>
      <c r="H38" s="200">
        <v>2499000</v>
      </c>
      <c r="I38" s="200">
        <v>8880812.5770000014</v>
      </c>
      <c r="J38" s="267">
        <f>AVERAGE(G38:I38)</f>
        <v>9743270.8589999992</v>
      </c>
      <c r="K38" s="272">
        <f>+J38/4</f>
        <v>2435817.7147499998</v>
      </c>
    </row>
    <row r="39" spans="1:11" ht="38.25" customHeight="1">
      <c r="A39" s="201">
        <v>2</v>
      </c>
      <c r="B39" s="202" t="s">
        <v>143</v>
      </c>
      <c r="C39" s="380" t="s">
        <v>39</v>
      </c>
      <c r="D39" s="381"/>
      <c r="E39" s="382"/>
      <c r="F39" s="203">
        <v>6</v>
      </c>
      <c r="G39" s="199">
        <v>10710000</v>
      </c>
      <c r="H39" s="200">
        <v>999600</v>
      </c>
      <c r="I39" s="200">
        <v>2855457.486</v>
      </c>
      <c r="J39" s="267">
        <f t="shared" ref="J39:J44" si="0">AVERAGE(G39:I39)</f>
        <v>4855019.1619999995</v>
      </c>
      <c r="K39" s="272">
        <f t="shared" ref="K39:K44" si="1">+J39/4</f>
        <v>1213754.7904999999</v>
      </c>
    </row>
    <row r="40" spans="1:11" ht="33.950000000000003" customHeight="1">
      <c r="A40" s="204">
        <v>3</v>
      </c>
      <c r="B40" s="202" t="s">
        <v>144</v>
      </c>
      <c r="C40" s="380" t="s">
        <v>41</v>
      </c>
      <c r="D40" s="381"/>
      <c r="E40" s="382"/>
      <c r="F40" s="205">
        <v>80</v>
      </c>
      <c r="G40" s="199">
        <v>42840000</v>
      </c>
      <c r="H40" s="200">
        <v>6664000</v>
      </c>
      <c r="I40" s="200">
        <v>5922430.5899999999</v>
      </c>
      <c r="J40" s="267">
        <f t="shared" si="0"/>
        <v>18475476.863333333</v>
      </c>
      <c r="K40" s="272">
        <f t="shared" si="1"/>
        <v>4618869.2158333333</v>
      </c>
    </row>
    <row r="41" spans="1:11" ht="33" customHeight="1">
      <c r="A41" s="204">
        <v>4</v>
      </c>
      <c r="B41" s="202" t="s">
        <v>145</v>
      </c>
      <c r="C41" s="380" t="s">
        <v>43</v>
      </c>
      <c r="D41" s="381"/>
      <c r="E41" s="382"/>
      <c r="F41" s="205">
        <v>19</v>
      </c>
      <c r="G41" s="199">
        <v>5652500</v>
      </c>
      <c r="H41" s="200">
        <v>791350</v>
      </c>
      <c r="I41" s="200">
        <v>1578810.5279999999</v>
      </c>
      <c r="J41" s="267">
        <f t="shared" si="0"/>
        <v>2674220.176</v>
      </c>
      <c r="K41" s="272">
        <f t="shared" si="1"/>
        <v>668555.04399999999</v>
      </c>
    </row>
    <row r="42" spans="1:11" ht="34.5" customHeight="1">
      <c r="A42" s="204">
        <v>5</v>
      </c>
      <c r="B42" s="202" t="s">
        <v>146</v>
      </c>
      <c r="C42" s="380" t="s">
        <v>45</v>
      </c>
      <c r="D42" s="381"/>
      <c r="E42" s="382"/>
      <c r="F42" s="205">
        <v>3</v>
      </c>
      <c r="G42" s="199">
        <v>4998000</v>
      </c>
      <c r="H42" s="200">
        <v>892500</v>
      </c>
      <c r="I42" s="200">
        <v>6662734.1339999996</v>
      </c>
      <c r="J42" s="267">
        <f t="shared" si="0"/>
        <v>4184411.378</v>
      </c>
      <c r="K42" s="272">
        <f t="shared" si="1"/>
        <v>1046102.8445</v>
      </c>
    </row>
    <row r="43" spans="1:11" ht="75.75" customHeight="1">
      <c r="A43" s="206">
        <v>6</v>
      </c>
      <c r="B43" s="207" t="s">
        <v>147</v>
      </c>
      <c r="C43" s="299" t="s">
        <v>148</v>
      </c>
      <c r="D43" s="300"/>
      <c r="E43" s="301"/>
      <c r="F43" s="208">
        <v>1</v>
      </c>
      <c r="G43" s="209">
        <v>5950000</v>
      </c>
      <c r="H43" s="210">
        <v>773500</v>
      </c>
      <c r="I43" s="200">
        <v>39412.298999999999</v>
      </c>
      <c r="J43" s="267">
        <f t="shared" si="0"/>
        <v>2254304.0996666667</v>
      </c>
      <c r="K43" s="272">
        <f t="shared" si="1"/>
        <v>563576.02491666668</v>
      </c>
    </row>
    <row r="44" spans="1:11" ht="76.5" customHeight="1" thickBot="1">
      <c r="A44" s="206">
        <v>7</v>
      </c>
      <c r="B44" s="207" t="s">
        <v>149</v>
      </c>
      <c r="C44" s="299" t="s">
        <v>160</v>
      </c>
      <c r="D44" s="300"/>
      <c r="E44" s="301"/>
      <c r="F44" s="208">
        <v>1</v>
      </c>
      <c r="G44" s="209">
        <v>5355000</v>
      </c>
      <c r="H44" s="210">
        <v>1130500</v>
      </c>
      <c r="I44" s="243"/>
      <c r="J44" s="267">
        <f t="shared" si="0"/>
        <v>3242750</v>
      </c>
      <c r="K44" s="272">
        <f t="shared" si="1"/>
        <v>810687.5</v>
      </c>
    </row>
    <row r="45" spans="1:11" ht="15" customHeight="1" thickBot="1">
      <c r="A45" s="384" t="s">
        <v>162</v>
      </c>
      <c r="B45" s="385"/>
      <c r="C45" s="385"/>
      <c r="D45" s="385"/>
      <c r="E45" s="385"/>
      <c r="F45" s="385"/>
      <c r="G45" s="211">
        <f>SUM(G38:G44)</f>
        <v>93355500</v>
      </c>
      <c r="H45" s="211">
        <f>SUM(H38:H44)</f>
        <v>13750450</v>
      </c>
      <c r="I45" s="211">
        <f>SUM(I38:I44)</f>
        <v>25939657.614</v>
      </c>
      <c r="J45" s="269">
        <f>SUM(J38:J44)</f>
        <v>45429452.538000003</v>
      </c>
      <c r="K45" s="269">
        <f>SUM(K38:K44)</f>
        <v>11357363.134500001</v>
      </c>
    </row>
    <row r="46" spans="1:11">
      <c r="A46" s="212"/>
      <c r="B46" s="213"/>
      <c r="C46" s="214"/>
      <c r="D46" s="56"/>
      <c r="E46" s="56"/>
      <c r="F46" s="215"/>
      <c r="G46" s="216"/>
    </row>
    <row r="47" spans="1:11">
      <c r="A47" s="212"/>
      <c r="B47" s="213"/>
      <c r="C47" s="214"/>
      <c r="D47" s="56"/>
      <c r="E47" s="56"/>
      <c r="F47" s="215"/>
      <c r="G47" s="216"/>
    </row>
    <row r="48" spans="1:11" ht="15.75" thickBot="1">
      <c r="G48" s="289" t="s">
        <v>29</v>
      </c>
      <c r="H48" s="290"/>
      <c r="I48" s="290"/>
      <c r="J48" s="291"/>
    </row>
    <row r="49" spans="1:11" ht="15.75" customHeight="1" thickBot="1">
      <c r="A49" s="374" t="s">
        <v>163</v>
      </c>
      <c r="B49" s="374"/>
      <c r="C49" s="374"/>
      <c r="D49" s="374"/>
      <c r="E49" s="374"/>
      <c r="F49" s="374"/>
      <c r="G49" s="261" t="s">
        <v>123</v>
      </c>
      <c r="H49" s="260" t="s">
        <v>124</v>
      </c>
      <c r="I49" s="260" t="s">
        <v>125</v>
      </c>
    </row>
    <row r="50" spans="1:11" ht="23.25" thickBot="1">
      <c r="A50" s="264" t="s">
        <v>6</v>
      </c>
      <c r="B50" s="264" t="s">
        <v>30</v>
      </c>
      <c r="C50" s="386" t="s">
        <v>31</v>
      </c>
      <c r="D50" s="386"/>
      <c r="E50" s="386"/>
      <c r="F50" s="265" t="s">
        <v>32</v>
      </c>
      <c r="G50" s="218" t="s">
        <v>18</v>
      </c>
      <c r="H50" s="218" t="s">
        <v>18</v>
      </c>
      <c r="I50" s="218" t="s">
        <v>18</v>
      </c>
      <c r="J50" s="260" t="s">
        <v>169</v>
      </c>
      <c r="K50" s="271" t="s">
        <v>170</v>
      </c>
    </row>
    <row r="51" spans="1:11">
      <c r="A51" s="219">
        <v>1</v>
      </c>
      <c r="B51" s="220" t="s">
        <v>52</v>
      </c>
      <c r="C51" s="387" t="s">
        <v>53</v>
      </c>
      <c r="D51" s="387"/>
      <c r="E51" s="387"/>
      <c r="F51" s="221">
        <v>1</v>
      </c>
      <c r="G51" s="222">
        <v>1785000</v>
      </c>
      <c r="H51" s="223">
        <v>166600</v>
      </c>
      <c r="I51" s="200">
        <v>36128.034</v>
      </c>
      <c r="J51" s="267">
        <f t="shared" ref="J51:J55" si="2">AVERAGE(G51:I51)</f>
        <v>662576.01133333333</v>
      </c>
      <c r="K51" s="272">
        <f>+J51/4</f>
        <v>165644.00283333333</v>
      </c>
    </row>
    <row r="52" spans="1:11">
      <c r="A52" s="219">
        <v>2</v>
      </c>
      <c r="B52" s="224" t="s">
        <v>54</v>
      </c>
      <c r="C52" s="383" t="s">
        <v>55</v>
      </c>
      <c r="D52" s="383"/>
      <c r="E52" s="383"/>
      <c r="F52" s="221">
        <v>1</v>
      </c>
      <c r="G52" s="222">
        <v>83300</v>
      </c>
      <c r="H52" s="223">
        <v>41650</v>
      </c>
      <c r="I52" s="200">
        <v>36784.887000000002</v>
      </c>
      <c r="J52" s="267">
        <f t="shared" si="2"/>
        <v>53911.628999999994</v>
      </c>
      <c r="K52" s="272">
        <f t="shared" ref="K52:K56" si="3">+J52/4</f>
        <v>13477.907249999998</v>
      </c>
    </row>
    <row r="53" spans="1:11">
      <c r="A53" s="225">
        <v>3</v>
      </c>
      <c r="B53" s="224" t="s">
        <v>56</v>
      </c>
      <c r="C53" s="383" t="s">
        <v>57</v>
      </c>
      <c r="D53" s="383"/>
      <c r="E53" s="383"/>
      <c r="F53" s="221">
        <v>1</v>
      </c>
      <c r="G53" s="222">
        <v>238000</v>
      </c>
      <c r="H53" s="223">
        <v>29750</v>
      </c>
      <c r="I53" s="200">
        <v>45981.947999999997</v>
      </c>
      <c r="J53" s="267">
        <f t="shared" si="2"/>
        <v>104577.31599999999</v>
      </c>
      <c r="K53" s="272">
        <f t="shared" si="3"/>
        <v>26144.328999999998</v>
      </c>
    </row>
    <row r="54" spans="1:11">
      <c r="A54" s="225">
        <v>4</v>
      </c>
      <c r="B54" s="224" t="s">
        <v>58</v>
      </c>
      <c r="C54" s="383" t="s">
        <v>59</v>
      </c>
      <c r="D54" s="383"/>
      <c r="E54" s="383"/>
      <c r="F54" s="221">
        <v>1</v>
      </c>
      <c r="G54" s="222">
        <v>107100</v>
      </c>
      <c r="H54" s="223">
        <v>23800</v>
      </c>
      <c r="I54" s="200">
        <v>218931.231</v>
      </c>
      <c r="J54" s="267">
        <f t="shared" si="2"/>
        <v>116610.41033333335</v>
      </c>
      <c r="K54" s="272">
        <f t="shared" si="3"/>
        <v>29152.602583333337</v>
      </c>
    </row>
    <row r="55" spans="1:11" ht="24.75" customHeight="1">
      <c r="A55" s="219">
        <v>5</v>
      </c>
      <c r="B55" s="224" t="s">
        <v>60</v>
      </c>
      <c r="C55" s="383" t="s">
        <v>61</v>
      </c>
      <c r="D55" s="383"/>
      <c r="E55" s="383"/>
      <c r="F55" s="221">
        <v>1</v>
      </c>
      <c r="G55" s="222">
        <v>1190000</v>
      </c>
      <c r="H55" s="223">
        <v>95200</v>
      </c>
      <c r="I55" s="200">
        <v>115085.79299999999</v>
      </c>
      <c r="J55" s="267">
        <f t="shared" si="2"/>
        <v>466761.93100000004</v>
      </c>
      <c r="K55" s="272">
        <f t="shared" si="3"/>
        <v>116690.48275000001</v>
      </c>
    </row>
    <row r="56" spans="1:11" ht="12" thickBot="1">
      <c r="A56" s="226">
        <v>6</v>
      </c>
      <c r="B56" s="227"/>
      <c r="C56" s="388" t="s">
        <v>62</v>
      </c>
      <c r="D56" s="388"/>
      <c r="E56" s="388"/>
      <c r="F56" s="228">
        <v>1</v>
      </c>
      <c r="G56" s="222">
        <v>1190000</v>
      </c>
      <c r="H56" s="223">
        <v>416500</v>
      </c>
      <c r="I56" s="200">
        <v>273699.56699999998</v>
      </c>
      <c r="J56" s="267">
        <f>AVERAGE(G56:I56)</f>
        <v>626733.18900000001</v>
      </c>
      <c r="K56" s="272">
        <f t="shared" si="3"/>
        <v>156683.29725</v>
      </c>
    </row>
    <row r="57" spans="1:11" ht="15.75" customHeight="1" thickBot="1">
      <c r="A57" s="389" t="s">
        <v>164</v>
      </c>
      <c r="B57" s="390"/>
      <c r="C57" s="390"/>
      <c r="D57" s="390"/>
      <c r="E57" s="390"/>
      <c r="F57" s="391"/>
      <c r="G57" s="229">
        <f>SUM(G51:G56)</f>
        <v>4593400</v>
      </c>
      <c r="H57" s="229">
        <f t="shared" ref="H57:I57" si="4">SUM(H51:H56)</f>
        <v>773500</v>
      </c>
      <c r="I57" s="229">
        <f t="shared" si="4"/>
        <v>726611.46</v>
      </c>
      <c r="J57" s="268">
        <f>SUM(J51:J56)</f>
        <v>2031170.4866666666</v>
      </c>
      <c r="K57" s="268">
        <f>SUM(K51:K56)</f>
        <v>507792.62166666664</v>
      </c>
    </row>
    <row r="58" spans="1:11">
      <c r="A58" s="230"/>
      <c r="B58" s="230"/>
      <c r="C58" s="230"/>
      <c r="D58" s="230"/>
      <c r="E58" s="230"/>
      <c r="F58" s="230"/>
      <c r="G58" s="230"/>
    </row>
    <row r="59" spans="1:11">
      <c r="A59" s="392" t="s">
        <v>64</v>
      </c>
      <c r="B59" s="393"/>
      <c r="C59" s="393"/>
      <c r="D59" s="393"/>
      <c r="E59" s="393"/>
      <c r="F59" s="393"/>
      <c r="G59" s="266"/>
    </row>
    <row r="60" spans="1:11" ht="15.75" thickBot="1">
      <c r="G60" s="289" t="s">
        <v>29</v>
      </c>
      <c r="H60" s="290"/>
      <c r="I60" s="290"/>
      <c r="J60" s="291"/>
    </row>
    <row r="61" spans="1:11" ht="15.95" customHeight="1" thickBot="1">
      <c r="G61" s="260" t="s">
        <v>123</v>
      </c>
      <c r="H61" s="260" t="s">
        <v>124</v>
      </c>
      <c r="I61" s="260" t="s">
        <v>125</v>
      </c>
    </row>
    <row r="62" spans="1:11" ht="23.25" thickBot="1">
      <c r="A62" s="259" t="s">
        <v>6</v>
      </c>
      <c r="B62" s="394" t="s">
        <v>31</v>
      </c>
      <c r="C62" s="394"/>
      <c r="D62" s="394"/>
      <c r="E62" s="394"/>
      <c r="F62" s="232" t="s">
        <v>32</v>
      </c>
      <c r="G62" s="217" t="s">
        <v>18</v>
      </c>
      <c r="H62" s="217" t="s">
        <v>18</v>
      </c>
      <c r="I62" s="217" t="s">
        <v>18</v>
      </c>
      <c r="J62" s="260" t="s">
        <v>169</v>
      </c>
      <c r="K62" s="271" t="s">
        <v>170</v>
      </c>
    </row>
    <row r="63" spans="1:11">
      <c r="A63" s="233">
        <v>1</v>
      </c>
      <c r="B63" s="395" t="s">
        <v>65</v>
      </c>
      <c r="C63" s="395"/>
      <c r="D63" s="395"/>
      <c r="E63" s="395"/>
      <c r="F63" s="221">
        <v>3</v>
      </c>
      <c r="G63" s="222">
        <v>642600</v>
      </c>
      <c r="H63" s="223">
        <v>999600</v>
      </c>
      <c r="I63" s="200">
        <v>578714.34899999993</v>
      </c>
      <c r="J63" s="267">
        <f>AVERAGE(G63:I63)</f>
        <v>740304.78299999994</v>
      </c>
      <c r="K63" s="272">
        <f>+J63/4</f>
        <v>185076.19574999998</v>
      </c>
    </row>
    <row r="64" spans="1:11" ht="12" thickBot="1">
      <c r="A64" s="233">
        <v>2</v>
      </c>
      <c r="B64" s="395" t="s">
        <v>66</v>
      </c>
      <c r="C64" s="395"/>
      <c r="D64" s="395"/>
      <c r="E64" s="395"/>
      <c r="F64" s="221">
        <v>3</v>
      </c>
      <c r="G64" s="222">
        <v>3213000</v>
      </c>
      <c r="H64" s="223">
        <v>107100</v>
      </c>
      <c r="I64" s="200">
        <v>348139.92300000001</v>
      </c>
      <c r="J64" s="267">
        <f>AVERAGE(G64:I64)</f>
        <v>1222746.6410000001</v>
      </c>
      <c r="K64" s="272">
        <f t="shared" ref="K64" si="5">+J64/4</f>
        <v>305686.66025000002</v>
      </c>
    </row>
    <row r="65" spans="1:14" ht="12" thickBot="1">
      <c r="A65" s="396" t="s">
        <v>67</v>
      </c>
      <c r="B65" s="397"/>
      <c r="C65" s="397"/>
      <c r="D65" s="397"/>
      <c r="E65" s="397"/>
      <c r="F65" s="234"/>
      <c r="G65" s="229">
        <f>SUM(G63:G64)</f>
        <v>3855600</v>
      </c>
      <c r="H65" s="229">
        <f t="shared" ref="H65:K65" si="6">SUM(H63:H64)</f>
        <v>1106700</v>
      </c>
      <c r="I65" s="229">
        <f>SUM(I63:I64)</f>
        <v>926854.27199999988</v>
      </c>
      <c r="J65" s="268">
        <f t="shared" si="6"/>
        <v>1963051.4240000001</v>
      </c>
      <c r="K65" s="268">
        <f t="shared" si="6"/>
        <v>490762.85600000003</v>
      </c>
      <c r="L65" s="235"/>
      <c r="M65" s="235"/>
      <c r="N65" s="235"/>
    </row>
    <row r="66" spans="1:14" ht="12" thickBot="1">
      <c r="F66" s="236"/>
    </row>
    <row r="67" spans="1:14" ht="23.25" thickBot="1">
      <c r="F67" s="230"/>
      <c r="G67" s="260" t="s">
        <v>123</v>
      </c>
      <c r="H67" s="260" t="s">
        <v>124</v>
      </c>
      <c r="I67" s="260" t="s">
        <v>125</v>
      </c>
      <c r="J67" s="260" t="s">
        <v>169</v>
      </c>
      <c r="K67" s="271" t="s">
        <v>170</v>
      </c>
    </row>
    <row r="68" spans="1:14" ht="12" thickBot="1">
      <c r="G68" s="268">
        <f>+G45+G57+G65</f>
        <v>101804500</v>
      </c>
      <c r="H68" s="268">
        <f>+H45+H57+H65</f>
        <v>15630650</v>
      </c>
      <c r="I68" s="268">
        <f>+I45+I57+I65</f>
        <v>27593123.346000001</v>
      </c>
      <c r="J68" s="268">
        <f>AVERAGE(G68:I68)</f>
        <v>48342757.782000005</v>
      </c>
      <c r="K68" s="268">
        <f>+J68/4</f>
        <v>12085689.445500001</v>
      </c>
    </row>
    <row r="69" spans="1:14" ht="12" thickBot="1"/>
    <row r="70" spans="1:14" ht="57" thickBot="1">
      <c r="G70" s="260" t="s">
        <v>139</v>
      </c>
      <c r="H70" s="260" t="s">
        <v>126</v>
      </c>
      <c r="I70" s="260" t="s">
        <v>127</v>
      </c>
      <c r="J70" s="260" t="s">
        <v>151</v>
      </c>
    </row>
    <row r="71" spans="1:14">
      <c r="G71" s="270">
        <f>AVERAGE(G68:I68)</f>
        <v>48342757.782000005</v>
      </c>
      <c r="H71" s="270">
        <f>MEDIAN(G68:I68)</f>
        <v>27593123.346000001</v>
      </c>
      <c r="I71" s="270">
        <f>_xlfn.STDEV.S(G68:I68)</f>
        <v>46683975.86834643</v>
      </c>
      <c r="J71" s="270">
        <f>+I71-H71</f>
        <v>19090852.52234643</v>
      </c>
    </row>
    <row r="75" spans="1:14" s="257" customFormat="1" ht="24.75" customHeight="1">
      <c r="E75" s="373" t="s">
        <v>154</v>
      </c>
      <c r="F75" s="373"/>
      <c r="G75" s="254">
        <f>+G71/4</f>
        <v>12085689.445500001</v>
      </c>
    </row>
    <row r="76" spans="1:14" s="257" customFormat="1" ht="24.75" customHeight="1">
      <c r="E76" s="373" t="s">
        <v>154</v>
      </c>
      <c r="F76" s="373"/>
      <c r="G76" s="254">
        <f>G75</f>
        <v>12085689.445500001</v>
      </c>
    </row>
    <row r="77" spans="1:14" s="257" customFormat="1" ht="24.75" customHeight="1">
      <c r="E77" s="373" t="s">
        <v>156</v>
      </c>
      <c r="F77" s="373"/>
      <c r="G77" s="254">
        <f>+(G76*6.9%)+G76</f>
        <v>12919602.017239502</v>
      </c>
    </row>
    <row r="78" spans="1:14" s="257" customFormat="1" ht="24.75" customHeight="1">
      <c r="E78" s="373" t="s">
        <v>157</v>
      </c>
      <c r="F78" s="373"/>
      <c r="G78" s="254">
        <f>G77</f>
        <v>12919602.017239502</v>
      </c>
    </row>
    <row r="79" spans="1:14" ht="12" thickBot="1"/>
    <row r="80" spans="1:14" ht="12.75" thickTop="1" thickBot="1">
      <c r="B80" s="193" t="s">
        <v>158</v>
      </c>
      <c r="C80" s="194"/>
      <c r="D80" s="238"/>
      <c r="E80" s="238"/>
      <c r="G80" s="195">
        <f>+G75+G76+G77+G78</f>
        <v>50010582.92547901</v>
      </c>
    </row>
    <row r="81" spans="2:7" ht="12" thickTop="1"/>
    <row r="82" spans="2:7" ht="12" thickBot="1"/>
    <row r="83" spans="2:7" ht="12.75" thickTop="1" thickBot="1">
      <c r="B83" s="193" t="s">
        <v>159</v>
      </c>
      <c r="C83" s="194"/>
      <c r="D83" s="238"/>
      <c r="E83" s="238"/>
      <c r="G83" s="195">
        <f>+F33+G80</f>
        <v>242543884.36159974</v>
      </c>
    </row>
    <row r="84" spans="2:7" ht="12" thickTop="1"/>
  </sheetData>
  <mergeCells count="36">
    <mergeCell ref="E78:F78"/>
    <mergeCell ref="C56:E56"/>
    <mergeCell ref="A57:F57"/>
    <mergeCell ref="A59:F59"/>
    <mergeCell ref="G60:J60"/>
    <mergeCell ref="B62:E62"/>
    <mergeCell ref="B63:E63"/>
    <mergeCell ref="B64:E64"/>
    <mergeCell ref="A65:E65"/>
    <mergeCell ref="E75:F75"/>
    <mergeCell ref="E76:F76"/>
    <mergeCell ref="E77:F77"/>
    <mergeCell ref="C55:E55"/>
    <mergeCell ref="C42:E42"/>
    <mergeCell ref="C43:E43"/>
    <mergeCell ref="C44:E44"/>
    <mergeCell ref="A45:F45"/>
    <mergeCell ref="C50:E50"/>
    <mergeCell ref="C51:E51"/>
    <mergeCell ref="C52:E52"/>
    <mergeCell ref="C53:E53"/>
    <mergeCell ref="C54:E54"/>
    <mergeCell ref="G48:J48"/>
    <mergeCell ref="A49:F49"/>
    <mergeCell ref="A36:F36"/>
    <mergeCell ref="C37:E37"/>
    <mergeCell ref="C38:E38"/>
    <mergeCell ref="C39:E39"/>
    <mergeCell ref="C40:E40"/>
    <mergeCell ref="C41:E41"/>
    <mergeCell ref="G35:J35"/>
    <mergeCell ref="A1:F1"/>
    <mergeCell ref="D27:E27"/>
    <mergeCell ref="D28:E28"/>
    <mergeCell ref="D29:E29"/>
    <mergeCell ref="D30:E30"/>
  </mergeCells>
  <pageMargins left="0.7" right="0.7" top="0.75" bottom="0.75" header="0.3" footer="0.3"/>
  <pageSetup paperSize="9" orientation="portrait" r:id="rId1"/>
  <ignoredErrors>
    <ignoredError sqref="J38:J45 J51:J57 J63:J64" formulaRange="1"/>
    <ignoredError sqref="K38:K44 K51:K56 K63:K6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 THOR</vt:lpstr>
      <vt:lpstr>Cot SEG ESTRAT DE COL</vt:lpstr>
      <vt:lpstr>Est mercado subasta Trabajo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Alfonso EV. Villarraga Venegas</dc:creator>
  <cp:lastModifiedBy>FREDY</cp:lastModifiedBy>
  <dcterms:created xsi:type="dcterms:W3CDTF">2026-08-14T03:11:15Z</dcterms:created>
  <dcterms:modified xsi:type="dcterms:W3CDTF">2026-09-23T11:55:40Z</dcterms:modified>
</cp:coreProperties>
</file>