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Vivian\Downloads\"/>
    </mc:Choice>
  </mc:AlternateContent>
  <bookViews>
    <workbookView xWindow="0" yWindow="0" windowWidth="5730" windowHeight="6960"/>
  </bookViews>
  <sheets>
    <sheet name="PRESUPUESTO GENERAL" sheetId="1" r:id="rId1"/>
  </sheets>
  <calcPr calcId="162913"/>
</workbook>
</file>

<file path=xl/calcChain.xml><?xml version="1.0" encoding="utf-8"?>
<calcChain xmlns="http://schemas.openxmlformats.org/spreadsheetml/2006/main">
  <c r="E24" i="1" l="1"/>
  <c r="J17" i="1" l="1"/>
  <c r="J6" i="1"/>
  <c r="E8" i="1" l="1"/>
  <c r="E9" i="1"/>
  <c r="E10" i="1"/>
  <c r="E11" i="1"/>
  <c r="E12" i="1"/>
  <c r="E13" i="1"/>
  <c r="E14" i="1"/>
  <c r="E15" i="1"/>
  <c r="E16" i="1"/>
  <c r="E7" i="1"/>
  <c r="E6" i="1"/>
  <c r="E26" i="1"/>
  <c r="E25" i="1"/>
  <c r="F24" i="1"/>
  <c r="H29" i="1" l="1"/>
  <c r="H30" i="1"/>
  <c r="J12" i="1" l="1"/>
  <c r="J11" i="1"/>
  <c r="J15" i="1"/>
  <c r="J16" i="1"/>
  <c r="H7" i="1"/>
  <c r="H9" i="1"/>
  <c r="H10" i="1"/>
  <c r="H11" i="1"/>
  <c r="H12" i="1"/>
  <c r="H13" i="1"/>
  <c r="H14" i="1"/>
  <c r="H15" i="1"/>
  <c r="H16" i="1"/>
  <c r="H6" i="1"/>
  <c r="L25" i="1"/>
  <c r="L26" i="1"/>
  <c r="L24" i="1"/>
  <c r="L15" i="1"/>
  <c r="L16" i="1"/>
  <c r="L7" i="1"/>
  <c r="L9" i="1"/>
  <c r="L10" i="1"/>
  <c r="L11" i="1"/>
  <c r="L12" i="1"/>
  <c r="L13" i="1"/>
  <c r="L14" i="1"/>
  <c r="L6" i="1"/>
  <c r="D9" i="1"/>
  <c r="F9" i="1" s="1"/>
  <c r="F15" i="1"/>
  <c r="J9" i="1" l="1"/>
  <c r="F16" i="1" l="1"/>
  <c r="J25" i="1"/>
  <c r="J26" i="1"/>
  <c r="J24" i="1"/>
  <c r="J7" i="1"/>
  <c r="J10" i="1"/>
  <c r="J13" i="1"/>
  <c r="J14" i="1"/>
  <c r="J19" i="1" l="1"/>
  <c r="J20" i="1"/>
  <c r="L27" i="1"/>
  <c r="J27" i="1" l="1"/>
  <c r="H25" i="1"/>
  <c r="H26" i="1"/>
  <c r="H24" i="1"/>
  <c r="H27" i="1" l="1"/>
  <c r="J28" i="1" l="1"/>
  <c r="J29" i="1" s="1"/>
  <c r="L28" i="1" l="1"/>
  <c r="L29" i="1" s="1"/>
  <c r="H28" i="1" l="1"/>
  <c r="F14" i="1" l="1"/>
  <c r="F13" i="1"/>
  <c r="F12" i="1"/>
  <c r="F11" i="1"/>
  <c r="F10" i="1"/>
  <c r="F7" i="1"/>
  <c r="F6" i="1"/>
  <c r="H17" i="1" l="1"/>
  <c r="L17" i="1"/>
  <c r="F17" i="1"/>
  <c r="F20" i="1" l="1"/>
  <c r="F21" i="1" s="1"/>
  <c r="F18" i="1"/>
  <c r="F19" i="1"/>
  <c r="L18" i="1"/>
  <c r="L19" i="1"/>
  <c r="L20" i="1"/>
  <c r="L21" i="1" s="1"/>
  <c r="H19" i="1"/>
  <c r="H18" i="1"/>
  <c r="H20" i="1"/>
  <c r="H21" i="1" s="1"/>
  <c r="J18" i="1"/>
  <c r="J21" i="1"/>
  <c r="F26" i="1"/>
  <c r="F25" i="1"/>
  <c r="F27" i="1"/>
  <c r="F28" i="1" l="1"/>
  <c r="F29" i="1" s="1"/>
  <c r="J22" i="1"/>
  <c r="J30" i="1" s="1"/>
  <c r="F22" i="1"/>
  <c r="H22" i="1"/>
  <c r="L22" i="1"/>
  <c r="L30" i="1" s="1"/>
  <c r="F30" i="1" l="1"/>
</calcChain>
</file>

<file path=xl/sharedStrings.xml><?xml version="1.0" encoding="utf-8"?>
<sst xmlns="http://schemas.openxmlformats.org/spreadsheetml/2006/main" count="50" uniqueCount="40">
  <si>
    <t>DESCRIPCION DE LOS BIENES Y SERVICIOS</t>
  </si>
  <si>
    <t>UNIDAD</t>
  </si>
  <si>
    <t>CANTIDAD</t>
  </si>
  <si>
    <t>UND</t>
  </si>
  <si>
    <t>M2</t>
  </si>
  <si>
    <t>GBL</t>
  </si>
  <si>
    <t>VALOR UNITARIO ESTIMADO</t>
  </si>
  <si>
    <t>UN</t>
  </si>
  <si>
    <t>ITEM</t>
  </si>
  <si>
    <t>SUBTOTAL</t>
  </si>
  <si>
    <t>GL</t>
  </si>
  <si>
    <t>SISTEMAS DE BOMBEO DE TRANSPORTE DE AGUA A PTARD</t>
  </si>
  <si>
    <t>ITEMS DE SUMINISTRO E INSTALACION DE BIENES</t>
  </si>
  <si>
    <t xml:space="preserve">ACTIVIDADES CORRESPONDIENTES A OBRA </t>
  </si>
  <si>
    <t>ADMINISTRACION</t>
  </si>
  <si>
    <t>IMPREVISTOS</t>
  </si>
  <si>
    <t>UTILIDAD</t>
  </si>
  <si>
    <t>IVA SOBRE UTILIDAD</t>
  </si>
  <si>
    <t>VALOR TOTAL OBRA</t>
  </si>
  <si>
    <t>SUBTOTAL SUMINISTRO DE BIENES</t>
  </si>
  <si>
    <t>VALOR TOTAL PROYECTO</t>
  </si>
  <si>
    <t>PTARD</t>
  </si>
  <si>
    <r>
      <t xml:space="preserve">DESMONTE E INSTALACION DE ESTRUCTURA METALICA DE CERRAMIENTO Y TECHO DEL AREA 
DE LODOS
</t>
    </r>
    <r>
      <rPr>
        <sz val="11"/>
        <color theme="1"/>
        <rFont val="Calibri"/>
        <family val="2"/>
        <scheme val="minor"/>
      </rPr>
      <t>Desmonte de la estructura metálica de cerramiento y techo, desalojo y disposición final de escombros fuera de las instalaciones de la DIMAR hacia un sitio autorizado.</t>
    </r>
  </si>
  <si>
    <r>
      <t xml:space="preserve">CONSTRUCCION DE BASES NO ADOSADAS A SECADEROS DE LODOS
</t>
    </r>
    <r>
      <rPr>
        <sz val="11"/>
        <color theme="1"/>
        <rFont val="Calibri"/>
        <family val="2"/>
        <scheme val="minor"/>
      </rPr>
      <t>Construcción de dados en concreto de 3000 psi, de 30x30x70, a 20 cm enterrados 0,50m del terreeno natural. incluye suministro en instalación  de una platina de acero estructural 0,20m X 0,20m e=1/4" . la cual irá fijada al dado de concreto mediante 4 varillas de anclaje roscadas en la punta de 3/8" x 0,20m de longitud,  para el apoyo de los parales metálicos del cerramiento. incluye limpieza manual-mecánica para remover el óxidode platinas y dos (2) capas de base anticorrosiva epóxica industrialde altos sólidos y dos (2) capas de pintura de acabado tipo esmalte de poliuretano para exteriores. espesores minimos de 3mils cada una.</t>
    </r>
    <r>
      <rPr>
        <b/>
        <sz val="11"/>
        <color theme="1"/>
        <rFont val="Calibri"/>
        <family val="2"/>
        <scheme val="minor"/>
      </rPr>
      <t xml:space="preserve"> </t>
    </r>
  </si>
  <si>
    <r>
      <t>SUMINISTRO, FABRICACION Y MONTAJE DE ESTRUCTURA DE CUBIERTA DE SECADERO DE LODOS, INCLUYE ANCLAJES, PERFILES METALICOS DE CUBIERTA Y PINTURA ANTICORROSIVA Y DE ACABADOS EN 3 CAPAS CON BROCHA ESPESOR MIN e</t>
    </r>
    <r>
      <rPr>
        <b/>
        <vertAlign val="subscript"/>
        <sz val="11"/>
        <color theme="1"/>
        <rFont val="Calibri"/>
        <family val="2"/>
        <scheme val="minor"/>
      </rPr>
      <t>min</t>
    </r>
    <r>
      <rPr>
        <b/>
        <sz val="11"/>
        <color theme="1"/>
        <rFont val="Calibri"/>
        <family val="2"/>
        <scheme val="minor"/>
      </rPr>
      <t xml:space="preserve"> = 6 mils. EN TOTAL.
</t>
    </r>
    <r>
      <rPr>
        <sz val="11"/>
        <color theme="1"/>
        <rFont val="Calibri"/>
        <family val="2"/>
        <scheme val="minor"/>
      </rPr>
      <t>Suministro de materiales, fabricación, transporte,  izaje, soldadura, anclaje, pintura y montaje para la construcción de cerramiento en estructura metálica con parales en perfiles cajón PAG DE 100mmX50mmX3 mm. para estructura de cubierta, cuya altura será de 1,8m por encima de la altura del secadero de lodos. Los perfiles serán sometidos a una limpieza manual-mecánica para garantizar la adherencia del recubrimiento. Se aplicarán dos (2) manos de base anticorrosiva del tipo alquídico (anticorrosivo convencional de cromato de zinc o similar) ESPESOR MIN emin = 1,5 mils CADA UNA y dos (2) capas de acabado final con esmalte sintético brillante deuso exterior ESPESOR MIN emin = 1,5 mils CADA UNA, asegurando un recubrimiento uniforme sobre la superficie. El contratista asumirá toda la responsabilidad operativa, técnica y económica para entregar la estructura completamente funcional y terminada.</t>
    </r>
  </si>
  <si>
    <r>
      <t xml:space="preserve">SUMINISTRO E INSTALACION TEJA
</t>
    </r>
    <r>
      <rPr>
        <sz val="11"/>
        <color theme="1"/>
        <rFont val="Calibri"/>
        <family val="2"/>
        <scheme val="minor"/>
      </rPr>
      <t>Ssuministro e instalación de tejas UPVC de 2 mm, incluye tornillos de fijación y arandelas de caucho con protección y todos los materiales necesarios para su correcta instalación y funcionamiento adecuado.</t>
    </r>
  </si>
  <si>
    <r>
      <t xml:space="preserve">MANTENIMIENTO A CAJAS Y POZOS DE INSPECCIÓN 
</t>
    </r>
    <r>
      <rPr>
        <sz val="11"/>
        <color theme="1"/>
        <rFont val="Calibri"/>
        <family val="2"/>
        <scheme val="minor"/>
      </rPr>
      <t>Suministro de materiales, fabricación, transporte e instalación de tapa móvil de concreto  reforzado e impermeabilizado con Plastocrete DM para tapas de cajas de aguas residuales o pozos, incluyendo lanivelación de la corona del muro en mortero 1-3, marco y contramarco en ángulo metálico pintado con pintura electrostática. incluye la nivelación con mortero impermebilizado de cada caja y epóxico de fijación y mortero de alta resistencia para recuperar el nivel hasta 10cm max. Incluye el suministro e instalación de un contramarco perimetral en ángulo metálico estructural en A36 de 2.5" x 2.5" x 1/8", el cual irá empotrado a la nueva corona de concreto mediante perforaciones y anclajes químicos (epóxicos) con varilla corrugada. Así mismo, incluye la fabricación de la tapa móvil en el mismo tipo de ángulo, con refuerzo interno, concreto de 3,000 psi impermeabilizado, y dos (2) ganchos o manijas de izaje retráctiles de varilla lisa de 1/2" integradas al nivel del concreto. El contratista asumirá toda la responsabilidad operativa, técnica y económica para entregar las tapas completamente funcionales, niveladas con las tolerancias adecuadas. Ver memoria de cantidades anexa.</t>
    </r>
  </si>
  <si>
    <r>
      <t xml:space="preserve">CONEXIONES ELECTRICAS PTAR 
</t>
    </r>
    <r>
      <rPr>
        <sz val="11"/>
        <color theme="1"/>
        <rFont val="Calibri"/>
        <family val="2"/>
        <scheme val="minor"/>
      </rPr>
      <t>Retiro suministro e intalación de Todas y cada una de las acometidas internas de la PTARD, incluye cableado, ductería IMC UL 0 recubierta en PVC Tendidos y pasta anticorrosivas aprobadas para acoplar los accesorios, conexión y pruebas para la renovación de la acometida eléctrica del  sistema de bombeo de la PTAR. El ítem comprende el retiro definitivo de del cableado y tendido de conductores nuevos en cable de cobre No 12 AWG, TIPO THHN/THWN-2, esta acometida conectará el tablero de control con una (1) bomba de succión,  una (1) bomba para filtrado y una (1) bomba de macerado, (2) Bombas dosificadoras y electrosondas de reemplazo, Bomba principal del sistema desde tanque de captación de bombeos parciales con ductería imc con recubrimiento exterior de PVC de grado industrial-resistente a los rayos ultravioleta, impactos mecánicos y atmósferas corrosivas húmedas. Ver esquema de conexion. Incl transporte INCL. VERIFICACION Y RECALCULO DEL SISTEMA DE OXIDACION AVANZADA</t>
    </r>
  </si>
  <si>
    <r>
      <t xml:space="preserve">SUMINISTRO E INSTALACION DE LECHOS DE SECADEROS
</t>
    </r>
    <r>
      <rPr>
        <sz val="11"/>
        <color theme="1"/>
        <rFont val="Calibri"/>
        <family val="2"/>
        <scheme val="minor"/>
      </rPr>
      <t>GRAVAS SILÍCEAS O DE ORIGEN ALUVIAL, ARENAS SILICEAS O DE RIO LAVADAS, GEOTEXTIL PARA LECHOS EN POLIESTER DE ALTA RESISTENCIA PARA FILTROS.</t>
    </r>
  </si>
  <si>
    <r>
      <t xml:space="preserve">SUMINISTRO E INSTALACION DE MOTOREDUCTOR DE 0,15 A 0,25 Hp
</t>
    </r>
    <r>
      <rPr>
        <sz val="11"/>
        <color theme="1"/>
        <rFont val="Calibri"/>
        <family val="2"/>
        <scheme val="minor"/>
      </rPr>
      <t>Motor con Reductor de rotación de entrega 7 a 15 vueltas por minuto con capacidad de fuerza 0,12 a 0,25Hp incluye adaptación de engranajes y cubierta.</t>
    </r>
  </si>
  <si>
    <t>VALOR TOTAL ESTIMADO PROMEDIO</t>
  </si>
  <si>
    <t>PROPUESTA GIOVANNI MEDINA</t>
  </si>
  <si>
    <t>PROPUESTA HEYDA GINETH RODRIGUEZ</t>
  </si>
  <si>
    <t>PROPONENTE JORGE ELVECIO BAQUERO</t>
  </si>
  <si>
    <t>CUADRO DE ESTUDIO DE MERCADO</t>
  </si>
  <si>
    <r>
      <t>DESMONTE E INSTALACIÓN HIDRAULICA DE SISTEMA DE BOMBEO DE AGUAS RESIDUALES DE 1,5HP NO INLUYE BOMBA-I</t>
    </r>
    <r>
      <rPr>
        <sz val="11"/>
        <rFont val="Calibri"/>
        <family val="2"/>
        <scheme val="minor"/>
      </rPr>
      <t>nstalación, pruebas y puesta en marcha de sistema de bombeo  mediante bomba eléctrica estacionaria de 1.5 HP, con entrada y salida de 1 1/4", para aguas residuales. Incluye suministro e instalación de la tubería y accesorios para la lineahidráulica de succión dentro de la cajilla de inspección y el tramo de descarga necesarios para el empalme y conexion directa a la tubería de conducción existente. Incluye además, obras civiles menores para la construcción de la base de anclaje  de concreto y cerramiento para proteger la bomba de la intemperie, soportes antivibratorios en caucho, mano de obra especializada.</t>
    </r>
  </si>
  <si>
    <r>
      <t xml:space="preserve">DESMONTE, SUMINISTRO E INSTALACIÓN ACOMETIDA ELECTRICA E INSTALACIÓN A SISTEMA DE BOMBEO DE AGUAS RESIDUALES DE 1,5HP, NO INCLUYE SUMINISTRO DE BOMBA, INCLUYE PROTECCIONES </t>
    </r>
    <r>
      <rPr>
        <sz val="11"/>
        <color theme="1"/>
        <rFont val="Calibri"/>
        <family val="2"/>
        <scheme val="minor"/>
      </rPr>
      <t>Suminstro, montaje y conexión y pruebas del sistema eléctrico completo para el equipo de bombeo desde la caseta electrica. Incluye el suministro e instalación del gabinete o tablero eléctrico para interperie y certificado por retie, interruptor totalizador, protecciones térmicas contra sobrecarga y cortocircuito, arrancador directo y guardamotor, acometida eléctrica 10 Ml incluye cableado y canalización conduit (IMC) de potencia y control desde la caseta hasta la ubicación de la bomba. Incluye el suministro y conexión del sistema de flotadores de nivel para aguas residuales en la cajilla, puesta a tierra  local y pruebas de continuidad y aislamiento electrico.</t>
    </r>
  </si>
  <si>
    <r>
      <rPr>
        <b/>
        <sz val="10"/>
        <color theme="1"/>
        <rFont val="Arial"/>
        <family val="2"/>
      </rPr>
      <t>FABRICACIÓN E INSTALACIÓN DE ESCALERA TIPO GATO EN ACERO INOXIDABLE, TIPO AISI 316L (BAJO EN CARBONO), H= 3,3 M INCLUYE PLATAFORMA DE TRABAJO, ADOSADA.</t>
    </r>
    <r>
      <rPr>
        <sz val="10"/>
        <color theme="1"/>
        <rFont val="Arial"/>
        <family val="2"/>
      </rPr>
      <t xml:space="preserve"> Comprende las actividades de diseño, corte, fabricación en taller, transporte, presentación, fijación estructural a piso y muro mediante placas de base y anclajes mecánicos o químicos sobre la losa o muro de concreto, incluyendo el sistema de protección dorsal o jaula de seguridad, plataforma de trabajo y pruebas de carga en acero inoxidable.</t>
    </r>
  </si>
  <si>
    <r>
      <rPr>
        <sz val="11"/>
        <color theme="1"/>
        <rFont val="Calibri"/>
        <family val="2"/>
        <scheme val="minor"/>
      </rPr>
      <t xml:space="preserve"> </t>
    </r>
    <r>
      <rPr>
        <b/>
        <sz val="10"/>
        <color theme="1"/>
        <rFont val="Arial"/>
        <family val="2"/>
      </rPr>
      <t>SUMINISTRO DE SISTEMA DE BOMBEO DE AGUAS RESIDUALES DE 1,5 HP.</t>
    </r>
    <r>
      <rPr>
        <sz val="11"/>
        <color theme="1"/>
        <rFont val="Calibri"/>
        <family val="2"/>
        <scheme val="minor"/>
      </rPr>
      <t xml:space="preserve"> Suministro y entrega en sitio de  bomba eléctrica estacionaria de 1.5 HP, con conexiones de entrada y salida de 1 1/4", diseñada técnicamente para el manejo de aguas residuales. No incluye desmonte, obras civiles, anclajes, tuberías, accesorios, cableado, instalación, pruebas ni puesta en marcha.</t>
    </r>
  </si>
  <si>
    <r>
      <t xml:space="preserve">SUMINISTRO E INSTALACION DE BOMBAS DOSIFICADORAS CAPACIDAD DE LA BOMBA 1,5 A 2 lt/h                                                                                                                                                                                   </t>
    </r>
    <r>
      <rPr>
        <sz val="11"/>
        <color theme="1"/>
        <rFont val="Calibri"/>
        <family val="2"/>
        <scheme val="minor"/>
      </rPr>
      <t>• Cabezal de PVDF: Ofrece alta resistencia química en contacto con los fluidos.
• Diafragma de PTFE: Fabricado para una alta durabilidad y resistencia.
• Regulación digital: Panel LED con control de caudal por frecuencia, operable incluso con la unidad en marcha.
• Doble válvula: Presente en las secciones de succión e inyección.
• Funciones adicionales: Incluye doble escala de regulación y función de purga.
• Accesorios incluidos: Válvula de pie, válvula de contrapresión/anti-sifón, grifo de purga y manguera.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</si>
</sst>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164" formatCode="_ * #,##0.00_ ;_ * \-#,##0.00_ ;_ * &quot;-&quot;??_ ;_ @_ "/>
    <numFmt numFmtId="165" formatCode="[$-240A]General"/>
    <numFmt numFmtId="166" formatCode="_ * #.##0.00_ ;_ * \-#.##0.00_ ;_ * &quot;-&quot;??_ ;_ @_ "/>
    <numFmt numFmtId="167" formatCode="_-&quot;$&quot;\ * #,##0_-;\-&quot;$&quot;\ * #,##0_-;_-&quot;$&quot;\ * &quot;-&quot;??_-;_-@_-"/>
    <numFmt numFmtId="168" formatCode="0.0"/>
  </numFmts>
  <fonts count="2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1"/>
      <charset val="134"/>
    </font>
    <font>
      <sz val="10"/>
      <name val="Arial"/>
      <family val="2"/>
    </font>
    <font>
      <sz val="11"/>
      <color theme="1"/>
      <name val="Arial"/>
      <family val="2"/>
    </font>
    <font>
      <b/>
      <sz val="11"/>
      <color theme="1"/>
      <name val="Calibri"/>
      <family val="2"/>
      <scheme val="minor"/>
    </font>
    <font>
      <b/>
      <vertAlign val="subscript"/>
      <sz val="11"/>
      <color theme="1"/>
      <name val="Calibri"/>
      <family val="2"/>
      <scheme val="minor"/>
    </font>
    <font>
      <sz val="11"/>
      <name val="Calibri"/>
      <family val="2"/>
      <scheme val="minor"/>
    </font>
    <font>
      <sz val="11"/>
      <color theme="1"/>
      <name val="Bodoni MT"/>
      <family val="1"/>
    </font>
    <font>
      <sz val="11"/>
      <name val="Bodoni MT"/>
      <family val="1"/>
    </font>
    <font>
      <b/>
      <sz val="11"/>
      <color theme="1"/>
      <name val="Bodoni MT"/>
      <family val="1"/>
    </font>
    <font>
      <b/>
      <sz val="14"/>
      <color theme="1"/>
      <name val="Calibri"/>
      <family val="2"/>
      <scheme val="minor"/>
    </font>
    <font>
      <b/>
      <sz val="11"/>
      <name val="Calibri"/>
      <family val="2"/>
      <scheme val="minor"/>
    </font>
    <font>
      <b/>
      <sz val="10"/>
      <color theme="1"/>
      <name val="Arial"/>
      <family val="2"/>
    </font>
    <font>
      <sz val="10"/>
      <color theme="1"/>
      <name val="Arial"/>
      <family val="2"/>
    </font>
    <font>
      <sz val="11"/>
      <color theme="1"/>
      <name val="Garamond"/>
      <family val="1"/>
    </font>
  </fonts>
  <fills count="8">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6" tint="0.79998168889431442"/>
        <bgColor indexed="64"/>
      </patternFill>
    </fill>
  </fills>
  <borders count="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xf numFmtId="165" fontId="8" fillId="0" borderId="0"/>
    <xf numFmtId="164" fontId="9" fillId="0" borderId="0" applyFont="0" applyFill="0" applyBorder="0" applyAlignment="0" applyProtection="0"/>
    <xf numFmtId="166" fontId="9"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10" fillId="0" borderId="0"/>
    <xf numFmtId="0" fontId="9" fillId="0" borderId="0"/>
    <xf numFmtId="0" fontId="10" fillId="0" borderId="0"/>
    <xf numFmtId="0" fontId="9" fillId="0" borderId="0"/>
    <xf numFmtId="44" fontId="7" fillId="0" borderId="0" applyFont="0" applyFill="0" applyBorder="0" applyAlignment="0" applyProtection="0"/>
  </cellStyleXfs>
  <cellXfs count="98">
    <xf numFmtId="0" fontId="0" fillId="0" borderId="0" xfId="0"/>
    <xf numFmtId="0" fontId="11" fillId="0" borderId="4" xfId="0" applyFont="1" applyBorder="1" applyAlignment="1">
      <alignment horizontal="justify" vertical="center" wrapText="1"/>
    </xf>
    <xf numFmtId="0" fontId="11" fillId="0" borderId="4" xfId="0" applyFont="1" applyBorder="1" applyAlignment="1">
      <alignment vertical="center" wrapText="1"/>
    </xf>
    <xf numFmtId="0" fontId="11" fillId="0" borderId="6" xfId="0" applyFont="1" applyBorder="1" applyAlignment="1">
      <alignment vertical="center" wrapText="1"/>
    </xf>
    <xf numFmtId="0" fontId="6" fillId="0" borderId="4" xfId="0" applyFont="1" applyBorder="1" applyAlignment="1">
      <alignment horizontal="center" vertical="center"/>
    </xf>
    <xf numFmtId="0" fontId="11" fillId="0" borderId="0" xfId="0" applyFont="1" applyAlignment="1">
      <alignment vertical="center"/>
    </xf>
    <xf numFmtId="0" fontId="11" fillId="0" borderId="4" xfId="0" applyFont="1" applyBorder="1" applyAlignment="1">
      <alignment horizontal="center" vertical="center"/>
    </xf>
    <xf numFmtId="0" fontId="6" fillId="0" borderId="0" xfId="0" applyFont="1" applyAlignment="1">
      <alignment vertical="center"/>
    </xf>
    <xf numFmtId="0" fontId="11" fillId="0" borderId="5" xfId="0" applyFont="1" applyBorder="1" applyAlignment="1">
      <alignment vertical="center" wrapText="1"/>
    </xf>
    <xf numFmtId="2" fontId="6" fillId="0" borderId="4" xfId="0" applyNumberFormat="1"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vertical="center"/>
    </xf>
    <xf numFmtId="44" fontId="6" fillId="0" borderId="0" xfId="11" applyFont="1" applyAlignment="1">
      <alignment vertical="center"/>
    </xf>
    <xf numFmtId="0" fontId="11" fillId="0" borderId="0" xfId="0" applyFont="1" applyAlignment="1">
      <alignment horizontal="center" vertical="center"/>
    </xf>
    <xf numFmtId="0" fontId="11" fillId="0" borderId="4" xfId="0" applyFont="1" applyBorder="1" applyAlignment="1">
      <alignment horizontal="center" vertical="center" wrapText="1"/>
    </xf>
    <xf numFmtId="44" fontId="11" fillId="0" borderId="4" xfId="11" applyFont="1" applyBorder="1" applyAlignment="1">
      <alignment horizontal="center" vertical="center" wrapText="1"/>
    </xf>
    <xf numFmtId="9" fontId="6" fillId="0" borderId="3" xfId="0" applyNumberFormat="1" applyFont="1" applyBorder="1" applyAlignment="1">
      <alignment horizontal="center" vertical="center"/>
    </xf>
    <xf numFmtId="0" fontId="11" fillId="2" borderId="4" xfId="0" applyFont="1" applyFill="1" applyBorder="1" applyAlignment="1">
      <alignment horizontal="center" vertical="center"/>
    </xf>
    <xf numFmtId="0" fontId="6" fillId="3" borderId="4" xfId="0" applyFont="1" applyFill="1" applyBorder="1" applyAlignment="1">
      <alignment horizontal="center" vertical="center"/>
    </xf>
    <xf numFmtId="44" fontId="6" fillId="3" borderId="4" xfId="0" applyNumberFormat="1" applyFont="1" applyFill="1" applyBorder="1" applyAlignment="1">
      <alignment vertical="center"/>
    </xf>
    <xf numFmtId="0" fontId="11" fillId="4" borderId="4" xfId="0" applyFont="1" applyFill="1" applyBorder="1" applyAlignment="1">
      <alignment vertical="center"/>
    </xf>
    <xf numFmtId="167" fontId="11" fillId="4" borderId="4" xfId="0" applyNumberFormat="1" applyFont="1" applyFill="1" applyBorder="1" applyAlignment="1">
      <alignment vertical="center"/>
    </xf>
    <xf numFmtId="9" fontId="6" fillId="4" borderId="4" xfId="0" applyNumberFormat="1" applyFont="1" applyFill="1" applyBorder="1" applyAlignment="1">
      <alignment horizontal="center" vertical="center"/>
    </xf>
    <xf numFmtId="167" fontId="4" fillId="4" borderId="4" xfId="0" applyNumberFormat="1" applyFont="1" applyFill="1" applyBorder="1" applyAlignment="1">
      <alignment vertical="center"/>
    </xf>
    <xf numFmtId="0" fontId="6" fillId="4" borderId="4" xfId="0" applyFont="1" applyFill="1" applyBorder="1" applyAlignment="1">
      <alignment vertical="center"/>
    </xf>
    <xf numFmtId="167" fontId="6" fillId="4" borderId="4" xfId="0" applyNumberFormat="1" applyFont="1" applyFill="1" applyBorder="1" applyAlignment="1">
      <alignment vertical="center"/>
    </xf>
    <xf numFmtId="167" fontId="14" fillId="5" borderId="4" xfId="11" applyNumberFormat="1" applyFont="1" applyFill="1" applyBorder="1" applyAlignment="1">
      <alignment vertical="center"/>
    </xf>
    <xf numFmtId="167" fontId="11" fillId="5" borderId="4" xfId="0" applyNumberFormat="1" applyFont="1" applyFill="1" applyBorder="1" applyAlignment="1">
      <alignment vertical="center"/>
    </xf>
    <xf numFmtId="167" fontId="6" fillId="5" borderId="4" xfId="0" applyNumberFormat="1" applyFont="1" applyFill="1" applyBorder="1" applyAlignment="1">
      <alignment vertical="center"/>
    </xf>
    <xf numFmtId="0" fontId="6" fillId="5" borderId="4" xfId="0" applyFont="1" applyFill="1" applyBorder="1" applyAlignment="1">
      <alignment vertical="center"/>
    </xf>
    <xf numFmtId="44" fontId="6" fillId="0" borderId="0" xfId="0" applyNumberFormat="1" applyFont="1" applyAlignment="1">
      <alignment vertical="center"/>
    </xf>
    <xf numFmtId="167" fontId="11" fillId="5" borderId="1" xfId="0" applyNumberFormat="1" applyFont="1" applyFill="1" applyBorder="1" applyAlignment="1">
      <alignment vertical="center"/>
    </xf>
    <xf numFmtId="167" fontId="4" fillId="5" borderId="1" xfId="0" applyNumberFormat="1" applyFont="1" applyFill="1" applyBorder="1" applyAlignment="1">
      <alignment vertical="center"/>
    </xf>
    <xf numFmtId="167" fontId="16" fillId="0" borderId="0" xfId="0" applyNumberFormat="1" applyFont="1" applyAlignment="1">
      <alignment vertical="center"/>
    </xf>
    <xf numFmtId="167" fontId="14" fillId="0" borderId="0" xfId="0" applyNumberFormat="1" applyFont="1" applyAlignment="1">
      <alignment vertical="center"/>
    </xf>
    <xf numFmtId="167" fontId="6" fillId="6" borderId="4" xfId="0" applyNumberFormat="1" applyFont="1" applyFill="1" applyBorder="1" applyAlignment="1">
      <alignment vertical="center"/>
    </xf>
    <xf numFmtId="0" fontId="6" fillId="6" borderId="4" xfId="0" applyFont="1" applyFill="1" applyBorder="1" applyAlignment="1">
      <alignment vertical="center"/>
    </xf>
    <xf numFmtId="167" fontId="11" fillId="6" borderId="4" xfId="0" applyNumberFormat="1" applyFont="1" applyFill="1" applyBorder="1" applyAlignment="1">
      <alignment vertical="center"/>
    </xf>
    <xf numFmtId="167" fontId="4" fillId="6" borderId="4" xfId="0" applyNumberFormat="1" applyFont="1" applyFill="1" applyBorder="1" applyAlignment="1">
      <alignment vertical="center"/>
    </xf>
    <xf numFmtId="0" fontId="6" fillId="6" borderId="0" xfId="0" applyFont="1" applyFill="1" applyAlignment="1">
      <alignment vertical="center"/>
    </xf>
    <xf numFmtId="0" fontId="11" fillId="5" borderId="4" xfId="0" applyFont="1" applyFill="1" applyBorder="1" applyAlignment="1">
      <alignment vertical="center"/>
    </xf>
    <xf numFmtId="0" fontId="11" fillId="6" borderId="4" xfId="0" applyFont="1" applyFill="1" applyBorder="1" applyAlignment="1">
      <alignment vertical="center"/>
    </xf>
    <xf numFmtId="0" fontId="18" fillId="0" borderId="4" xfId="0" applyFont="1" applyBorder="1" applyAlignment="1">
      <alignment horizontal="justify" vertical="center" wrapText="1"/>
    </xf>
    <xf numFmtId="0" fontId="3" fillId="0" borderId="4" xfId="0" applyFont="1" applyBorder="1" applyAlignment="1">
      <alignment horizontal="center" vertical="center"/>
    </xf>
    <xf numFmtId="167" fontId="3" fillId="0" borderId="8" xfId="11" applyNumberFormat="1" applyFont="1" applyFill="1" applyBorder="1" applyAlignment="1">
      <alignment vertical="center"/>
    </xf>
    <xf numFmtId="0" fontId="3" fillId="0" borderId="0" xfId="0" applyFont="1" applyAlignment="1">
      <alignment vertical="center"/>
    </xf>
    <xf numFmtId="167" fontId="13" fillId="7" borderId="4" xfId="11" applyNumberFormat="1" applyFont="1" applyFill="1" applyBorder="1" applyAlignment="1">
      <alignment vertical="center" wrapText="1"/>
    </xf>
    <xf numFmtId="0" fontId="3" fillId="0" borderId="7" xfId="0" applyFont="1" applyBorder="1" applyAlignment="1">
      <alignment horizontal="center" vertical="center"/>
    </xf>
    <xf numFmtId="167" fontId="3" fillId="5" borderId="4" xfId="11" applyNumberFormat="1" applyFont="1" applyFill="1" applyBorder="1" applyAlignment="1">
      <alignment vertical="center"/>
    </xf>
    <xf numFmtId="167" fontId="3" fillId="4" borderId="1" xfId="11" applyNumberFormat="1" applyFont="1" applyFill="1" applyBorder="1" applyAlignment="1">
      <alignment vertical="center"/>
    </xf>
    <xf numFmtId="0" fontId="2" fillId="0" borderId="4" xfId="0" applyFont="1" applyBorder="1" applyAlignment="1">
      <alignment horizontal="center" vertical="center"/>
    </xf>
    <xf numFmtId="0" fontId="19"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0" xfId="0" applyFont="1" applyAlignment="1">
      <alignment vertical="center"/>
    </xf>
    <xf numFmtId="168" fontId="2" fillId="0" borderId="4" xfId="0" applyNumberFormat="1" applyFont="1" applyBorder="1" applyAlignment="1">
      <alignment horizontal="center" vertical="center"/>
    </xf>
    <xf numFmtId="167" fontId="2" fillId="0" borderId="4" xfId="11" applyNumberFormat="1" applyFont="1" applyFill="1" applyBorder="1" applyAlignment="1">
      <alignment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167" fontId="2" fillId="7" borderId="4" xfId="11" applyNumberFormat="1" applyFont="1" applyFill="1" applyBorder="1" applyAlignment="1">
      <alignment vertical="center"/>
    </xf>
    <xf numFmtId="167" fontId="2" fillId="7" borderId="8" xfId="11" applyNumberFormat="1" applyFont="1" applyFill="1" applyBorder="1" applyAlignment="1">
      <alignment vertical="center"/>
    </xf>
    <xf numFmtId="167" fontId="2" fillId="7" borderId="4" xfId="11" applyNumberFormat="1" applyFont="1" applyFill="1" applyBorder="1" applyAlignment="1">
      <alignment vertical="center" wrapText="1"/>
    </xf>
    <xf numFmtId="167" fontId="2" fillId="7" borderId="4" xfId="11" applyNumberFormat="1" applyFont="1" applyFill="1" applyBorder="1" applyAlignment="1">
      <alignment horizontal="left" vertical="center" wrapText="1"/>
    </xf>
    <xf numFmtId="167" fontId="2" fillId="0" borderId="4" xfId="11" applyNumberFormat="1" applyFont="1" applyBorder="1" applyAlignment="1">
      <alignment vertical="center"/>
    </xf>
    <xf numFmtId="167" fontId="14" fillId="0" borderId="4" xfId="11" applyNumberFormat="1" applyFont="1" applyFill="1" applyBorder="1" applyAlignment="1">
      <alignment vertical="center"/>
    </xf>
    <xf numFmtId="167" fontId="15" fillId="0" borderId="4" xfId="11" applyNumberFormat="1" applyFont="1" applyFill="1" applyBorder="1" applyAlignment="1">
      <alignment vertical="center" wrapText="1"/>
    </xf>
    <xf numFmtId="167" fontId="14" fillId="0" borderId="4" xfId="11" applyNumberFormat="1" applyFont="1" applyFill="1" applyBorder="1" applyAlignment="1">
      <alignment vertical="center" wrapText="1"/>
    </xf>
    <xf numFmtId="167" fontId="14" fillId="0" borderId="4" xfId="11" applyNumberFormat="1" applyFont="1" applyFill="1" applyBorder="1" applyAlignment="1">
      <alignment horizontal="left" vertical="center" wrapText="1"/>
    </xf>
    <xf numFmtId="167" fontId="21" fillId="0" borderId="4" xfId="0" applyNumberFormat="1" applyFont="1" applyBorder="1" applyAlignment="1">
      <alignment vertical="center"/>
    </xf>
    <xf numFmtId="167" fontId="21" fillId="0" borderId="4" xfId="11" applyNumberFormat="1" applyFont="1" applyFill="1" applyBorder="1" applyAlignment="1">
      <alignment vertical="center"/>
    </xf>
    <xf numFmtId="167" fontId="2" fillId="0" borderId="4" xfId="0" applyNumberFormat="1" applyFont="1" applyBorder="1" applyAlignment="1">
      <alignment vertical="center"/>
    </xf>
    <xf numFmtId="167" fontId="2" fillId="0" borderId="8" xfId="11" applyNumberFormat="1" applyFont="1" applyFill="1" applyBorder="1" applyAlignment="1">
      <alignment vertical="center"/>
    </xf>
    <xf numFmtId="167" fontId="11" fillId="0" borderId="4" xfId="0" applyNumberFormat="1" applyFont="1" applyBorder="1" applyAlignment="1">
      <alignment vertical="center"/>
    </xf>
    <xf numFmtId="167" fontId="6" fillId="0" borderId="4" xfId="0" applyNumberFormat="1" applyFont="1" applyBorder="1" applyAlignment="1">
      <alignment vertical="center"/>
    </xf>
    <xf numFmtId="167" fontId="11" fillId="2" borderId="4" xfId="0" applyNumberFormat="1" applyFont="1" applyFill="1" applyBorder="1" applyAlignment="1">
      <alignment vertical="center"/>
    </xf>
    <xf numFmtId="167" fontId="6" fillId="0" borderId="4" xfId="11" applyNumberFormat="1"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6" fillId="0" borderId="1" xfId="0" applyFont="1" applyBorder="1" applyAlignment="1">
      <alignment horizontal="right" vertical="center"/>
    </xf>
    <xf numFmtId="0" fontId="6" fillId="0" borderId="2" xfId="0" applyFont="1" applyBorder="1" applyAlignment="1">
      <alignment horizontal="right" vertical="center"/>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7" fillId="0" borderId="0" xfId="0" applyFont="1" applyAlignment="1">
      <alignment horizontal="center" vertical="center"/>
    </xf>
    <xf numFmtId="0" fontId="11" fillId="4" borderId="4" xfId="0" applyFont="1" applyFill="1" applyBorder="1" applyAlignment="1">
      <alignment horizontal="center" vertical="center"/>
    </xf>
    <xf numFmtId="0" fontId="11" fillId="5" borderId="4" xfId="0" applyFont="1" applyFill="1" applyBorder="1" applyAlignment="1">
      <alignment horizontal="center" vertical="center" wrapText="1"/>
    </xf>
    <xf numFmtId="0" fontId="11" fillId="5" borderId="4"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4"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cellXfs>
  <cellStyles count="12">
    <cellStyle name="Excel Built-in Normal" xfId="1"/>
    <cellStyle name="Millares 2 2 2" xfId="2"/>
    <cellStyle name="Millares 2 2 3" xfId="3"/>
    <cellStyle name="Moneda" xfId="11" builtinId="4"/>
    <cellStyle name="Moneda 2" xfId="4"/>
    <cellStyle name="Normal" xfId="0" builtinId="0"/>
    <cellStyle name="Normal 2 11 2 2 2 2 4 2 2" xfId="5"/>
    <cellStyle name="Normal 2 15 2 2 2 2 2 5 2 2" xfId="6"/>
    <cellStyle name="Normal 2 2 2 2" xfId="7"/>
    <cellStyle name="Normal 2 2 2 2 2" xfId="8"/>
    <cellStyle name="Normal 2 2 3" xfId="9"/>
    <cellStyle name="Normal 3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1835728</xdr:colOff>
      <xdr:row>0</xdr:row>
      <xdr:rowOff>0</xdr:rowOff>
    </xdr:from>
    <xdr:to>
      <xdr:col>12</xdr:col>
      <xdr:colOff>545529</xdr:colOff>
      <xdr:row>1</xdr:row>
      <xdr:rowOff>121227</xdr:rowOff>
    </xdr:to>
    <xdr:pic>
      <xdr:nvPicPr>
        <xdr:cNvPr id="3" name="Imagen 2" descr="Dimar - Dirección General Marítima | Grupo Puerto de Cartagena">
          <a:extLst>
            <a:ext uri="{FF2B5EF4-FFF2-40B4-BE49-F238E27FC236}">
              <a16:creationId xmlns:a16="http://schemas.microsoft.com/office/drawing/2014/main" id="{D3DE224A-8326-5612-212E-37E53C2EA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20910" y="0"/>
          <a:ext cx="2134471" cy="7793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abSelected="1" topLeftCell="H16" zoomScale="70" zoomScaleNormal="70" workbookViewId="0">
      <selection activeCell="L16" sqref="L16"/>
    </sheetView>
  </sheetViews>
  <sheetFormatPr baseColWidth="10" defaultColWidth="11" defaultRowHeight="15"/>
  <cols>
    <col min="1" max="1" width="11" style="7"/>
    <col min="2" max="2" width="96.5703125" style="7" customWidth="1"/>
    <col min="3" max="3" width="11.5703125" style="11"/>
    <col min="4" max="4" width="13.7109375" style="11" customWidth="1"/>
    <col min="5" max="5" width="28" style="12" customWidth="1"/>
    <col min="6" max="6" width="34.7109375" style="7" customWidth="1"/>
    <col min="7" max="12" width="24" style="7" customWidth="1"/>
    <col min="13" max="13" width="21.140625" style="7" bestFit="1" customWidth="1"/>
    <col min="14" max="14" width="18" style="7" bestFit="1" customWidth="1"/>
    <col min="15" max="16384" width="11" style="7"/>
  </cols>
  <sheetData>
    <row r="1" spans="1:14" ht="51.75" customHeight="1">
      <c r="C1" s="89" t="s">
        <v>34</v>
      </c>
      <c r="D1" s="89"/>
      <c r="E1" s="89"/>
      <c r="F1" s="89"/>
      <c r="G1" s="89"/>
      <c r="H1" s="89"/>
      <c r="I1" s="89"/>
      <c r="J1" s="89"/>
      <c r="K1" s="89"/>
    </row>
    <row r="3" spans="1:14" s="13" customFormat="1" ht="48" customHeight="1">
      <c r="A3" s="6" t="s">
        <v>8</v>
      </c>
      <c r="B3" s="14" t="s">
        <v>0</v>
      </c>
      <c r="C3" s="6" t="s">
        <v>1</v>
      </c>
      <c r="D3" s="6" t="s">
        <v>2</v>
      </c>
      <c r="E3" s="15" t="s">
        <v>6</v>
      </c>
      <c r="F3" s="14" t="s">
        <v>30</v>
      </c>
      <c r="G3" s="90" t="s">
        <v>31</v>
      </c>
      <c r="H3" s="90"/>
      <c r="I3" s="91" t="s">
        <v>32</v>
      </c>
      <c r="J3" s="91"/>
      <c r="K3" s="93" t="s">
        <v>33</v>
      </c>
      <c r="L3" s="93"/>
    </row>
    <row r="4" spans="1:14" s="13" customFormat="1" ht="48" customHeight="1">
      <c r="A4" s="17"/>
      <c r="B4" s="95" t="s">
        <v>13</v>
      </c>
      <c r="C4" s="96"/>
      <c r="D4" s="96"/>
      <c r="E4" s="97"/>
      <c r="F4" s="17"/>
      <c r="G4" s="90"/>
      <c r="H4" s="90"/>
      <c r="I4" s="92"/>
      <c r="J4" s="92"/>
      <c r="K4" s="94"/>
      <c r="L4" s="94"/>
    </row>
    <row r="5" spans="1:14" s="5" customFormat="1" ht="46.5" customHeight="1">
      <c r="A5" s="6">
        <v>1</v>
      </c>
      <c r="B5" s="2" t="s">
        <v>11</v>
      </c>
      <c r="C5" s="76"/>
      <c r="D5" s="77"/>
      <c r="E5" s="77"/>
      <c r="F5" s="78"/>
    </row>
    <row r="6" spans="1:14" ht="155.25" customHeight="1">
      <c r="A6" s="4">
        <v>1.1000000000000001</v>
      </c>
      <c r="B6" s="42" t="s">
        <v>35</v>
      </c>
      <c r="C6" s="4" t="s">
        <v>3</v>
      </c>
      <c r="D6" s="4">
        <v>3</v>
      </c>
      <c r="E6" s="63">
        <f>(+G6+I6+K6)/3</f>
        <v>2742470.2618467766</v>
      </c>
      <c r="F6" s="75">
        <f>+E6*D6</f>
        <v>8227410.7855403293</v>
      </c>
      <c r="G6" s="59">
        <v>3030000</v>
      </c>
      <c r="H6" s="60">
        <f>+G6*D6</f>
        <v>9090000</v>
      </c>
      <c r="I6" s="64">
        <v>3800000</v>
      </c>
      <c r="J6" s="26">
        <f>+I6*D6</f>
        <v>11400000</v>
      </c>
      <c r="K6" s="68">
        <v>1397410.7855403293</v>
      </c>
      <c r="L6" s="69">
        <f>+K6*D6</f>
        <v>4192232.3566209879</v>
      </c>
    </row>
    <row r="7" spans="1:14" ht="168.75" customHeight="1">
      <c r="A7" s="4">
        <v>1.2</v>
      </c>
      <c r="B7" s="1" t="s">
        <v>36</v>
      </c>
      <c r="C7" s="4" t="s">
        <v>3</v>
      </c>
      <c r="D7" s="4">
        <v>3</v>
      </c>
      <c r="E7" s="63">
        <f>(+G7+I7+K7)/3</f>
        <v>2630000</v>
      </c>
      <c r="F7" s="73">
        <f>+D7*E7</f>
        <v>7890000</v>
      </c>
      <c r="G7" s="46">
        <v>3000000</v>
      </c>
      <c r="H7" s="60">
        <f t="shared" ref="H7:H16" si="0">+G7*D7</f>
        <v>9000000</v>
      </c>
      <c r="I7" s="65">
        <v>3130000</v>
      </c>
      <c r="J7" s="26">
        <f t="shared" ref="J7:J16" si="1">+I7*D7</f>
        <v>9390000</v>
      </c>
      <c r="K7" s="68">
        <v>1760000</v>
      </c>
      <c r="L7" s="69">
        <f t="shared" ref="L7:L16" si="2">+K7*D7</f>
        <v>5280000</v>
      </c>
      <c r="N7" s="30"/>
    </row>
    <row r="8" spans="1:14" ht="43.5" customHeight="1">
      <c r="A8" s="4">
        <v>2</v>
      </c>
      <c r="B8" s="1" t="s">
        <v>21</v>
      </c>
      <c r="C8" s="56"/>
      <c r="D8" s="57"/>
      <c r="E8" s="63">
        <f t="shared" ref="E8:E16" si="3">(+G8+I8+K8)/3</f>
        <v>0</v>
      </c>
      <c r="F8" s="58"/>
      <c r="G8" s="46"/>
      <c r="H8" s="60"/>
      <c r="I8" s="65"/>
      <c r="J8" s="26"/>
      <c r="K8" s="68"/>
      <c r="L8" s="69"/>
    </row>
    <row r="9" spans="1:14" ht="79.5" customHeight="1">
      <c r="A9" s="4">
        <v>2.1</v>
      </c>
      <c r="B9" s="8" t="s">
        <v>22</v>
      </c>
      <c r="C9" s="4" t="s">
        <v>4</v>
      </c>
      <c r="D9" s="9">
        <f>3.62*6.71</f>
        <v>24.290200000000002</v>
      </c>
      <c r="E9" s="63">
        <f t="shared" si="3"/>
        <v>38000</v>
      </c>
      <c r="F9" s="73">
        <f>+ROUND(D9*E9,0)</f>
        <v>923028</v>
      </c>
      <c r="G9" s="59">
        <v>26800</v>
      </c>
      <c r="H9" s="60">
        <f t="shared" si="0"/>
        <v>650977.3600000001</v>
      </c>
      <c r="I9" s="64">
        <v>26800</v>
      </c>
      <c r="J9" s="26">
        <f>+ROUND(I9*D9,0)</f>
        <v>650977</v>
      </c>
      <c r="K9" s="68">
        <v>60400</v>
      </c>
      <c r="L9" s="69">
        <f t="shared" si="2"/>
        <v>1467128.08</v>
      </c>
    </row>
    <row r="10" spans="1:14" ht="138" customHeight="1">
      <c r="A10" s="4">
        <v>2.2000000000000002</v>
      </c>
      <c r="B10" s="2" t="s">
        <v>23</v>
      </c>
      <c r="C10" s="4" t="s">
        <v>3</v>
      </c>
      <c r="D10" s="9">
        <v>8</v>
      </c>
      <c r="E10" s="63">
        <f t="shared" si="3"/>
        <v>250000</v>
      </c>
      <c r="F10" s="73">
        <f>+D10*E10</f>
        <v>2000000</v>
      </c>
      <c r="G10" s="61">
        <v>280000</v>
      </c>
      <c r="H10" s="60">
        <f t="shared" si="0"/>
        <v>2240000</v>
      </c>
      <c r="I10" s="66">
        <v>305000</v>
      </c>
      <c r="J10" s="26">
        <f t="shared" si="1"/>
        <v>2440000</v>
      </c>
      <c r="K10" s="68">
        <v>165000</v>
      </c>
      <c r="L10" s="69">
        <f t="shared" si="2"/>
        <v>1320000</v>
      </c>
    </row>
    <row r="11" spans="1:14" ht="228" customHeight="1">
      <c r="A11" s="4">
        <v>2.2999999999999998</v>
      </c>
      <c r="B11" s="3" t="s">
        <v>24</v>
      </c>
      <c r="C11" s="4" t="s">
        <v>4</v>
      </c>
      <c r="D11" s="4">
        <v>40.94</v>
      </c>
      <c r="E11" s="63">
        <f t="shared" si="3"/>
        <v>290000</v>
      </c>
      <c r="F11" s="73">
        <f>+D11*E11</f>
        <v>11872600</v>
      </c>
      <c r="G11" s="61">
        <v>255000</v>
      </c>
      <c r="H11" s="60">
        <f t="shared" si="0"/>
        <v>10439700</v>
      </c>
      <c r="I11" s="66">
        <v>265000</v>
      </c>
      <c r="J11" s="26">
        <f>+ROUND(I11*D11,0)</f>
        <v>10849100</v>
      </c>
      <c r="K11" s="68">
        <v>350000</v>
      </c>
      <c r="L11" s="69">
        <f t="shared" si="2"/>
        <v>14329000</v>
      </c>
    </row>
    <row r="12" spans="1:14" ht="74.25" customHeight="1">
      <c r="A12" s="4">
        <v>2.4</v>
      </c>
      <c r="B12" s="2" t="s">
        <v>25</v>
      </c>
      <c r="C12" s="4" t="s">
        <v>4</v>
      </c>
      <c r="D12" s="4">
        <v>46.44</v>
      </c>
      <c r="E12" s="63">
        <f t="shared" si="3"/>
        <v>285000</v>
      </c>
      <c r="F12" s="73">
        <f>+D12*E12</f>
        <v>13235400</v>
      </c>
      <c r="G12" s="59">
        <v>235000</v>
      </c>
      <c r="H12" s="60">
        <f t="shared" si="0"/>
        <v>10913400</v>
      </c>
      <c r="I12" s="64">
        <v>295000</v>
      </c>
      <c r="J12" s="26">
        <f>+ROUND(I12*D12,0)</f>
        <v>13699800</v>
      </c>
      <c r="K12" s="68">
        <v>325000</v>
      </c>
      <c r="L12" s="69">
        <f t="shared" si="2"/>
        <v>15093000</v>
      </c>
    </row>
    <row r="13" spans="1:14" ht="198.75" customHeight="1">
      <c r="A13" s="4">
        <v>2.5</v>
      </c>
      <c r="B13" s="2" t="s">
        <v>26</v>
      </c>
      <c r="C13" s="4" t="s">
        <v>7</v>
      </c>
      <c r="D13" s="4">
        <v>10</v>
      </c>
      <c r="E13" s="63">
        <f t="shared" si="3"/>
        <v>712000</v>
      </c>
      <c r="F13" s="73">
        <f t="shared" ref="F13:F16" si="4">+D13*E13</f>
        <v>7120000</v>
      </c>
      <c r="G13" s="62">
        <v>760000</v>
      </c>
      <c r="H13" s="60">
        <f t="shared" si="0"/>
        <v>7600000</v>
      </c>
      <c r="I13" s="67">
        <v>860000</v>
      </c>
      <c r="J13" s="26">
        <f t="shared" si="1"/>
        <v>8600000</v>
      </c>
      <c r="K13" s="68">
        <v>516000</v>
      </c>
      <c r="L13" s="69">
        <f t="shared" si="2"/>
        <v>5160000</v>
      </c>
    </row>
    <row r="14" spans="1:14" ht="180.75" customHeight="1">
      <c r="A14" s="4">
        <v>2.6</v>
      </c>
      <c r="B14" s="2" t="s">
        <v>27</v>
      </c>
      <c r="C14" s="4" t="s">
        <v>5</v>
      </c>
      <c r="D14" s="10">
        <v>1</v>
      </c>
      <c r="E14" s="63">
        <f t="shared" si="3"/>
        <v>26000000</v>
      </c>
      <c r="F14" s="73">
        <f t="shared" si="4"/>
        <v>26000000</v>
      </c>
      <c r="G14" s="59">
        <v>31134000</v>
      </c>
      <c r="H14" s="60">
        <f t="shared" si="0"/>
        <v>31134000</v>
      </c>
      <c r="I14" s="64">
        <v>26000000</v>
      </c>
      <c r="J14" s="26">
        <f t="shared" si="1"/>
        <v>26000000</v>
      </c>
      <c r="K14" s="68">
        <v>20866000</v>
      </c>
      <c r="L14" s="69">
        <f t="shared" si="2"/>
        <v>20866000</v>
      </c>
    </row>
    <row r="15" spans="1:14" s="53" customFormat="1" ht="87.75" customHeight="1">
      <c r="A15" s="50">
        <v>2.7</v>
      </c>
      <c r="B15" s="51" t="s">
        <v>37</v>
      </c>
      <c r="C15" s="50" t="s">
        <v>3</v>
      </c>
      <c r="D15" s="52">
        <v>1</v>
      </c>
      <c r="E15" s="63">
        <f t="shared" si="3"/>
        <v>8900000</v>
      </c>
      <c r="F15" s="70">
        <f>+ROUND(D15*E15,0)</f>
        <v>8900000</v>
      </c>
      <c r="G15" s="63">
        <v>10200000</v>
      </c>
      <c r="H15" s="60">
        <f t="shared" si="0"/>
        <v>10200000</v>
      </c>
      <c r="I15" s="63">
        <v>7500000</v>
      </c>
      <c r="J15" s="26">
        <f t="shared" si="1"/>
        <v>7500000</v>
      </c>
      <c r="K15" s="68">
        <v>9000000</v>
      </c>
      <c r="L15" s="69">
        <f>+K15*D15</f>
        <v>9000000</v>
      </c>
    </row>
    <row r="16" spans="1:14" s="53" customFormat="1" ht="63.75" customHeight="1">
      <c r="A16" s="54">
        <v>2.8</v>
      </c>
      <c r="B16" s="1" t="s">
        <v>28</v>
      </c>
      <c r="C16" s="50" t="s">
        <v>10</v>
      </c>
      <c r="D16" s="52">
        <v>1</v>
      </c>
      <c r="E16" s="63">
        <f t="shared" si="3"/>
        <v>7266666.666666667</v>
      </c>
      <c r="F16" s="70">
        <f t="shared" si="4"/>
        <v>7266666.666666667</v>
      </c>
      <c r="G16" s="63">
        <v>9100000</v>
      </c>
      <c r="H16" s="60">
        <f t="shared" si="0"/>
        <v>9100000</v>
      </c>
      <c r="I16" s="63">
        <v>6500000</v>
      </c>
      <c r="J16" s="26">
        <f t="shared" si="1"/>
        <v>6500000</v>
      </c>
      <c r="K16" s="68">
        <v>6200000</v>
      </c>
      <c r="L16" s="69">
        <f t="shared" si="2"/>
        <v>6200000</v>
      </c>
    </row>
    <row r="17" spans="1:13" ht="63.75" customHeight="1">
      <c r="A17" s="76" t="s">
        <v>9</v>
      </c>
      <c r="B17" s="77"/>
      <c r="C17" s="77"/>
      <c r="D17" s="77"/>
      <c r="E17" s="78"/>
      <c r="F17" s="72">
        <f>SUM(F6:F16)</f>
        <v>93435105.452206999</v>
      </c>
      <c r="G17" s="20"/>
      <c r="H17" s="21">
        <f>SUM(H6:H16)</f>
        <v>100368077.36</v>
      </c>
      <c r="I17" s="29"/>
      <c r="J17" s="31">
        <f>ROUND(SUM(J6:J16),0)</f>
        <v>97029877</v>
      </c>
      <c r="K17" s="36"/>
      <c r="L17" s="37">
        <f>SUM(L6:L16)</f>
        <v>82907360.436620981</v>
      </c>
      <c r="M17" s="33"/>
    </row>
    <row r="18" spans="1:13" ht="37.5" customHeight="1">
      <c r="A18" s="82" t="s">
        <v>14</v>
      </c>
      <c r="B18" s="83"/>
      <c r="C18" s="83"/>
      <c r="D18" s="83"/>
      <c r="E18" s="16">
        <v>0.24</v>
      </c>
      <c r="F18" s="73">
        <f>+ROUND($F$17*E18,0)</f>
        <v>22424425</v>
      </c>
      <c r="G18" s="22">
        <v>0.24</v>
      </c>
      <c r="H18" s="23">
        <f>+ROUND($H$17*G18,0)</f>
        <v>24088339</v>
      </c>
      <c r="I18" s="29"/>
      <c r="J18" s="32">
        <f>+ROUND($J$17*E18,0)</f>
        <v>23287170</v>
      </c>
      <c r="K18" s="36"/>
      <c r="L18" s="38">
        <f>+ROUND($L$17*G18,0)</f>
        <v>19897767</v>
      </c>
      <c r="M18" s="34"/>
    </row>
    <row r="19" spans="1:13" ht="37.5" customHeight="1">
      <c r="A19" s="82" t="s">
        <v>15</v>
      </c>
      <c r="B19" s="83"/>
      <c r="C19" s="83"/>
      <c r="D19" s="83"/>
      <c r="E19" s="16">
        <v>0.03</v>
      </c>
      <c r="F19" s="73">
        <f t="shared" ref="F19:F20" si="5">+ROUND($F$17*E19,0)</f>
        <v>2803053</v>
      </c>
      <c r="G19" s="22">
        <v>0.03</v>
      </c>
      <c r="H19" s="23">
        <f t="shared" ref="H19:H20" si="6">+ROUND($H$17*G19,0)</f>
        <v>3011042</v>
      </c>
      <c r="I19" s="29"/>
      <c r="J19" s="32">
        <f t="shared" ref="J19:J20" si="7">+ROUND($J$17*E19,0)</f>
        <v>2910896</v>
      </c>
      <c r="K19" s="36"/>
      <c r="L19" s="38">
        <f t="shared" ref="L19:L20" si="8">+ROUND($L$17*G19,0)</f>
        <v>2487221</v>
      </c>
      <c r="M19" s="34"/>
    </row>
    <row r="20" spans="1:13" ht="37.5" customHeight="1">
      <c r="A20" s="82" t="s">
        <v>16</v>
      </c>
      <c r="B20" s="83"/>
      <c r="C20" s="83"/>
      <c r="D20" s="83"/>
      <c r="E20" s="16">
        <v>0.03</v>
      </c>
      <c r="F20" s="73">
        <f t="shared" si="5"/>
        <v>2803053</v>
      </c>
      <c r="G20" s="22">
        <v>0.03</v>
      </c>
      <c r="H20" s="23">
        <f t="shared" si="6"/>
        <v>3011042</v>
      </c>
      <c r="I20" s="29"/>
      <c r="J20" s="32">
        <f t="shared" si="7"/>
        <v>2910896</v>
      </c>
      <c r="K20" s="36"/>
      <c r="L20" s="38">
        <f t="shared" si="8"/>
        <v>2487221</v>
      </c>
      <c r="M20" s="34"/>
    </row>
    <row r="21" spans="1:13" ht="37.5" customHeight="1">
      <c r="A21" s="82" t="s">
        <v>17</v>
      </c>
      <c r="B21" s="83"/>
      <c r="C21" s="83"/>
      <c r="D21" s="83"/>
      <c r="E21" s="16">
        <v>0.19</v>
      </c>
      <c r="F21" s="73">
        <f>+ROUND(F20*E21,0)</f>
        <v>532580</v>
      </c>
      <c r="G21" s="22">
        <v>0.19</v>
      </c>
      <c r="H21" s="23">
        <f>+ROUND(H20*G21,0)</f>
        <v>572098</v>
      </c>
      <c r="I21" s="29"/>
      <c r="J21" s="32">
        <f>+ROUND($J$20*E21,0)</f>
        <v>553070</v>
      </c>
      <c r="K21" s="36"/>
      <c r="L21" s="38">
        <f>+ROUND($L$20*E21,0)</f>
        <v>472572</v>
      </c>
      <c r="M21" s="34"/>
    </row>
    <row r="22" spans="1:13" ht="43.5" customHeight="1">
      <c r="A22" s="79" t="s">
        <v>18</v>
      </c>
      <c r="B22" s="80"/>
      <c r="C22" s="80"/>
      <c r="D22" s="80"/>
      <c r="E22" s="81"/>
      <c r="F22" s="74">
        <f>SUM(F17:F21)</f>
        <v>121998216.452207</v>
      </c>
      <c r="G22" s="20"/>
      <c r="H22" s="21">
        <f>SUM(H17:H21)</f>
        <v>131050598.36</v>
      </c>
      <c r="I22" s="40"/>
      <c r="J22" s="31">
        <f>SUM(J17:J21)</f>
        <v>126691909</v>
      </c>
      <c r="K22" s="41"/>
      <c r="L22" s="37">
        <f>SUM(L17:L21)</f>
        <v>108252141.43662098</v>
      </c>
      <c r="M22" s="33"/>
    </row>
    <row r="23" spans="1:13" ht="43.5" customHeight="1">
      <c r="A23" s="18"/>
      <c r="B23" s="86" t="s">
        <v>12</v>
      </c>
      <c r="C23" s="87"/>
      <c r="D23" s="87"/>
      <c r="E23" s="88"/>
      <c r="F23" s="19"/>
      <c r="G23" s="24"/>
      <c r="H23" s="24"/>
      <c r="I23" s="29"/>
      <c r="J23" s="29"/>
      <c r="K23" s="39"/>
      <c r="L23" s="39"/>
    </row>
    <row r="24" spans="1:13" s="45" customFormat="1" ht="76.5" customHeight="1">
      <c r="A24" s="47">
        <v>3.1</v>
      </c>
      <c r="B24" s="1" t="s">
        <v>38</v>
      </c>
      <c r="C24" s="43" t="s">
        <v>3</v>
      </c>
      <c r="D24" s="43">
        <v>3</v>
      </c>
      <c r="E24" s="55">
        <f>(+G24+I24+K24)/3</f>
        <v>4513104.666666667</v>
      </c>
      <c r="F24" s="44">
        <f>+E24*D24</f>
        <v>13539314</v>
      </c>
      <c r="G24" s="55">
        <v>3500000</v>
      </c>
      <c r="H24" s="49">
        <f>+G24*D24</f>
        <v>10500000</v>
      </c>
      <c r="I24" s="55">
        <v>4239314</v>
      </c>
      <c r="J24" s="48">
        <f>+I24*D24</f>
        <v>12717942</v>
      </c>
      <c r="K24" s="70">
        <v>5800000</v>
      </c>
      <c r="L24" s="71">
        <f>+K24*D24</f>
        <v>17400000</v>
      </c>
    </row>
    <row r="25" spans="1:13" ht="159.75" customHeight="1">
      <c r="A25" s="4">
        <v>3.3</v>
      </c>
      <c r="B25" s="2" t="s">
        <v>39</v>
      </c>
      <c r="C25" s="4" t="s">
        <v>7</v>
      </c>
      <c r="D25" s="10">
        <v>2</v>
      </c>
      <c r="E25" s="63">
        <f>(+G25+I25+K25)/3</f>
        <v>13433333.333333334</v>
      </c>
      <c r="F25" s="73">
        <f>+D25*E25</f>
        <v>26866666.666666668</v>
      </c>
      <c r="G25" s="63">
        <v>10650000</v>
      </c>
      <c r="H25" s="49">
        <f t="shared" ref="H25:H26" si="9">+G25*D25</f>
        <v>21300000</v>
      </c>
      <c r="I25" s="64">
        <v>11300000</v>
      </c>
      <c r="J25" s="48">
        <f t="shared" ref="J25:J26" si="10">+I25*D25</f>
        <v>22600000</v>
      </c>
      <c r="K25" s="70">
        <v>18350000</v>
      </c>
      <c r="L25" s="71">
        <f t="shared" ref="L25:L26" si="11">+K25*D25</f>
        <v>36700000</v>
      </c>
    </row>
    <row r="26" spans="1:13" ht="57.75" customHeight="1">
      <c r="A26" s="4">
        <v>3.4</v>
      </c>
      <c r="B26" s="1" t="s">
        <v>29</v>
      </c>
      <c r="C26" s="4" t="s">
        <v>7</v>
      </c>
      <c r="D26" s="10">
        <v>1</v>
      </c>
      <c r="E26" s="63">
        <f>(+G26+I26+K26)/3</f>
        <v>4000000</v>
      </c>
      <c r="F26" s="73">
        <f>+D26*E26</f>
        <v>4000000</v>
      </c>
      <c r="G26" s="63">
        <v>5102000</v>
      </c>
      <c r="H26" s="49">
        <f t="shared" si="9"/>
        <v>5102000</v>
      </c>
      <c r="I26" s="64">
        <v>5102000</v>
      </c>
      <c r="J26" s="48">
        <f t="shared" si="10"/>
        <v>5102000</v>
      </c>
      <c r="K26" s="70">
        <v>1796000</v>
      </c>
      <c r="L26" s="71">
        <f t="shared" si="11"/>
        <v>1796000</v>
      </c>
    </row>
    <row r="27" spans="1:13" ht="37.5" customHeight="1">
      <c r="A27" s="76" t="s">
        <v>19</v>
      </c>
      <c r="B27" s="77"/>
      <c r="C27" s="77"/>
      <c r="D27" s="77"/>
      <c r="E27" s="78"/>
      <c r="F27" s="72">
        <f>SUM(F24:F26)</f>
        <v>44405980.666666672</v>
      </c>
      <c r="G27" s="24"/>
      <c r="H27" s="21">
        <f>SUM(H24:H26)</f>
        <v>36902000</v>
      </c>
      <c r="I27" s="29"/>
      <c r="J27" s="27">
        <f>SUM(J24:J26)</f>
        <v>40419942</v>
      </c>
      <c r="K27" s="36"/>
      <c r="L27" s="37">
        <f>SUM(L24:L26)</f>
        <v>55896000</v>
      </c>
    </row>
    <row r="28" spans="1:13" ht="37.5" customHeight="1">
      <c r="A28" s="82" t="s">
        <v>17</v>
      </c>
      <c r="B28" s="83"/>
      <c r="C28" s="83"/>
      <c r="D28" s="83"/>
      <c r="E28" s="16">
        <v>0.19</v>
      </c>
      <c r="F28" s="73">
        <f>+F27*E28</f>
        <v>8437136.3266666681</v>
      </c>
      <c r="G28" s="24"/>
      <c r="H28" s="25">
        <f>+H27*E28</f>
        <v>7011380</v>
      </c>
      <c r="I28" s="29"/>
      <c r="J28" s="28">
        <f>+J27*E28</f>
        <v>7679788.9800000004</v>
      </c>
      <c r="K28" s="36"/>
      <c r="L28" s="35">
        <f>+L27*E28</f>
        <v>10620240</v>
      </c>
    </row>
    <row r="29" spans="1:13" ht="43.5" customHeight="1">
      <c r="A29" s="84" t="s">
        <v>18</v>
      </c>
      <c r="B29" s="85"/>
      <c r="C29" s="85"/>
      <c r="D29" s="85"/>
      <c r="E29" s="85"/>
      <c r="F29" s="73">
        <f>+F27+F28</f>
        <v>52843116.99333334</v>
      </c>
      <c r="G29" s="24"/>
      <c r="H29" s="25">
        <f>+H27+H28</f>
        <v>43913380</v>
      </c>
      <c r="I29" s="29"/>
      <c r="J29" s="28">
        <f>+J27+J28</f>
        <v>48099730.980000004</v>
      </c>
      <c r="K29" s="36"/>
      <c r="L29" s="35">
        <f>+L27+L28</f>
        <v>66516240</v>
      </c>
    </row>
    <row r="30" spans="1:13" ht="43.5" customHeight="1">
      <c r="A30" s="84" t="s">
        <v>20</v>
      </c>
      <c r="B30" s="85"/>
      <c r="C30" s="85"/>
      <c r="D30" s="85"/>
      <c r="E30" s="85"/>
      <c r="F30" s="72">
        <f>+F29+F22</f>
        <v>174841333.44554034</v>
      </c>
      <c r="G30" s="20"/>
      <c r="H30" s="21">
        <f>+H29+H22</f>
        <v>174963978.36000001</v>
      </c>
      <c r="I30" s="40"/>
      <c r="J30" s="27">
        <f>+J29+J22</f>
        <v>174791639.98000002</v>
      </c>
      <c r="K30" s="41"/>
      <c r="L30" s="37">
        <f>+L29+L22</f>
        <v>174768381.43662098</v>
      </c>
    </row>
  </sheetData>
  <mergeCells count="20">
    <mergeCell ref="C1:K1"/>
    <mergeCell ref="G3:H3"/>
    <mergeCell ref="G4:H4"/>
    <mergeCell ref="I3:J3"/>
    <mergeCell ref="I4:J4"/>
    <mergeCell ref="K3:L3"/>
    <mergeCell ref="K4:L4"/>
    <mergeCell ref="B4:E4"/>
    <mergeCell ref="A27:E27"/>
    <mergeCell ref="A28:D28"/>
    <mergeCell ref="A29:E29"/>
    <mergeCell ref="A30:E30"/>
    <mergeCell ref="B23:E23"/>
    <mergeCell ref="C5:F5"/>
    <mergeCell ref="A22:E22"/>
    <mergeCell ref="A17:E17"/>
    <mergeCell ref="A18:D18"/>
    <mergeCell ref="A19:D19"/>
    <mergeCell ref="A20:D20"/>
    <mergeCell ref="A21:D21"/>
  </mergeCells>
  <pageMargins left="0.70866141732283472" right="0.70866141732283472" top="0.74803149606299213" bottom="0.74803149606299213" header="0.31496062992125984" footer="0.31496062992125984"/>
  <pageSetup scale="50" fitToHeight="2"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GENERAL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Pharma Bienestar</dc:creator>
  <cp:lastModifiedBy>Vivian</cp:lastModifiedBy>
  <cp:lastPrinted>2026-10-01T15:29:12Z</cp:lastPrinted>
  <dcterms:created xsi:type="dcterms:W3CDTF">2026-09-18T17:23:00Z</dcterms:created>
  <dcterms:modified xsi:type="dcterms:W3CDTF">2026-10-10T02:06:36Z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850DFE57A3F8462599BA4A9B2BFCE641_12</vt:lpwstr>
  </property>
  <property fmtid="{D5CDD505-2E9C-101B-9397-08002B2CF9AE}" pid="3" name="KSOProductBuildVer">
    <vt:lpwstr>2058-12.1.0.28485</vt:lpwstr>
  </property>
  <property fmtid="{D5CDD505-2E9C-101B-9397-08002B2CF9AE}" pid="4" name="CalculationRule">
    <vt:i4>0</vt:i4>
  </property>
</Properties>
</file>