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carlos_castellanos_gobiernobogota_gov_co/Documents/A - MARTIRES/2026/CONTRATOS/MEDICION POSTERIOR/FINALES/"/>
    </mc:Choice>
  </mc:AlternateContent>
  <xr:revisionPtr revIDLastSave="90" documentId="8_{DE5F446F-C74B-4B06-AB93-58380BA51901}" xr6:coauthVersionLast="47" xr6:coauthVersionMax="47" xr10:uidLastSave="{3FCEF36C-D881-4B30-A0BF-793B964C5964}"/>
  <bookViews>
    <workbookView xWindow="-120" yWindow="-120" windowWidth="29040" windowHeight="17520" xr2:uid="{2286BAE3-CFDE-442F-A22C-5F23E83CFDE1}"/>
  </bookViews>
  <sheets>
    <sheet name="ESTUDIO DE MERCADO" sheetId="1" r:id="rId1"/>
  </sheets>
  <externalReferences>
    <externalReference r:id="rId2"/>
  </externalReferences>
  <definedNames>
    <definedName name="_xlnm.Print_Area" localSheetId="0">'ESTUDIO DE MERCADO'!$A$1:$R$25</definedName>
    <definedName name="_xlnm.Print_Titles" localSheetId="0">'ESTUDIO DE MERCADO'!$2:$10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O17" i="1" l="1"/>
  <c r="P17" i="1" s="1"/>
  <c r="O21" i="1"/>
  <c r="P21" i="1" s="1"/>
  <c r="T19" i="1"/>
  <c r="R19" i="1"/>
  <c r="Q19" i="1"/>
  <c r="O19" i="1"/>
  <c r="P19" i="1" s="1"/>
  <c r="N21" i="1"/>
  <c r="L21" i="1"/>
  <c r="J21" i="1"/>
  <c r="J23" i="1" s="1"/>
  <c r="J24" i="1" s="1"/>
  <c r="J25" i="1" s="1"/>
  <c r="H21" i="1"/>
  <c r="F21" i="1"/>
  <c r="T21" i="1" s="1"/>
  <c r="N19" i="1"/>
  <c r="L19" i="1"/>
  <c r="J19" i="1"/>
  <c r="H19" i="1"/>
  <c r="F19" i="1"/>
  <c r="N17" i="1"/>
  <c r="L17" i="1"/>
  <c r="J17" i="1"/>
  <c r="H17" i="1"/>
  <c r="F17" i="1"/>
  <c r="F23" i="1" l="1"/>
  <c r="F24" i="1" s="1"/>
  <c r="F25" i="1" s="1"/>
  <c r="T17" i="1"/>
  <c r="Q21" i="1"/>
  <c r="R21" i="1"/>
  <c r="N23" i="1"/>
  <c r="N24" i="1" s="1"/>
  <c r="N25" i="1" s="1"/>
  <c r="Q17" i="1"/>
  <c r="R17" i="1"/>
  <c r="S21" i="1"/>
  <c r="U21" i="1"/>
  <c r="V21" i="1" s="1"/>
  <c r="W21" i="1" s="1"/>
  <c r="P23" i="1"/>
  <c r="P24" i="1" s="1"/>
  <c r="P25" i="1" s="1"/>
  <c r="U17" i="1"/>
  <c r="V17" i="1" s="1"/>
  <c r="W17" i="1" s="1"/>
  <c r="L23" i="1"/>
  <c r="L24" i="1" s="1"/>
  <c r="L25" i="1" s="1"/>
  <c r="S19" i="1"/>
  <c r="U19" i="1"/>
  <c r="V19" i="1" s="1"/>
  <c r="W19" i="1" s="1"/>
  <c r="S17" i="1"/>
  <c r="H23" i="1"/>
  <c r="H24" i="1" s="1"/>
  <c r="H25" i="1" s="1"/>
  <c r="P29" i="1" a="1"/>
  <c r="P29" i="1" l="1"/>
  <c r="P30" i="1" s="1"/>
  <c r="T25" i="1"/>
  <c r="U25" i="1"/>
  <c r="V25" i="1" s="1"/>
  <c r="W25" i="1" s="1"/>
  <c r="Q25" i="1"/>
  <c r="R25" i="1"/>
  <c r="S25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<sst xmlns="http://schemas.openxmlformats.org/spreadsheetml/2006/main" count="41" uniqueCount="33">
  <si>
    <t>ESTUDIO DE MERCADO</t>
  </si>
  <si>
    <t>HERRAMIENTAS DE GESTION INTEGRAL ORGANIZACIONAL SAS</t>
  </si>
  <si>
    <t>RCM INVENTARIOS S.A.S</t>
  </si>
  <si>
    <t>TINSA COLOMBIA LTDA</t>
  </si>
  <si>
    <t>L&amp;Q AUDITORES EXTERNOS S.A.S</t>
  </si>
  <si>
    <t>GERENCIA PUBLICA Y PRIVADA SAS</t>
  </si>
  <si>
    <t>VALOR MINIMO</t>
  </si>
  <si>
    <t>VALOR MAXIMO</t>
  </si>
  <si>
    <t>DISPERSION</t>
  </si>
  <si>
    <t>DESVIACION ESTANDAR</t>
  </si>
  <si>
    <t>MARGEN DE CONFIABILIDAD</t>
  </si>
  <si>
    <t>NIVEL DE CONFIABILIDAD DE LOS DATOS</t>
  </si>
  <si>
    <t>TOMA FISICA  BIENES MUEBLES E INMUEBLES FDLM</t>
  </si>
  <si>
    <t>ITEM</t>
  </si>
  <si>
    <t>DESCRIPCION</t>
  </si>
  <si>
    <t>TOMA FISICA
CANTIDAD ELEMENTOS</t>
  </si>
  <si>
    <t>PROMEDIO DEL MERCADO</t>
  </si>
  <si>
    <t>VALOR UNITARIO</t>
  </si>
  <si>
    <t>VALOR TOTAL</t>
  </si>
  <si>
    <t>PROMEDIO DE MERCADO UNITARIO</t>
  </si>
  <si>
    <t>VALOR PROMEDIO TOTAL</t>
  </si>
  <si>
    <t>COEFICIENTE DE VARIACION</t>
  </si>
  <si>
    <t>VERIFICACION INVENTARIO</t>
  </si>
  <si>
    <t>LICENCIAS = 388
MUEBLES Y ENSERES = 481
EQUIPO Y MAQUINA DE OFICINA = 178
EQUIPO DE MUSICA = 54
EQUIPOS DE COMUNICACION = 11
EQUIPO DE COMPUTACION = 227
EQUIPOS DE COMEDOR, COCINA, DESPENSA Y HOTELERIA = 15
HERRAMIENTAS Y ACCESORIOS = 17
EQUIPO DE CONSTRUCCION = 7
EQUIPO MEDICO Y CIENTIFICO = 1</t>
  </si>
  <si>
    <t>MEDICION POSTERIOR</t>
  </si>
  <si>
    <t>EQUIPO DE COMPUTACION = 69
EQUIPO Y MAQUINA DE OFICINA = 28
EQUIPOS DE COMEDOR, COCINA, DESPENSA Y HOTELERIA = 2
OTRA MAQUINARIA Y EQUIPO = 3
MUEBLES Y ENSERES = 7
HERRAMIENTAS Y ACCESORIOS = 4
EQUIPOS DE COMUNICACION = 4
LICENCIAS = 1
EQUIPO MEDICO Y CIENTIFICO = 3
SOFTWARE = 1
EQUIPO DE MUSICA = 2</t>
  </si>
  <si>
    <t>BIENES INMUEBLES</t>
  </si>
  <si>
    <t>EDIFICACIONES = 11
TERRENOS URBANOS = 11</t>
  </si>
  <si>
    <t>TOTAL SIN IVA</t>
  </si>
  <si>
    <t>IVA</t>
  </si>
  <si>
    <t>TOTAL OFERTA</t>
  </si>
  <si>
    <t>ANALISIS DE VALORES</t>
  </si>
  <si>
    <t>OBJETO: PRESTAR LOS SERVICIOS PARA REALIZAR LA VERIFICACIÓN Y MEDICIÓN POSTERIOR DEL DETERIORO Y MODIFICACIÓN PARA LA IDENTIFICACIÓN Y ACTUALIZACIÓN DE LOS INVENTARIOS FÍSICOS DE LA VIDA ÚTIL DE LOS BIENES DE PROPIEDAD DEL FONDO DE DESARROLLO LOCAL DE LOS MÁRITRES EN LA VIGENCIA 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</si>
</sst>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24"/>
      <color theme="1"/>
      <name val="Arial"/>
      <family val="2"/>
    </font>
    <font>
      <b/>
      <sz val="14"/>
      <color rgb="FFFFC000"/>
      <name val="Aptos Narrow"/>
      <family val="2"/>
      <scheme val="minor"/>
    </font>
    <font>
      <sz val="12"/>
      <color theme="1"/>
      <name val="Calibri"/>
      <family val="2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4"/>
      <color theme="1"/>
      <name val="Aptos Narrow"/>
      <family val="2"/>
      <scheme val="minor"/>
    </font>
    <font>
      <b/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18">
    <xf numFmtId="0" fontId="0" fillId="0" borderId="0" xfId="0"/>
    <xf numFmtId="0" fontId="1" fillId="0" borderId="0" xfId="3"/>
    <xf numFmtId="0" fontId="1" fillId="0" borderId="0" xfId="3" applyAlignment="1">
      <alignment vertical="center"/>
    </xf>
    <xf numFmtId="0" fontId="3" fillId="0" borderId="2" xfId="3" applyFont="1" applyBorder="1" applyAlignment="1">
      <alignment vertical="center"/>
    </xf>
    <xf numFmtId="0" fontId="3" fillId="0" borderId="3" xfId="3" applyFont="1" applyBorder="1" applyAlignment="1">
      <alignment vertical="center"/>
    </xf>
    <xf numFmtId="0" fontId="3" fillId="0" borderId="0" xfId="3" applyFont="1" applyAlignment="1">
      <alignment vertical="center"/>
    </xf>
    <xf numFmtId="0" fontId="3" fillId="0" borderId="5" xfId="3" applyFont="1" applyBorder="1" applyAlignment="1">
      <alignment vertical="center"/>
    </xf>
    <xf numFmtId="0" fontId="3" fillId="0" borderId="7" xfId="3" applyFont="1" applyBorder="1" applyAlignment="1">
      <alignment vertical="center"/>
    </xf>
    <xf numFmtId="0" fontId="3" fillId="0" borderId="8" xfId="3" applyFont="1" applyBorder="1" applyAlignment="1">
      <alignment vertical="center"/>
    </xf>
    <xf numFmtId="0" fontId="7" fillId="4" borderId="4" xfId="3" applyFont="1" applyFill="1" applyBorder="1" applyAlignment="1">
      <alignment horizontal="left" vertical="center"/>
    </xf>
    <xf numFmtId="0" fontId="7" fillId="4" borderId="0" xfId="3" applyFont="1" applyFill="1" applyAlignment="1">
      <alignment horizontal="left" vertical="center"/>
    </xf>
    <xf numFmtId="0" fontId="1" fillId="0" borderId="5" xfId="3" applyBorder="1"/>
    <xf numFmtId="0" fontId="1" fillId="0" borderId="4" xfId="3" applyBorder="1"/>
    <xf numFmtId="0" fontId="6" fillId="0" borderId="0" xfId="3" applyFont="1" applyAlignment="1">
      <alignment horizontal="center" vertical="center" wrapText="1"/>
    </xf>
    <xf numFmtId="0" fontId="6" fillId="0" borderId="5" xfId="3" applyFont="1" applyBorder="1" applyAlignment="1">
      <alignment horizontal="center" vertical="center" wrapText="1"/>
    </xf>
    <xf numFmtId="0" fontId="6" fillId="2" borderId="12" xfId="3" applyFont="1" applyFill="1" applyBorder="1" applyAlignment="1">
      <alignment horizontal="center" vertical="center"/>
    </xf>
    <xf numFmtId="0" fontId="6" fillId="2" borderId="13" xfId="3" applyFont="1" applyFill="1" applyBorder="1" applyAlignment="1">
      <alignment horizontal="center" vertical="center"/>
    </xf>
    <xf numFmtId="0" fontId="6" fillId="2" borderId="14" xfId="3" applyFont="1" applyFill="1" applyBorder="1" applyAlignment="1">
      <alignment horizontal="center" vertical="center" wrapText="1"/>
    </xf>
    <xf numFmtId="0" fontId="6" fillId="2" borderId="9" xfId="3" applyFont="1" applyFill="1" applyBorder="1" applyAlignment="1">
      <alignment horizontal="center" vertical="center"/>
    </xf>
    <xf numFmtId="0" fontId="6" fillId="2" borderId="10" xfId="3" applyFont="1" applyFill="1" applyBorder="1" applyAlignment="1">
      <alignment horizontal="center" vertical="center"/>
    </xf>
    <xf numFmtId="0" fontId="6" fillId="2" borderId="10" xfId="3" applyFont="1" applyFill="1" applyBorder="1" applyAlignment="1">
      <alignment horizontal="center" vertical="center" wrapText="1"/>
    </xf>
    <xf numFmtId="0" fontId="6" fillId="2" borderId="16" xfId="3" applyFont="1" applyFill="1" applyBorder="1" applyAlignment="1">
      <alignment horizontal="center" vertical="center" wrapText="1"/>
    </xf>
    <xf numFmtId="0" fontId="6" fillId="2" borderId="17" xfId="3" applyFont="1" applyFill="1" applyBorder="1" applyAlignment="1">
      <alignment horizontal="center" vertical="center" wrapText="1"/>
    </xf>
    <xf numFmtId="0" fontId="6" fillId="6" borderId="17" xfId="3" applyFont="1" applyFill="1" applyBorder="1" applyAlignment="1">
      <alignment horizontal="center" vertical="center" wrapText="1"/>
    </xf>
    <xf numFmtId="43" fontId="6" fillId="6" borderId="17" xfId="1" applyFont="1" applyFill="1" applyBorder="1" applyAlignment="1">
      <alignment horizontal="center" vertical="center" wrapText="1"/>
    </xf>
    <xf numFmtId="0" fontId="7" fillId="3" borderId="19" xfId="3" applyFont="1" applyFill="1" applyBorder="1" applyAlignment="1">
      <alignment horizontal="centerContinuous" vertical="center"/>
    </xf>
    <xf numFmtId="0" fontId="7" fillId="3" borderId="20" xfId="3" applyFont="1" applyFill="1" applyBorder="1" applyAlignment="1">
      <alignment horizontal="centerContinuous" vertical="center"/>
    </xf>
    <xf numFmtId="0" fontId="7" fillId="3" borderId="21" xfId="3" applyFont="1" applyFill="1" applyBorder="1" applyAlignment="1">
      <alignment horizontal="centerContinuous" vertical="center"/>
    </xf>
    <xf numFmtId="43" fontId="7" fillId="3" borderId="21" xfId="1" applyFont="1" applyFill="1" applyBorder="1" applyAlignment="1">
      <alignment horizontal="centerContinuous" vertical="center"/>
    </xf>
    <xf numFmtId="0" fontId="8" fillId="0" borderId="23" xfId="3" applyFont="1" applyBorder="1" applyAlignment="1">
      <alignment horizontal="left" vertical="center" wrapText="1"/>
    </xf>
    <xf numFmtId="1" fontId="6" fillId="0" borderId="24" xfId="4" applyNumberFormat="1" applyFont="1" applyBorder="1" applyAlignment="1">
      <alignment horizontal="center" vertical="center" wrapText="1"/>
    </xf>
    <xf numFmtId="164" fontId="9" fillId="0" borderId="25" xfId="5" applyNumberFormat="1" applyFont="1" applyFill="1" applyBorder="1" applyAlignment="1">
      <alignment vertical="center"/>
    </xf>
    <xf numFmtId="164" fontId="9" fillId="0" borderId="26" xfId="5" applyNumberFormat="1" applyFont="1" applyFill="1" applyBorder="1" applyAlignment="1">
      <alignment vertical="center"/>
    </xf>
    <xf numFmtId="164" fontId="9" fillId="0" borderId="25" xfId="5" applyNumberFormat="1" applyFont="1" applyBorder="1" applyAlignment="1">
      <alignment horizontal="center" vertical="center"/>
    </xf>
    <xf numFmtId="165" fontId="9" fillId="0" borderId="25" xfId="4" applyNumberFormat="1" applyFont="1" applyBorder="1" applyAlignment="1">
      <alignment horizontal="center" vertical="center"/>
    </xf>
    <xf numFmtId="164" fontId="9" fillId="6" borderId="26" xfId="5" applyNumberFormat="1" applyFont="1" applyFill="1" applyBorder="1" applyAlignment="1">
      <alignment vertical="center"/>
    </xf>
    <xf numFmtId="9" fontId="9" fillId="6" borderId="26" xfId="2" applyFont="1" applyFill="1" applyBorder="1" applyAlignment="1">
      <alignment horizontal="center" vertical="center"/>
    </xf>
    <xf numFmtId="0" fontId="7" fillId="3" borderId="27" xfId="3" applyFont="1" applyFill="1" applyBorder="1" applyAlignment="1">
      <alignment horizontal="centerContinuous" vertical="center"/>
    </xf>
    <xf numFmtId="0" fontId="7" fillId="3" borderId="28" xfId="3" applyFont="1" applyFill="1" applyBorder="1" applyAlignment="1">
      <alignment horizontal="centerContinuous" vertical="center"/>
    </xf>
    <xf numFmtId="0" fontId="7" fillId="3" borderId="29" xfId="3" applyFont="1" applyFill="1" applyBorder="1" applyAlignment="1">
      <alignment horizontal="centerContinuous" vertical="center"/>
    </xf>
    <xf numFmtId="0" fontId="9" fillId="3" borderId="27" xfId="3" applyFont="1" applyFill="1" applyBorder="1" applyAlignment="1">
      <alignment horizontal="centerContinuous" vertical="center"/>
    </xf>
    <xf numFmtId="0" fontId="9" fillId="3" borderId="29" xfId="3" applyFont="1" applyFill="1" applyBorder="1" applyAlignment="1">
      <alignment horizontal="centerContinuous" vertical="center"/>
    </xf>
    <xf numFmtId="0" fontId="9" fillId="3" borderId="29" xfId="3" applyFont="1" applyFill="1" applyBorder="1" applyAlignment="1">
      <alignment horizontal="center" vertical="center"/>
    </xf>
    <xf numFmtId="0" fontId="8" fillId="0" borderId="31" xfId="3" applyFont="1" applyBorder="1" applyAlignment="1">
      <alignment horizontal="left" vertical="center" wrapText="1"/>
    </xf>
    <xf numFmtId="1" fontId="6" fillId="0" borderId="32" xfId="4" applyNumberFormat="1" applyFont="1" applyBorder="1" applyAlignment="1">
      <alignment horizontal="center" vertical="center" wrapText="1"/>
    </xf>
    <xf numFmtId="164" fontId="9" fillId="0" borderId="33" xfId="5" applyNumberFormat="1" applyFont="1" applyFill="1" applyBorder="1" applyAlignment="1">
      <alignment vertical="center"/>
    </xf>
    <xf numFmtId="0" fontId="2" fillId="0" borderId="4" xfId="3" applyFont="1" applyBorder="1" applyAlignment="1">
      <alignment horizontal="center" vertical="center"/>
    </xf>
    <xf numFmtId="164" fontId="10" fillId="0" borderId="35" xfId="3" applyNumberFormat="1" applyFont="1" applyBorder="1" applyAlignment="1">
      <alignment vertical="center"/>
    </xf>
    <xf numFmtId="0" fontId="1" fillId="0" borderId="4" xfId="3" applyBorder="1" applyAlignment="1">
      <alignment vertical="center"/>
    </xf>
    <xf numFmtId="164" fontId="10" fillId="0" borderId="37" xfId="3" applyNumberFormat="1" applyFont="1" applyBorder="1" applyAlignment="1">
      <alignment vertical="center"/>
    </xf>
    <xf numFmtId="0" fontId="1" fillId="0" borderId="6" xfId="3" applyBorder="1" applyAlignment="1">
      <alignment vertical="center"/>
    </xf>
    <xf numFmtId="164" fontId="10" fillId="0" borderId="26" xfId="3" applyNumberFormat="1" applyFont="1" applyBorder="1" applyAlignment="1">
      <alignment vertical="center"/>
    </xf>
    <xf numFmtId="164" fontId="1" fillId="0" borderId="0" xfId="3" applyNumberFormat="1"/>
    <xf numFmtId="43" fontId="9" fillId="3" borderId="29" xfId="1" applyFont="1" applyFill="1" applyBorder="1" applyAlignment="1">
      <alignment horizontal="center" vertical="center"/>
    </xf>
    <xf numFmtId="43" fontId="7" fillId="3" borderId="21" xfId="1" applyFont="1" applyFill="1" applyBorder="1" applyAlignment="1">
      <alignment horizontal="center" vertical="center"/>
    </xf>
    <xf numFmtId="43" fontId="9" fillId="6" borderId="26" xfId="1" applyFont="1" applyFill="1" applyBorder="1" applyAlignment="1">
      <alignment horizontal="center" vertical="center"/>
    </xf>
    <xf numFmtId="164" fontId="9" fillId="0" borderId="33" xfId="5" applyNumberFormat="1" applyFont="1" applyFill="1" applyBorder="1" applyAlignment="1">
      <alignment horizontal="center" vertical="center"/>
    </xf>
    <xf numFmtId="165" fontId="9" fillId="0" borderId="33" xfId="4" applyNumberFormat="1" applyFont="1" applyFill="1" applyBorder="1" applyAlignment="1">
      <alignment horizontal="center" vertical="center"/>
    </xf>
    <xf numFmtId="165" fontId="9" fillId="0" borderId="25" xfId="4" applyNumberFormat="1" applyFont="1" applyFill="1" applyBorder="1" applyAlignment="1">
      <alignment horizontal="center" vertical="center"/>
    </xf>
    <xf numFmtId="164" fontId="9" fillId="0" borderId="39" xfId="5" applyNumberFormat="1" applyFont="1" applyFill="1" applyBorder="1" applyAlignment="1">
      <alignment vertical="center"/>
    </xf>
    <xf numFmtId="164" fontId="9" fillId="6" borderId="39" xfId="5" applyNumberFormat="1" applyFont="1" applyFill="1" applyBorder="1" applyAlignment="1">
      <alignment vertical="center"/>
    </xf>
    <xf numFmtId="9" fontId="9" fillId="6" borderId="39" xfId="2" applyFont="1" applyFill="1" applyBorder="1" applyAlignment="1">
      <alignment horizontal="center" vertical="center"/>
    </xf>
    <xf numFmtId="43" fontId="9" fillId="6" borderId="39" xfId="1" applyFont="1" applyFill="1" applyBorder="1" applyAlignment="1">
      <alignment horizontal="center" vertical="center"/>
    </xf>
    <xf numFmtId="0" fontId="8" fillId="0" borderId="0" xfId="3" applyFont="1" applyAlignment="1">
      <alignment horizontal="left" vertical="center" wrapText="1"/>
    </xf>
    <xf numFmtId="1" fontId="6" fillId="0" borderId="0" xfId="4" applyNumberFormat="1" applyFont="1" applyBorder="1" applyAlignment="1">
      <alignment horizontal="center" vertical="center" wrapText="1"/>
    </xf>
    <xf numFmtId="164" fontId="9" fillId="0" borderId="0" xfId="5" applyNumberFormat="1" applyFont="1" applyFill="1" applyBorder="1" applyAlignment="1">
      <alignment vertical="center"/>
    </xf>
    <xf numFmtId="164" fontId="9" fillId="0" borderId="0" xfId="5" applyNumberFormat="1" applyFont="1" applyBorder="1" applyAlignment="1">
      <alignment horizontal="center" vertical="center"/>
    </xf>
    <xf numFmtId="165" fontId="9" fillId="0" borderId="0" xfId="4" applyNumberFormat="1" applyFont="1" applyBorder="1" applyAlignment="1">
      <alignment horizontal="center" vertical="center"/>
    </xf>
    <xf numFmtId="165" fontId="9" fillId="0" borderId="0" xfId="4" applyNumberFormat="1" applyFont="1" applyFill="1" applyBorder="1" applyAlignment="1">
      <alignment horizontal="center" vertical="center"/>
    </xf>
    <xf numFmtId="164" fontId="9" fillId="6" borderId="0" xfId="5" applyNumberFormat="1" applyFont="1" applyFill="1" applyBorder="1" applyAlignment="1">
      <alignment vertical="center"/>
    </xf>
    <xf numFmtId="9" fontId="9" fillId="6" borderId="0" xfId="2" applyFont="1" applyFill="1" applyBorder="1" applyAlignment="1">
      <alignment horizontal="center" vertical="center"/>
    </xf>
    <xf numFmtId="43" fontId="9" fillId="6" borderId="0" xfId="1" applyFont="1" applyFill="1" applyBorder="1" applyAlignment="1">
      <alignment horizontal="center" vertical="center"/>
    </xf>
    <xf numFmtId="0" fontId="2" fillId="0" borderId="1" xfId="3" applyFont="1" applyBorder="1" applyAlignment="1">
      <alignment horizontal="center" vertical="center"/>
    </xf>
    <xf numFmtId="43" fontId="7" fillId="3" borderId="29" xfId="1" applyFont="1" applyFill="1" applyBorder="1" applyAlignment="1">
      <alignment horizontal="centerContinuous" vertical="center"/>
    </xf>
    <xf numFmtId="43" fontId="7" fillId="3" borderId="29" xfId="1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5" fillId="4" borderId="37" xfId="0" applyFont="1" applyFill="1" applyBorder="1" applyAlignment="1">
      <alignment horizontal="center" vertical="center"/>
    </xf>
    <xf numFmtId="0" fontId="5" fillId="4" borderId="39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164" fontId="10" fillId="0" borderId="36" xfId="3" applyNumberFormat="1" applyFont="1" applyBorder="1" applyAlignment="1">
      <alignment horizontal="center" vertical="center"/>
    </xf>
    <xf numFmtId="164" fontId="10" fillId="0" borderId="12" xfId="3" applyNumberFormat="1" applyFont="1" applyBorder="1" applyAlignment="1">
      <alignment horizontal="center" vertical="center"/>
    </xf>
    <xf numFmtId="164" fontId="10" fillId="0" borderId="38" xfId="3" applyNumberFormat="1" applyFont="1" applyBorder="1" applyAlignment="1">
      <alignment horizontal="center" vertical="center"/>
    </xf>
    <xf numFmtId="0" fontId="10" fillId="0" borderId="27" xfId="3" applyFont="1" applyBorder="1" applyAlignment="1">
      <alignment horizontal="right" vertical="center" indent="3"/>
    </xf>
    <xf numFmtId="0" fontId="10" fillId="0" borderId="29" xfId="3" applyFont="1" applyBorder="1" applyAlignment="1">
      <alignment horizontal="right" vertical="center" indent="3"/>
    </xf>
    <xf numFmtId="0" fontId="10" fillId="0" borderId="40" xfId="3" applyFont="1" applyBorder="1" applyAlignment="1">
      <alignment horizontal="right" vertical="center" indent="3"/>
    </xf>
    <xf numFmtId="0" fontId="10" fillId="0" borderId="41" xfId="3" applyFont="1" applyBorder="1" applyAlignment="1">
      <alignment horizontal="right" vertical="center" indent="3"/>
    </xf>
    <xf numFmtId="0" fontId="10" fillId="0" borderId="42" xfId="3" applyFont="1" applyBorder="1" applyAlignment="1">
      <alignment horizontal="right" vertical="center" indent="3"/>
    </xf>
    <xf numFmtId="0" fontId="10" fillId="0" borderId="43" xfId="3" applyFont="1" applyBorder="1" applyAlignment="1">
      <alignment horizontal="right" vertical="center" indent="3"/>
    </xf>
    <xf numFmtId="0" fontId="2" fillId="0" borderId="18" xfId="3" applyFont="1" applyBorder="1" applyAlignment="1">
      <alignment horizontal="center" vertical="center"/>
    </xf>
    <xf numFmtId="0" fontId="2" fillId="0" borderId="22" xfId="3" applyFont="1" applyBorder="1" applyAlignment="1">
      <alignment horizontal="center" vertical="center"/>
    </xf>
    <xf numFmtId="0" fontId="2" fillId="0" borderId="30" xfId="3" applyFont="1" applyBorder="1" applyAlignment="1">
      <alignment horizontal="center" vertical="center"/>
    </xf>
    <xf numFmtId="0" fontId="2" fillId="0" borderId="34" xfId="3" applyFont="1" applyBorder="1" applyAlignment="1">
      <alignment horizontal="center" vertical="center"/>
    </xf>
    <xf numFmtId="0" fontId="3" fillId="0" borderId="1" xfId="3" applyFont="1" applyBorder="1" applyAlignment="1">
      <alignment horizontal="center" vertical="center"/>
    </xf>
    <xf numFmtId="0" fontId="3" fillId="0" borderId="2" xfId="3" applyFont="1" applyBorder="1" applyAlignment="1">
      <alignment horizontal="center" vertical="center"/>
    </xf>
    <xf numFmtId="0" fontId="3" fillId="0" borderId="4" xfId="3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3" fillId="0" borderId="6" xfId="3" applyFont="1" applyBorder="1" applyAlignment="1">
      <alignment horizontal="center" vertical="center"/>
    </xf>
    <xf numFmtId="0" fontId="3" fillId="0" borderId="7" xfId="3" applyFont="1" applyBorder="1" applyAlignment="1">
      <alignment horizontal="center" vertical="center"/>
    </xf>
    <xf numFmtId="0" fontId="4" fillId="0" borderId="0" xfId="3" applyFont="1" applyAlignment="1">
      <alignment horizontal="justify" vertical="center" wrapText="1"/>
    </xf>
    <xf numFmtId="0" fontId="11" fillId="4" borderId="1" xfId="3" applyFont="1" applyFill="1" applyBorder="1" applyAlignment="1">
      <alignment horizontal="center" vertical="center" wrapText="1"/>
    </xf>
    <xf numFmtId="0" fontId="11" fillId="4" borderId="2" xfId="3" applyFont="1" applyFill="1" applyBorder="1" applyAlignment="1">
      <alignment horizontal="center" vertical="center" wrapText="1"/>
    </xf>
    <xf numFmtId="0" fontId="11" fillId="4" borderId="3" xfId="3" applyFont="1" applyFill="1" applyBorder="1" applyAlignment="1">
      <alignment horizontal="center" vertical="center" wrapText="1"/>
    </xf>
    <xf numFmtId="0" fontId="11" fillId="4" borderId="4" xfId="3" applyFont="1" applyFill="1" applyBorder="1" applyAlignment="1">
      <alignment horizontal="center" vertical="center" wrapText="1"/>
    </xf>
    <xf numFmtId="0" fontId="11" fillId="4" borderId="0" xfId="3" applyFont="1" applyFill="1" applyAlignment="1">
      <alignment horizontal="center" vertical="center" wrapText="1"/>
    </xf>
    <xf numFmtId="0" fontId="11" fillId="4" borderId="5" xfId="3" applyFont="1" applyFill="1" applyBorder="1" applyAlignment="1">
      <alignment horizontal="center" vertical="center" wrapText="1"/>
    </xf>
    <xf numFmtId="0" fontId="7" fillId="5" borderId="9" xfId="3" applyFont="1" applyFill="1" applyBorder="1" applyAlignment="1">
      <alignment horizontal="center" vertical="center"/>
    </xf>
    <xf numFmtId="0" fontId="7" fillId="5" borderId="10" xfId="3" applyFont="1" applyFill="1" applyBorder="1" applyAlignment="1">
      <alignment horizontal="center" vertical="center"/>
    </xf>
    <xf numFmtId="0" fontId="7" fillId="5" borderId="11" xfId="3" applyFont="1" applyFill="1" applyBorder="1" applyAlignment="1">
      <alignment horizontal="center" vertical="center"/>
    </xf>
    <xf numFmtId="0" fontId="6" fillId="2" borderId="12" xfId="3" applyFont="1" applyFill="1" applyBorder="1" applyAlignment="1">
      <alignment horizontal="center" vertical="center" wrapText="1"/>
    </xf>
    <xf numFmtId="0" fontId="6" fillId="2" borderId="15" xfId="3" applyFont="1" applyFill="1" applyBorder="1" applyAlignment="1">
      <alignment horizontal="center" vertical="center" wrapText="1"/>
    </xf>
    <xf numFmtId="0" fontId="6" fillId="6" borderId="12" xfId="3" applyFont="1" applyFill="1" applyBorder="1" applyAlignment="1">
      <alignment horizontal="center" vertical="center" wrapText="1"/>
    </xf>
    <xf numFmtId="0" fontId="6" fillId="6" borderId="15" xfId="3" applyFont="1" applyFill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6" fillId="0" borderId="2" xfId="3" applyFont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6" fillId="0" borderId="7" xfId="3" applyFont="1" applyBorder="1" applyAlignment="1">
      <alignment horizontal="center" vertical="center" wrapText="1"/>
    </xf>
    <xf numFmtId="0" fontId="6" fillId="0" borderId="8" xfId="3" applyFont="1" applyBorder="1" applyAlignment="1">
      <alignment horizontal="center" vertical="center" wrapText="1"/>
    </xf>
  </cellXfs>
  <cellStyles count="6">
    <cellStyle name="Millares" xfId="1" builtinId="3"/>
    <cellStyle name="Millares 2" xfId="4" xr:uid="{B4201F45-95CA-48CD-843F-CA4CC2BBE772}"/>
    <cellStyle name="Moneda 2" xfId="5" xr:uid="{8BCE0CFA-3EBA-47D1-B8F1-80153B777310}"/>
    <cellStyle name="Normal" xfId="0" builtinId="0"/>
    <cellStyle name="Normal 2" xfId="3" xr:uid="{28B8E0E7-ADBD-4DC9-8917-564AF297DAEE}"/>
    <cellStyle name="Porcentaje" xfId="2" builtinId="5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theme="5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6" tint="0.79998168889431442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theme="5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6" tint="0.79998168889431442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theme="5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6" tint="0.79998168889431442"/>
      </font>
      <fill>
        <patternFill>
          <bgColor rgb="FF00B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theme="5" tint="0.79998168889431442"/>
        </patternFill>
      </fill>
    </dxf>
    <dxf>
      <font>
        <color rgb="FF006100"/>
      </font>
      <fill>
        <patternFill>
          <bgColor rgb="FFC6EFCE"/>
        </patternFill>
      </fill>
    </dxf>
    <dxf>
      <font>
        <b/>
        <i val="0"/>
        <color theme="6" tint="0.79998168889431442"/>
      </font>
      <fill>
        <patternFill>
          <bgColor rgb="FF00B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1021772</xdr:colOff>
      <xdr:row>2</xdr:row>
      <xdr:rowOff>11702</xdr:rowOff>
    </xdr:from>
    <xdr:to>
      <xdr:col>15</xdr:col>
      <xdr:colOff>1412445</xdr:colOff>
      <xdr:row>5</xdr:row>
      <xdr:rowOff>154577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D9A91E1-6240-4384-9D45-61CD2352F43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7909" t="9533" b="9822"/>
        <a:stretch/>
      </xdr:blipFill>
      <xdr:spPr>
        <a:xfrm>
          <a:off x="20435454" y="410020"/>
          <a:ext cx="1533673" cy="7143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SUS\OneDrive%20-%20Secretaria%20Distrital%20de%20Gobierno\Charls%20look\Programas\LetrasN.xlam" TargetMode="External"/><Relationship Id="rId1" Type="http://schemas.openxmlformats.org/officeDocument/2006/relationships/externalLinkPath" Target="file:///C:\Users\ASUS\OneDrive%20-%20Secretaria%20Distrital%20de%20Gobierno\Charls%20look\Programas\LetrasN.xla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</sheetNames>
    <definedNames>
      <definedName name="letrasn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D1D4E-A2BF-402C-AF71-C3BA771FB68E}">
  <sheetPr>
    <pageSetUpPr fitToPage="1"/>
  </sheetPr>
  <dimension ref="B1:W30"/>
  <sheetViews>
    <sheetView showGridLines="0" tabSelected="1" zoomScale="86" zoomScaleNormal="86" zoomScaleSheetLayoutView="70" workbookViewId="0">
      <selection activeCell="B2" sqref="B2:N6"/>
    </sheetView>
  </sheetViews>
  <sheetFormatPr baseColWidth="10" defaultColWidth="11.42578125" defaultRowHeight="15" x14ac:dyDescent="0.25"/>
  <cols>
    <col min="1" max="1" width="2.85546875" style="1" customWidth="1"/>
    <col min="2" max="2" width="7.42578125" style="1" customWidth="1"/>
    <col min="3" max="3" width="44.28515625" style="1" customWidth="1"/>
    <col min="4" max="4" width="22.140625" style="1" customWidth="1"/>
    <col min="5" max="5" width="17.140625" style="1" customWidth="1"/>
    <col min="6" max="6" width="25.7109375" style="1" customWidth="1"/>
    <col min="7" max="7" width="17.140625" style="1" customWidth="1"/>
    <col min="8" max="8" width="25.7109375" style="1" customWidth="1"/>
    <col min="9" max="9" width="17.140625" style="1" customWidth="1"/>
    <col min="10" max="10" width="25.7109375" style="1" customWidth="1"/>
    <col min="11" max="11" width="17.140625" style="1" customWidth="1"/>
    <col min="12" max="12" width="25.7109375" style="1" customWidth="1"/>
    <col min="13" max="13" width="17.140625" style="1" customWidth="1"/>
    <col min="14" max="14" width="25.7109375" style="1" customWidth="1"/>
    <col min="15" max="15" width="17.140625" style="1" customWidth="1"/>
    <col min="16" max="16" width="25.7109375" style="1" customWidth="1"/>
    <col min="17" max="17" width="24.5703125" style="1" customWidth="1"/>
    <col min="18" max="18" width="20.42578125" style="1" customWidth="1"/>
    <col min="19" max="19" width="18.7109375" style="1" customWidth="1"/>
    <col min="20" max="24" width="25.28515625" style="1" customWidth="1"/>
    <col min="25" max="25" width="10.5703125" style="1" bestFit="1" customWidth="1"/>
    <col min="26" max="26" width="19.140625" style="1" bestFit="1" customWidth="1"/>
    <col min="27" max="27" width="23.42578125" style="1" bestFit="1" customWidth="1"/>
    <col min="28" max="28" width="19.28515625" style="1" bestFit="1" customWidth="1"/>
    <col min="29" max="29" width="13.5703125" style="1" customWidth="1"/>
    <col min="30" max="30" width="18.7109375" style="1" bestFit="1" customWidth="1"/>
    <col min="31" max="16384" width="11.42578125" style="1"/>
  </cols>
  <sheetData>
    <row r="1" spans="2:23" ht="15.75" thickBot="1" x14ac:dyDescent="0.3"/>
    <row r="2" spans="2:23" ht="15" customHeight="1" x14ac:dyDescent="0.25">
      <c r="B2" s="92" t="s">
        <v>0</v>
      </c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3"/>
      <c r="P2" s="4"/>
      <c r="R2" s="98"/>
    </row>
    <row r="3" spans="2:23" ht="15" customHeight="1" x14ac:dyDescent="0.25">
      <c r="B3" s="94"/>
      <c r="C3" s="95"/>
      <c r="D3" s="95"/>
      <c r="E3" s="95"/>
      <c r="F3" s="95"/>
      <c r="G3" s="95"/>
      <c r="H3" s="95"/>
      <c r="I3" s="95"/>
      <c r="J3" s="95"/>
      <c r="K3" s="95"/>
      <c r="L3" s="95"/>
      <c r="M3" s="95"/>
      <c r="N3" s="95"/>
      <c r="O3" s="5"/>
      <c r="P3" s="6"/>
      <c r="R3" s="98"/>
    </row>
    <row r="4" spans="2:23" ht="15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5"/>
      <c r="P4" s="6"/>
      <c r="R4" s="98"/>
    </row>
    <row r="5" spans="2:23" ht="15" customHeight="1" x14ac:dyDescent="0.25">
      <c r="B5" s="94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5"/>
      <c r="P5" s="6"/>
      <c r="R5" s="98"/>
    </row>
    <row r="6" spans="2:23" ht="15.75" customHeight="1" thickBot="1" x14ac:dyDescent="0.3">
      <c r="B6" s="96"/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7"/>
      <c r="P6" s="8"/>
      <c r="R6" s="98"/>
    </row>
    <row r="7" spans="2:23" ht="15" customHeight="1" x14ac:dyDescent="0.25">
      <c r="B7" s="99" t="s">
        <v>32</v>
      </c>
      <c r="C7" s="100"/>
      <c r="D7" s="100"/>
      <c r="E7" s="100"/>
      <c r="F7" s="100"/>
      <c r="G7" s="100"/>
      <c r="H7" s="100"/>
      <c r="I7" s="100"/>
      <c r="J7" s="100"/>
      <c r="K7" s="100"/>
      <c r="L7" s="100"/>
      <c r="M7" s="100"/>
      <c r="N7" s="100"/>
      <c r="O7" s="100"/>
      <c r="P7" s="101"/>
      <c r="R7" s="98"/>
    </row>
    <row r="8" spans="2:23" x14ac:dyDescent="0.25">
      <c r="B8" s="102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4"/>
      <c r="R8" s="98"/>
    </row>
    <row r="9" spans="2:23" x14ac:dyDescent="0.25">
      <c r="B9" s="102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4"/>
      <c r="R9" s="98"/>
    </row>
    <row r="10" spans="2:23" x14ac:dyDescent="0.25">
      <c r="B10" s="102"/>
      <c r="C10" s="103"/>
      <c r="D10" s="103"/>
      <c r="E10" s="103"/>
      <c r="F10" s="103"/>
      <c r="G10" s="103"/>
      <c r="H10" s="103"/>
      <c r="I10" s="103"/>
      <c r="J10" s="103"/>
      <c r="K10" s="103"/>
      <c r="L10" s="103"/>
      <c r="M10" s="103"/>
      <c r="N10" s="103"/>
      <c r="O10" s="103"/>
      <c r="P10" s="104"/>
      <c r="R10" s="98"/>
    </row>
    <row r="11" spans="2:23" ht="15.75" x14ac:dyDescent="0.25">
      <c r="B11" s="9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P11" s="11"/>
    </row>
    <row r="12" spans="2:23" ht="15.75" thickBot="1" x14ac:dyDescent="0.3">
      <c r="B12" s="12"/>
      <c r="K12" s="13"/>
      <c r="L12" s="13"/>
      <c r="M12" s="13"/>
      <c r="N12" s="13"/>
      <c r="O12" s="13"/>
      <c r="P12" s="14"/>
      <c r="Q12" s="13"/>
      <c r="R12" s="13"/>
    </row>
    <row r="13" spans="2:23" ht="36" customHeight="1" thickBot="1" x14ac:dyDescent="0.3">
      <c r="B13" s="105" t="s">
        <v>12</v>
      </c>
      <c r="C13" s="106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7"/>
      <c r="Q13" s="112" t="s">
        <v>31</v>
      </c>
      <c r="R13" s="113"/>
      <c r="S13" s="113"/>
      <c r="T13" s="113"/>
      <c r="U13" s="113"/>
      <c r="V13" s="113"/>
      <c r="W13" s="114"/>
    </row>
    <row r="14" spans="2:23" ht="49.5" customHeight="1" thickBot="1" x14ac:dyDescent="0.3">
      <c r="B14" s="15" t="s">
        <v>13</v>
      </c>
      <c r="C14" s="16" t="s">
        <v>14</v>
      </c>
      <c r="D14" s="17" t="s">
        <v>15</v>
      </c>
      <c r="E14" s="108" t="s">
        <v>1</v>
      </c>
      <c r="F14" s="109"/>
      <c r="G14" s="108" t="s">
        <v>2</v>
      </c>
      <c r="H14" s="109"/>
      <c r="I14" s="108" t="s">
        <v>3</v>
      </c>
      <c r="J14" s="109"/>
      <c r="K14" s="108" t="s">
        <v>4</v>
      </c>
      <c r="L14" s="109"/>
      <c r="M14" s="108" t="s">
        <v>5</v>
      </c>
      <c r="N14" s="109"/>
      <c r="O14" s="110" t="s">
        <v>16</v>
      </c>
      <c r="P14" s="111"/>
      <c r="Q14" s="115"/>
      <c r="R14" s="116"/>
      <c r="S14" s="116"/>
      <c r="T14" s="116"/>
      <c r="U14" s="116"/>
      <c r="V14" s="116"/>
      <c r="W14" s="117"/>
    </row>
    <row r="15" spans="2:23" ht="60.75" customHeight="1" thickBot="1" x14ac:dyDescent="0.3">
      <c r="B15" s="18"/>
      <c r="C15" s="19"/>
      <c r="D15" s="20"/>
      <c r="E15" s="21" t="s">
        <v>17</v>
      </c>
      <c r="F15" s="22" t="s">
        <v>18</v>
      </c>
      <c r="G15" s="21" t="s">
        <v>17</v>
      </c>
      <c r="H15" s="22" t="s">
        <v>18</v>
      </c>
      <c r="I15" s="21" t="s">
        <v>17</v>
      </c>
      <c r="J15" s="22" t="s">
        <v>18</v>
      </c>
      <c r="K15" s="21" t="s">
        <v>17</v>
      </c>
      <c r="L15" s="22" t="s">
        <v>18</v>
      </c>
      <c r="M15" s="21" t="s">
        <v>17</v>
      </c>
      <c r="N15" s="22" t="s">
        <v>18</v>
      </c>
      <c r="O15" s="23" t="s">
        <v>19</v>
      </c>
      <c r="P15" s="23" t="s">
        <v>20</v>
      </c>
      <c r="Q15" s="23" t="s">
        <v>6</v>
      </c>
      <c r="R15" s="23" t="s">
        <v>7</v>
      </c>
      <c r="S15" s="23" t="s">
        <v>8</v>
      </c>
      <c r="T15" s="23" t="s">
        <v>9</v>
      </c>
      <c r="U15" s="24" t="s">
        <v>21</v>
      </c>
      <c r="V15" s="24" t="s">
        <v>10</v>
      </c>
      <c r="W15" s="24" t="s">
        <v>11</v>
      </c>
    </row>
    <row r="16" spans="2:23" ht="38.25" customHeight="1" x14ac:dyDescent="0.25">
      <c r="B16" s="88">
        <v>1</v>
      </c>
      <c r="C16" s="25" t="s">
        <v>22</v>
      </c>
      <c r="D16" s="26"/>
      <c r="E16" s="25"/>
      <c r="F16" s="27"/>
      <c r="G16" s="25"/>
      <c r="H16" s="27"/>
      <c r="I16" s="25"/>
      <c r="J16" s="27"/>
      <c r="K16" s="25"/>
      <c r="L16" s="27"/>
      <c r="M16" s="25"/>
      <c r="N16" s="27"/>
      <c r="O16" s="27"/>
      <c r="P16" s="27"/>
      <c r="Q16" s="27"/>
      <c r="R16" s="27"/>
      <c r="S16" s="27"/>
      <c r="T16" s="27"/>
      <c r="U16" s="28"/>
      <c r="V16" s="28"/>
      <c r="W16" s="28"/>
    </row>
    <row r="17" spans="2:23" ht="155.25" customHeight="1" thickBot="1" x14ac:dyDescent="0.3">
      <c r="B17" s="89"/>
      <c r="C17" s="29" t="s">
        <v>23</v>
      </c>
      <c r="D17" s="30">
        <v>1380</v>
      </c>
      <c r="E17" s="31">
        <v>10411</v>
      </c>
      <c r="F17" s="32">
        <f>E17*$D17</f>
        <v>14367180</v>
      </c>
      <c r="G17" s="33">
        <v>15866</v>
      </c>
      <c r="H17" s="32">
        <f>G17*$D17</f>
        <v>21895080</v>
      </c>
      <c r="I17" s="34">
        <v>15100</v>
      </c>
      <c r="J17" s="32">
        <f>I17*$D17</f>
        <v>20838000</v>
      </c>
      <c r="K17" s="34">
        <v>20000</v>
      </c>
      <c r="L17" s="32">
        <f>K17*$D17</f>
        <v>27600000</v>
      </c>
      <c r="M17" s="34">
        <v>20000</v>
      </c>
      <c r="N17" s="32">
        <f>M17*$D17</f>
        <v>27600000</v>
      </c>
      <c r="O17" s="35">
        <f>AVERAGE(G17,I17,K17,M17)</f>
        <v>17741.5</v>
      </c>
      <c r="P17" s="35">
        <f>O17*D17</f>
        <v>24483270</v>
      </c>
      <c r="Q17" s="35">
        <f>MIN(H17,J17,L17,N17)</f>
        <v>20838000</v>
      </c>
      <c r="R17" s="35">
        <f>MAX(H17,J17,L17,N17)</f>
        <v>27600000</v>
      </c>
      <c r="S17" s="36">
        <f>(R17-Q17)/Q17</f>
        <v>0.32450331125827814</v>
      </c>
      <c r="T17" s="35">
        <f>STDEVPA(H17,J17,L17,N17)</f>
        <v>3139057.686424383</v>
      </c>
      <c r="U17" s="55">
        <f>(T17/P17)*100</f>
        <v>12.82123542494276</v>
      </c>
      <c r="V17" s="55">
        <f>100-U17</f>
        <v>87.178764575057244</v>
      </c>
      <c r="W17" s="76" t="str">
        <f t="shared" ref="W17:W21" si="0">IF(V17&gt;90,"ALTO",IF(V17&gt;85,"BUENO",IF(V17&gt;80,"MEDIO","BAJO")))</f>
        <v>BUENO</v>
      </c>
    </row>
    <row r="18" spans="2:23" ht="38.25" customHeight="1" x14ac:dyDescent="0.25">
      <c r="B18" s="88">
        <v>2</v>
      </c>
      <c r="C18" s="37" t="s">
        <v>24</v>
      </c>
      <c r="D18" s="38"/>
      <c r="E18" s="37"/>
      <c r="F18" s="39"/>
      <c r="G18" s="37"/>
      <c r="H18" s="39"/>
      <c r="I18" s="40"/>
      <c r="J18" s="41"/>
      <c r="K18" s="40"/>
      <c r="L18" s="41"/>
      <c r="M18" s="40"/>
      <c r="N18" s="41"/>
      <c r="O18" s="41"/>
      <c r="P18" s="41"/>
      <c r="Q18" s="41"/>
      <c r="R18" s="41"/>
      <c r="S18" s="42"/>
      <c r="T18" s="41"/>
      <c r="U18" s="53"/>
      <c r="V18" s="53"/>
      <c r="W18" s="28"/>
    </row>
    <row r="19" spans="2:23" ht="180.75" customHeight="1" thickBot="1" x14ac:dyDescent="0.3">
      <c r="B19" s="90"/>
      <c r="C19" s="43" t="s">
        <v>25</v>
      </c>
      <c r="D19" s="44">
        <v>129</v>
      </c>
      <c r="E19" s="45">
        <v>10411</v>
      </c>
      <c r="F19" s="59">
        <f>E19*$D19</f>
        <v>1343019</v>
      </c>
      <c r="G19" s="56">
        <v>23876</v>
      </c>
      <c r="H19" s="59">
        <f>G19*$D19</f>
        <v>3080004</v>
      </c>
      <c r="I19" s="57">
        <v>15100</v>
      </c>
      <c r="J19" s="59">
        <f>I19*$D19</f>
        <v>1947900</v>
      </c>
      <c r="K19" s="57">
        <v>50000</v>
      </c>
      <c r="L19" s="59">
        <f>K19*$D19</f>
        <v>6450000</v>
      </c>
      <c r="M19" s="57">
        <v>12000</v>
      </c>
      <c r="N19" s="59">
        <f>M19*$D19</f>
        <v>1548000</v>
      </c>
      <c r="O19" s="60">
        <f>AVERAGE(E19,I19,M19)</f>
        <v>12503.666666666666</v>
      </c>
      <c r="P19" s="60">
        <f>O19*D19</f>
        <v>1612973</v>
      </c>
      <c r="Q19" s="60">
        <f>MIN(FE19,I19,M19)</f>
        <v>12000</v>
      </c>
      <c r="R19" s="60">
        <f>MAX(E19,I19,M19)</f>
        <v>15100</v>
      </c>
      <c r="S19" s="61">
        <f>(R19-Q19)/Q19</f>
        <v>0.25833333333333336</v>
      </c>
      <c r="T19" s="60">
        <f>STDEVPA(E19,I19,M19)</f>
        <v>1947.1244324787144</v>
      </c>
      <c r="U19" s="62">
        <f>(T19/P19)*100</f>
        <v>0.12071649261820962</v>
      </c>
      <c r="V19" s="62">
        <f>100-U19</f>
        <v>99.879283507381786</v>
      </c>
      <c r="W19" s="77" t="str">
        <f t="shared" si="0"/>
        <v>ALTO</v>
      </c>
    </row>
    <row r="20" spans="2:23" ht="32.25" customHeight="1" x14ac:dyDescent="0.25">
      <c r="B20" s="91">
        <v>3</v>
      </c>
      <c r="C20" s="37" t="s">
        <v>26</v>
      </c>
      <c r="D20" s="38"/>
      <c r="E20" s="37"/>
      <c r="F20" s="39"/>
      <c r="G20" s="37"/>
      <c r="H20" s="39"/>
      <c r="I20" s="40"/>
      <c r="J20" s="41"/>
      <c r="K20" s="40"/>
      <c r="L20" s="41"/>
      <c r="M20" s="40"/>
      <c r="N20" s="41"/>
      <c r="O20" s="41"/>
      <c r="P20" s="41"/>
      <c r="Q20" s="41"/>
      <c r="R20" s="41"/>
      <c r="S20" s="42"/>
      <c r="T20" s="41"/>
      <c r="U20" s="53"/>
      <c r="V20" s="53"/>
      <c r="W20" s="73"/>
    </row>
    <row r="21" spans="2:23" ht="38.25" customHeight="1" thickBot="1" x14ac:dyDescent="0.3">
      <c r="B21" s="89"/>
      <c r="C21" s="29" t="s">
        <v>27</v>
      </c>
      <c r="D21" s="30">
        <v>11</v>
      </c>
      <c r="E21" s="31">
        <v>810500</v>
      </c>
      <c r="F21" s="32">
        <f>E21*$D21</f>
        <v>8915500</v>
      </c>
      <c r="G21" s="33">
        <v>873091</v>
      </c>
      <c r="H21" s="32">
        <f>G21*$D21</f>
        <v>9604001</v>
      </c>
      <c r="I21" s="34">
        <v>760199.90909090906</v>
      </c>
      <c r="J21" s="32">
        <f>I21*$D21</f>
        <v>8362199</v>
      </c>
      <c r="K21" s="58">
        <v>209174</v>
      </c>
      <c r="L21" s="32">
        <f>K21*$D21</f>
        <v>2300914</v>
      </c>
      <c r="M21" s="58">
        <v>1000000</v>
      </c>
      <c r="N21" s="32">
        <f>M21*$D21</f>
        <v>11000000</v>
      </c>
      <c r="O21" s="32">
        <f>AVERAGE(E21,G21,I21)</f>
        <v>814596.96969696973</v>
      </c>
      <c r="P21" s="32">
        <f>O21*D21</f>
        <v>8960566.6666666679</v>
      </c>
      <c r="Q21" s="35">
        <f>MIN(F21,H21,J21)</f>
        <v>8362199</v>
      </c>
      <c r="R21" s="35">
        <f>MAX(F21,H21,J21)</f>
        <v>9604001</v>
      </c>
      <c r="S21" s="36">
        <f>(R21-Q21)/Q21</f>
        <v>0.1485018474207562</v>
      </c>
      <c r="T21" s="35">
        <f>STDEVPA(F21,H21,J21)</f>
        <v>507964.10971270624</v>
      </c>
      <c r="U21" s="55">
        <f>(T21/P21)*100</f>
        <v>5.6688837727454677</v>
      </c>
      <c r="V21" s="55">
        <f>100-U21</f>
        <v>94.331116227254526</v>
      </c>
      <c r="W21" s="75" t="str">
        <f t="shared" si="0"/>
        <v>ALTO</v>
      </c>
    </row>
    <row r="22" spans="2:23" ht="16.5" customHeight="1" thickBot="1" x14ac:dyDescent="0.3">
      <c r="B22" s="46"/>
      <c r="C22" s="63"/>
      <c r="D22" s="64"/>
      <c r="E22" s="65"/>
      <c r="F22" s="65"/>
      <c r="G22" s="66"/>
      <c r="H22" s="65"/>
      <c r="I22" s="67"/>
      <c r="J22" s="65"/>
      <c r="K22" s="68"/>
      <c r="L22" s="65"/>
      <c r="M22" s="68"/>
      <c r="N22" s="65"/>
      <c r="O22" s="65"/>
      <c r="P22" s="65"/>
      <c r="Q22" s="69"/>
      <c r="R22" s="69"/>
      <c r="S22" s="70"/>
      <c r="T22" s="69"/>
      <c r="U22" s="71"/>
      <c r="V22" s="71"/>
      <c r="W22" s="78"/>
    </row>
    <row r="23" spans="2:23" ht="24" customHeight="1" x14ac:dyDescent="0.25">
      <c r="B23" s="72"/>
      <c r="C23" s="82" t="s">
        <v>28</v>
      </c>
      <c r="D23" s="83"/>
      <c r="E23" s="79"/>
      <c r="F23" s="47">
        <f>F21+F19+F17</f>
        <v>24625699</v>
      </c>
      <c r="G23" s="79"/>
      <c r="H23" s="47">
        <f>H21+H19+H17</f>
        <v>34579085</v>
      </c>
      <c r="I23" s="79"/>
      <c r="J23" s="47">
        <f>J21+J19+J17</f>
        <v>31148099</v>
      </c>
      <c r="K23" s="79"/>
      <c r="L23" s="47">
        <f>L21+L19+L17</f>
        <v>36350914</v>
      </c>
      <c r="M23" s="79"/>
      <c r="N23" s="47">
        <f>N21+N19+N17</f>
        <v>40148000</v>
      </c>
      <c r="O23" s="47"/>
      <c r="P23" s="47">
        <f>P21+P19+P17</f>
        <v>35056809.666666672</v>
      </c>
      <c r="Q23" s="73"/>
      <c r="R23" s="73"/>
      <c r="S23" s="73"/>
      <c r="T23" s="73"/>
      <c r="U23" s="74"/>
      <c r="V23" s="74"/>
      <c r="W23" s="73"/>
    </row>
    <row r="24" spans="2:23" s="2" customFormat="1" ht="30" customHeight="1" x14ac:dyDescent="0.25">
      <c r="B24" s="48"/>
      <c r="C24" s="84" t="s">
        <v>29</v>
      </c>
      <c r="D24" s="85"/>
      <c r="E24" s="80"/>
      <c r="F24" s="49">
        <f>+F23*0.19</f>
        <v>4678882.8099999996</v>
      </c>
      <c r="G24" s="80"/>
      <c r="H24" s="49">
        <f>+H23*0.19</f>
        <v>6570026.1500000004</v>
      </c>
      <c r="I24" s="80"/>
      <c r="J24" s="49">
        <f>+J23*0.19</f>
        <v>5918138.8100000005</v>
      </c>
      <c r="K24" s="80"/>
      <c r="L24" s="49">
        <f>+L23*0.19</f>
        <v>6906673.6600000001</v>
      </c>
      <c r="M24" s="80"/>
      <c r="N24" s="49">
        <f>+N23*0.19</f>
        <v>7628120</v>
      </c>
      <c r="O24" s="49"/>
      <c r="P24" s="49">
        <f>+P23*0.19</f>
        <v>6660793.8366666678</v>
      </c>
      <c r="Q24" s="28"/>
      <c r="R24" s="28"/>
      <c r="S24" s="28"/>
      <c r="T24" s="28"/>
      <c r="U24" s="54"/>
      <c r="V24" s="54"/>
      <c r="W24" s="28"/>
    </row>
    <row r="25" spans="2:23" s="2" customFormat="1" ht="30" customHeight="1" thickBot="1" x14ac:dyDescent="0.3">
      <c r="B25" s="50"/>
      <c r="C25" s="86" t="s">
        <v>30</v>
      </c>
      <c r="D25" s="87"/>
      <c r="E25" s="81"/>
      <c r="F25" s="51">
        <f>+F24+F23</f>
        <v>29304581.809999999</v>
      </c>
      <c r="G25" s="81"/>
      <c r="H25" s="51">
        <f>+H24+H23</f>
        <v>41149111.149999999</v>
      </c>
      <c r="I25" s="81"/>
      <c r="J25" s="51">
        <f>+J24+J23</f>
        <v>37066237.810000002</v>
      </c>
      <c r="K25" s="81"/>
      <c r="L25" s="51">
        <f>+L24+L23</f>
        <v>43257587.659999996</v>
      </c>
      <c r="M25" s="81"/>
      <c r="N25" s="51">
        <f>+N24+N23</f>
        <v>47776120</v>
      </c>
      <c r="O25" s="51"/>
      <c r="P25" s="51">
        <f>+P24+P23</f>
        <v>41717603.503333338</v>
      </c>
      <c r="Q25" s="35">
        <f>MIN(F25,H25,J25,L25,N25)</f>
        <v>29304581.809999999</v>
      </c>
      <c r="R25" s="35">
        <f>MAX(F25,H25,J25,L25,N25)</f>
        <v>47776120</v>
      </c>
      <c r="S25" s="36">
        <f>(R25-Q25)/Q25</f>
        <v>0.63032935633624054</v>
      </c>
      <c r="T25" s="35">
        <f>STDEVPA(F25,H25,J25,L25,N25)</f>
        <v>6244692.3789768731</v>
      </c>
      <c r="U25" s="55">
        <f>(T25/P25)*100</f>
        <v>14.968962391326979</v>
      </c>
      <c r="V25" s="55">
        <f>100-U25</f>
        <v>85.031037608673017</v>
      </c>
      <c r="W25" s="75" t="str">
        <f t="shared" ref="W25" si="1">IF(V25&gt;90,"ALTO",IF(V25&gt;85,"BUENO",IF(V25&gt;80,"MEDIO","BAJO")))</f>
        <v>BUENO</v>
      </c>
    </row>
    <row r="26" spans="2:23" s="2" customFormat="1" ht="8.25" customHeight="1" x14ac:dyDescent="0.25"/>
    <row r="27" spans="2:23" x14ac:dyDescent="0.25">
      <c r="K27" s="52"/>
    </row>
    <row r="29" spans="2:23" x14ac:dyDescent="0.25">
      <c r="P29" s="1" t="str" cm="1">
        <f t="array" ref="P29">[1]!letrasn(P25)</f>
        <v>CUARENTA Y UNO MILLONES SETECIENTOS DIECISIETE MIL SEISCIENTOS TRES CON CINCUENTA</v>
      </c>
    </row>
    <row r="30" spans="2:23" x14ac:dyDescent="0.25">
      <c r="P30" s="1" t="str">
        <f>_xlfn.CONCAT(P29,"M/CTE ($",P25,")")</f>
        <v>CUARENTA Y UNO MILLONES SETECIENTOS DIECISIETE MIL SEISCIENTOS TRES CON CINCUENTAM/CTE ($41717603,5033333)</v>
      </c>
    </row>
  </sheetData>
  <mergeCells count="22">
    <mergeCell ref="B2:N6"/>
    <mergeCell ref="R2:R10"/>
    <mergeCell ref="B7:P10"/>
    <mergeCell ref="B13:P13"/>
    <mergeCell ref="E14:F14"/>
    <mergeCell ref="G14:H14"/>
    <mergeCell ref="I14:J14"/>
    <mergeCell ref="K14:L14"/>
    <mergeCell ref="M14:N14"/>
    <mergeCell ref="O14:P14"/>
    <mergeCell ref="Q13:W14"/>
    <mergeCell ref="B16:B17"/>
    <mergeCell ref="B18:B19"/>
    <mergeCell ref="B20:B21"/>
    <mergeCell ref="E23:E25"/>
    <mergeCell ref="G23:G25"/>
    <mergeCell ref="K23:K25"/>
    <mergeCell ref="M23:M25"/>
    <mergeCell ref="I23:I25"/>
    <mergeCell ref="C23:D23"/>
    <mergeCell ref="C24:D24"/>
    <mergeCell ref="C25:D25"/>
  </mergeCells>
  <conditionalFormatting sqref="W17">
    <cfRule type="cellIs" dxfId="15" priority="61" operator="equal">
      <formula>"ALTO"</formula>
    </cfRule>
    <cfRule type="cellIs" dxfId="14" priority="62" operator="equal">
      <formula>"BUENO"</formula>
    </cfRule>
    <cfRule type="cellIs" dxfId="13" priority="63" operator="equal">
      <formula>"MEDIO"</formula>
    </cfRule>
    <cfRule type="cellIs" dxfId="12" priority="64" operator="equal">
      <formula>"BAJO"</formula>
    </cfRule>
  </conditionalFormatting>
  <conditionalFormatting sqref="W19">
    <cfRule type="cellIs" dxfId="11" priority="57" operator="equal">
      <formula>"ALTO"</formula>
    </cfRule>
    <cfRule type="cellIs" dxfId="10" priority="58" operator="equal">
      <formula>"BUENO"</formula>
    </cfRule>
    <cfRule type="cellIs" dxfId="9" priority="59" operator="equal">
      <formula>"MEDIO"</formula>
    </cfRule>
    <cfRule type="cellIs" dxfId="8" priority="60" operator="equal">
      <formula>"BAJO"</formula>
    </cfRule>
  </conditionalFormatting>
  <conditionalFormatting sqref="W21:W22">
    <cfRule type="cellIs" dxfId="7" priority="53" operator="equal">
      <formula>"ALTO"</formula>
    </cfRule>
    <cfRule type="cellIs" dxfId="6" priority="54" operator="equal">
      <formula>"BUENO"</formula>
    </cfRule>
    <cfRule type="cellIs" dxfId="5" priority="55" operator="equal">
      <formula>"MEDIO"</formula>
    </cfRule>
    <cfRule type="cellIs" dxfId="4" priority="56" operator="equal">
      <formula>"BAJO"</formula>
    </cfRule>
  </conditionalFormatting>
  <conditionalFormatting sqref="W25">
    <cfRule type="cellIs" dxfId="3" priority="49" operator="equal">
      <formula>"ALTO"</formula>
    </cfRule>
    <cfRule type="cellIs" dxfId="2" priority="50" operator="equal">
      <formula>"BUENO"</formula>
    </cfRule>
    <cfRule type="cellIs" dxfId="1" priority="51" operator="equal">
      <formula>"MEDIO"</formula>
    </cfRule>
    <cfRule type="cellIs" dxfId="0" priority="52" operator="equal">
      <formula>"BAJO"</formula>
    </cfRule>
  </conditionalFormatting>
  <pageMargins left="0.70866141732283472" right="0.70866141732283472" top="0.74803149606299213" bottom="0.74803149606299213" header="0.31496062992125984" footer="0.31496062992125984"/>
  <pageSetup paperSize="122" scale="8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ESTUDIO DE MERCADO</vt:lpstr>
      <vt:lpstr>'ESTUDIO DE MERCADO'!Área_de_impresión</vt:lpstr>
      <vt:lpstr>'ESTUDIO DE MERCADO'!Títulos_a_imprimir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Giovanny Castellanos Guzmán</dc:creator>
  <cp:lastModifiedBy>Carlos Giovanny Castellanos Guzman</cp:lastModifiedBy>
  <dcterms:created xsi:type="dcterms:W3CDTF">2026-09-15T14:11:16Z</dcterms:created>
  <dcterms:modified xsi:type="dcterms:W3CDTF">2026-09-15T15:06:23Z</dcterms:modified>
</cp:coreProperties>
</file>