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d.docs.live.net/bdf707aff2530507/Escritorio/ALCALDIA DE PEREIRA/PROCESO VICTIMAS/A VICTIMAS  VIGENCIA FUTURA 2027/OBSERVACION FRAS JURIDICA/"/>
    </mc:Choice>
  </mc:AlternateContent>
  <xr:revisionPtr revIDLastSave="165" documentId="13_ncr:1_{0E57D5A4-0E25-4279-8C7B-76EB12DCC81E}" xr6:coauthVersionLast="47" xr6:coauthVersionMax="47" xr10:uidLastSave="{E7B1D7F7-FBEF-4200-B457-CEBF03891651}"/>
  <bookViews>
    <workbookView xWindow="-110" yWindow="-110" windowWidth="19420" windowHeight="10300" tabRatio="599" firstSheet="4" activeTab="7" xr2:uid="{70357407-2443-41DF-95B6-821F32564E6C}"/>
  </bookViews>
  <sheets>
    <sheet name="FICHA TECNICA SUMINISTROS" sheetId="9" r:id="rId1"/>
    <sheet name="FACTOR MULTIPLICADOR FM " sheetId="7" r:id="rId2"/>
    <sheet name="RECARGOS DIURNOS-NOCTURNOS (2)" sheetId="8" r:id="rId3"/>
    <sheet name="TALENTO HUMANO" sheetId="6" r:id="rId4"/>
    <sheet name="EMSODECO" sheetId="3" r:id="rId5"/>
    <sheet name="SOLUCIONES LOGISTICAS" sheetId="1" r:id="rId6"/>
    <sheet name="FUNDAPROYECTOS" sheetId="2" r:id="rId7"/>
    <sheet name="PRESUPUESTO" sheetId="4" r:id="rId8"/>
  </sheets>
  <externalReferences>
    <externalReference r:id="rId9"/>
  </externalReferences>
  <definedNames>
    <definedName name="______xlnm._FilterDatabase">"#REF!"</definedName>
    <definedName name="____xlnm._FilterDatabase">"#REF!"</definedName>
    <definedName name="___INDEX_SHEET___ASAP_Utilities" localSheetId="1">#REF!</definedName>
    <definedName name="___INDEX_SHEET___ASAP_Utilities" localSheetId="3">#REF!</definedName>
    <definedName name="___INDEX_SHEET___ASAP_Utilities">#REF!</definedName>
    <definedName name="___xlnm._FilterDatabase">"#REF!"</definedName>
    <definedName name="__xlnm._FilterDatabase_1" localSheetId="1">#REF!</definedName>
    <definedName name="__xlnm._FilterDatabase_1" localSheetId="3">#REF!</definedName>
    <definedName name="__xlnm._FilterDatabase_1">#REF!</definedName>
    <definedName name="_1__123Graph_Aｸﾞﾗﾌ_7" localSheetId="1">#REF!</definedName>
    <definedName name="_1__123Graph_Aｸﾞﾗﾌ_7" localSheetId="3">#REF!</definedName>
    <definedName name="_1__123Graph_Aｸﾞﾗﾌ_7" hidden="1">#REF!</definedName>
    <definedName name="_112233" localSheetId="1">#REF!</definedName>
    <definedName name="_112233" localSheetId="3">#REF!</definedName>
    <definedName name="_112233" hidden="1">#REF!</definedName>
    <definedName name="_112277" localSheetId="3">#REF!</definedName>
    <definedName name="_112277">#REF!</definedName>
    <definedName name="_12__123Graph_BCHART_5" localSheetId="3">#REF!</definedName>
    <definedName name="_12__123Graph_BCHART_5">#REF!</definedName>
    <definedName name="_1222" localSheetId="3">#REF!</definedName>
    <definedName name="_1222">#REF!</definedName>
    <definedName name="_13__123Graph_Bｸﾞﾗﾌ_7" localSheetId="3">#REF!</definedName>
    <definedName name="_13__123Graph_Bｸﾞﾗﾌ_7">#REF!</definedName>
    <definedName name="_14__123Graph_Cｸﾞﾗﾌ_7" localSheetId="3">#REF!</definedName>
    <definedName name="_14__123Graph_Cｸﾞﾗﾌ_7">#REF!</definedName>
    <definedName name="_15__123Graph_Dｸﾞﾗﾌ_7" localSheetId="3">#REF!</definedName>
    <definedName name="_15__123Graph_Dｸﾞﾗﾌ_7">#REF!</definedName>
    <definedName name="_16__123Graph_Eｸﾞﾗﾌ_7" localSheetId="3">#REF!</definedName>
    <definedName name="_16__123Graph_Eｸﾞﾗﾌ_7">#REF!</definedName>
    <definedName name="_17__123Graph_Fｸﾞﾗﾌ_7" localSheetId="3">#REF!</definedName>
    <definedName name="_17__123Graph_Fｸﾞﾗﾌ_7">#REF!</definedName>
    <definedName name="_21" localSheetId="3">#REF!</definedName>
    <definedName name="_21">#REF!</definedName>
    <definedName name="_25" localSheetId="3">#REF!</definedName>
    <definedName name="_25">#REF!</definedName>
    <definedName name="_29" localSheetId="3">#REF!</definedName>
    <definedName name="_29">#REF!</definedName>
    <definedName name="_456" localSheetId="1">{0,#N/A,FALSE,0;0,#N/A,FALSE,0;0,#N/A,FALSE,0;0,#N/A,FALSE,0;0,#N/A,FALSE,0;0,#N/A,FALSE,0}</definedName>
    <definedName name="_456" localSheetId="2" hidden="1">{0,#N/A,FALSE,0;0,#N/A,FALSE,0;0,#N/A,FALSE,0;0,#N/A,FALSE,0;0,#N/A,FALSE,0;0,#N/A,FALSE,0}</definedName>
    <definedName name="_456" localSheetId="3">{0,#N/A,FALSE,0;0,#N/A,FALSE,0;0,#N/A,FALSE,0;0,#N/A,FALSE,0;0,#N/A,FALSE,0;0,#N/A,FALSE,0}</definedName>
    <definedName name="_456" hidden="1">{0,#N/A,FALSE,0;0,#N/A,FALSE,0;0,#N/A,FALSE,0;0,#N/A,FALSE,0;0,#N/A,FALSE,0;0,#N/A,FALSE,0}</definedName>
    <definedName name="_Fill" localSheetId="1">#REF!</definedName>
    <definedName name="_Fill" localSheetId="3">#REF!</definedName>
    <definedName name="_Fill" hidden="1">#REF!</definedName>
    <definedName name="_NDC1" localSheetId="1">{"'内訳表'!$B$2:$N$64"}</definedName>
    <definedName name="_NDC1" localSheetId="2" hidden="1">{"'内訳表'!$B$2:$N$64"}</definedName>
    <definedName name="_NDC1" localSheetId="3">{"'内訳表'!$B$2:$N$64"}</definedName>
    <definedName name="_NDC1" hidden="1">{"'内訳表'!$B$2:$N$64"}</definedName>
    <definedName name="_Order1">0</definedName>
    <definedName name="_Order2">255</definedName>
    <definedName name="_r3d" localSheetId="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3">{#N/A,#N/A,FALSE,"POLONNA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hidden="1">#REF!</definedName>
    <definedName name="¿Quiénes_están_inscritos_dentro_del_sistema__incluye_desinscr___">#REF!</definedName>
    <definedName name="a1_Y1" localSheetId="1">#REF!</definedName>
    <definedName name="a1_Y1" localSheetId="3">#REF!</definedName>
    <definedName name="a1_Y1">#REF!</definedName>
    <definedName name="a1_Y2" localSheetId="3">#REF!</definedName>
    <definedName name="a1_Y2">#REF!</definedName>
    <definedName name="a10_Y10" localSheetId="3">#REF!</definedName>
    <definedName name="a10_Y10">#REF!</definedName>
    <definedName name="a10_Y11" localSheetId="3">#REF!</definedName>
    <definedName name="a10_Y11">#REF!</definedName>
    <definedName name="a2_Y2" localSheetId="3">#REF!</definedName>
    <definedName name="a2_Y2">#REF!</definedName>
    <definedName name="a2_Y3" localSheetId="3">#REF!</definedName>
    <definedName name="a2_Y3">#REF!</definedName>
    <definedName name="a3_Y3" localSheetId="3">#REF!</definedName>
    <definedName name="a3_Y3">#REF!</definedName>
    <definedName name="a3_Y4" localSheetId="3">#REF!</definedName>
    <definedName name="a3_Y4">#REF!</definedName>
    <definedName name="a4_Y4" localSheetId="3">#REF!</definedName>
    <definedName name="a4_Y4">#REF!</definedName>
    <definedName name="a4_Y5" localSheetId="3">#REF!</definedName>
    <definedName name="a4_Y5">#REF!</definedName>
    <definedName name="a5_Y5" localSheetId="3">#REF!</definedName>
    <definedName name="a5_Y5">#REF!</definedName>
    <definedName name="a5_Y6" localSheetId="3">#REF!</definedName>
    <definedName name="a5_Y6">#REF!</definedName>
    <definedName name="a6_Y6" localSheetId="3">#REF!</definedName>
    <definedName name="a6_Y6">#REF!</definedName>
    <definedName name="a6_Y7" localSheetId="3">#REF!</definedName>
    <definedName name="a6_Y7">#REF!</definedName>
    <definedName name="a7_Y7" localSheetId="3">#REF!</definedName>
    <definedName name="a7_Y7">#REF!</definedName>
    <definedName name="a7_Y8" localSheetId="3">#REF!</definedName>
    <definedName name="a7_Y8">#REF!</definedName>
    <definedName name="a8_Y8" localSheetId="3">#REF!</definedName>
    <definedName name="a8_Y8">#REF!</definedName>
    <definedName name="a8_Y9" localSheetId="3">#REF!</definedName>
    <definedName name="a8_Y9">#REF!</definedName>
    <definedName name="a9_Y10" localSheetId="3">#REF!</definedName>
    <definedName name="a9_Y10">#REF!</definedName>
    <definedName name="a9_Y9" localSheetId="3">#REF!</definedName>
    <definedName name="a9_Y9">#REF!</definedName>
    <definedName name="aaaa" localSheetId="3">#REF!</definedName>
    <definedName name="aaaa">#REF!</definedName>
    <definedName name="ABF" localSheetId="3">#REF!</definedName>
    <definedName name="ABF">#REF!</definedName>
    <definedName name="AccessDatabase">"C:\My Documents\New MMR\INPUT.mdb"</definedName>
    <definedName name="ACCV" localSheetId="1">#REF!</definedName>
    <definedName name="ACCV" localSheetId="3">#REF!</definedName>
    <definedName name="ACCV" hidden="1">#REF!</definedName>
    <definedName name="ActividadRE" localSheetId="1">#REF!</definedName>
    <definedName name="ActividadRE" localSheetId="3">#REF!</definedName>
    <definedName name="ActividadRE">#REF!</definedName>
    <definedName name="ADSF" localSheetId="1">#REF!</definedName>
    <definedName name="ADSF" localSheetId="3">#REF!</definedName>
    <definedName name="ADSF" hidden="1">#REF!</definedName>
    <definedName name="afdgbva" localSheetId="1">{#N/A,#N/A,TRUE,"Report"}</definedName>
    <definedName name="afdgbva" localSheetId="2" hidden="1">{#N/A,#N/A,TRUE,"Report"}</definedName>
    <definedName name="afdgbva" localSheetId="3">{#N/A,#N/A,TRUE,"Report"}</definedName>
    <definedName name="afdgbva" hidden="1">{#N/A,#N/A,TRUE,"Report"}</definedName>
    <definedName name="aga" localSheetId="1">{#N/A,#N/A,TRUE,"Report"}</definedName>
    <definedName name="aga" localSheetId="2" hidden="1">{#N/A,#N/A,TRUE,"Report"}</definedName>
    <definedName name="aga" localSheetId="3">{#N/A,#N/A,TRUE,"Report"}</definedName>
    <definedName name="aga" hidden="1">{#N/A,#N/A,TRUE,"Report"}</definedName>
    <definedName name="AGHFD" localSheetId="1">#REF!</definedName>
    <definedName name="AGHFD" localSheetId="3">#REF!</definedName>
    <definedName name="AGHFD" hidden="1">#REF!</definedName>
    <definedName name="alejo" localSheetId="1">#REF!</definedName>
    <definedName name="alejo" localSheetId="3">#REF!</definedName>
    <definedName name="alejo" hidden="1">#REF!</definedName>
    <definedName name="ALMUERZO" localSheetId="1">#REF!</definedName>
    <definedName name="ALMUERZO" localSheetId="3">#REF!</definedName>
    <definedName name="ALMUERZO">#REF!</definedName>
    <definedName name="almuerzocena" localSheetId="3">#REF!</definedName>
    <definedName name="almuerzocena">#REF!</definedName>
    <definedName name="AMAZONAS" localSheetId="3">#REF!</definedName>
    <definedName name="AMAZONAS">#REF!</definedName>
    <definedName name="ANSSR" localSheetId="3">#REF!</definedName>
    <definedName name="ANSSR">#REF!</definedName>
    <definedName name="ANSSRV2" localSheetId="3">#REF!</definedName>
    <definedName name="ANSSRV2">#REF!</definedName>
    <definedName name="ANSSRV3" localSheetId="3">#REF!</definedName>
    <definedName name="ANSSRV3">#REF!</definedName>
    <definedName name="ANTIOQUIA" localSheetId="3">#REF!</definedName>
    <definedName name="ANTIOQUIA">#REF!</definedName>
    <definedName name="año1" localSheetId="3">#REF!</definedName>
    <definedName name="año1">#REF!</definedName>
    <definedName name="APLICA" localSheetId="3">#REF!</definedName>
    <definedName name="APLICA">#REF!</definedName>
    <definedName name="APLICA." localSheetId="3">#REF!</definedName>
    <definedName name="APLICA.">#REF!</definedName>
    <definedName name="ARAUCA" localSheetId="3">#REF!</definedName>
    <definedName name="ARAUCA">#REF!</definedName>
    <definedName name="ass2wq2" localSheetId="1">#REF!</definedName>
    <definedName name="ass2wq2" localSheetId="3">#REF!</definedName>
    <definedName name="ass2wq2" hidden="1">#REF!</definedName>
    <definedName name="ATGHH" localSheetId="3">#REF!</definedName>
    <definedName name="ATGHH" hidden="1">#REF!</definedName>
    <definedName name="ATLANTICO" localSheetId="3">#REF!</definedName>
    <definedName name="ATLANTICO">#REF!</definedName>
    <definedName name="AVBC" localSheetId="3">#REF!</definedName>
    <definedName name="AVBC">#REF!</definedName>
    <definedName name="AXCC" localSheetId="3">#REF!</definedName>
    <definedName name="AXCC">#REF!</definedName>
    <definedName name="AXX" localSheetId="3">#REF!</definedName>
    <definedName name="AXX">#REF!</definedName>
    <definedName name="Aグラフ" localSheetId="3">#REF!</definedName>
    <definedName name="Aグラフ">#REF!</definedName>
    <definedName name="badb" localSheetId="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3">{"MG-2002-F1",#N/A,FALSE,"PPU-Telemig";"MG-2002-F2",#N/A,FALSE,"PPU-Telemig";"MG-2002-F3",#N/A,FALSE,"PPU-Telemig";"MG-2002-F4",#N/A,FALSE,"PPU-Telemig";"MG-2003-F1",#N/A,FALSE,"PPU-Telemig";"MG-2004-F1",#N/A,FALSE,"PPU-Telemig"}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1">#REF!</definedName>
    <definedName name="bbb" localSheetId="3">#REF!</definedName>
    <definedName name="bbb">#REF!</definedName>
    <definedName name="bn" localSheetId="1">{"'内訳表'!$B$2:$N$64"}</definedName>
    <definedName name="bn" localSheetId="2" hidden="1">{"'内訳表'!$B$2:$N$64"}</definedName>
    <definedName name="bn" localSheetId="3">{"'内訳表'!$B$2:$N$64"}</definedName>
    <definedName name="bn" hidden="1">{"'内訳表'!$B$2:$N$64"}</definedName>
    <definedName name="BOLIVAR" localSheetId="3">#REF!</definedName>
    <definedName name="BOLIVAR">#REF!</definedName>
    <definedName name="Ｂグラフ" localSheetId="3">#REF!</definedName>
    <definedName name="Ｂグラフ">#REF!</definedName>
    <definedName name="CajaDespacho" localSheetId="3">#REF!</definedName>
    <definedName name="CajaDespacho">#REF!</definedName>
    <definedName name="CALDAS" localSheetId="3">#REF!</definedName>
    <definedName name="CALDAS">#REF!</definedName>
    <definedName name="CALENDARIO" localSheetId="3">#REF!</definedName>
    <definedName name="CALENDARIO">#REF!</definedName>
    <definedName name="Calidad" localSheetId="3">#REF!</definedName>
    <definedName name="Calidad">#REF!</definedName>
    <definedName name="Calidad_1">"['file://172.16.9.31/ArchivosICBF/DIRECCION%20TECNICA%20ICBF/Archivos%20FONADE/COSTEO%20DIAGNOSTICOS.xlsm'#$PERSONAL.$P$58]"</definedName>
    <definedName name="Campamento" localSheetId="1">#REF!</definedName>
    <definedName name="Campamento" localSheetId="3">#REF!</definedName>
    <definedName name="Campamento">#REF!</definedName>
    <definedName name="Campamento_1">"['file://172.16.9.31/ArchivosICBF/DIRECCION%20TECNICA%20ICBF/Archivos%20FONADE/COSTEO%20DIAGNOSTICOS.xlsm'#$PERSONAL.$P$122]"</definedName>
    <definedName name="CAQUETÁ" localSheetId="1">#REF!</definedName>
    <definedName name="CAQUETÁ" localSheetId="3">#REF!</definedName>
    <definedName name="CAQUETÁ">#REF!</definedName>
    <definedName name="CASANARE" localSheetId="1">#REF!</definedName>
    <definedName name="CASANARE" localSheetId="3">#REF!</definedName>
    <definedName name="CASANARE">#REF!</definedName>
    <definedName name="CAUCA" localSheetId="1">#REF!</definedName>
    <definedName name="CAUCA" localSheetId="3">#REF!</definedName>
    <definedName name="CAUCA">#REF!</definedName>
    <definedName name="CESAR" localSheetId="3">#REF!</definedName>
    <definedName name="CESAR">#REF!</definedName>
    <definedName name="CHOCO" localSheetId="3">#REF!</definedName>
    <definedName name="CHOCO">#REF!</definedName>
    <definedName name="CIUDADES" localSheetId="3">#REF!</definedName>
    <definedName name="CIUDADES">#REF!</definedName>
    <definedName name="CÓRDOBA" localSheetId="1">#REF!</definedName>
    <definedName name="CÓRDOBA" localSheetId="3">#REF!</definedName>
    <definedName name="CÓRDOBA">#REF!</definedName>
    <definedName name="CostoDirectoObra" localSheetId="3">#REF!</definedName>
    <definedName name="CostoDirectoObra">#REF!</definedName>
    <definedName name="CuantostieneEdSuperior" localSheetId="3">#REF!</definedName>
    <definedName name="CuantostieneEdSuperior">#REF!</definedName>
    <definedName name="Ｃグラフ" localSheetId="3">#REF!</definedName>
    <definedName name="Ｃグラフ">#REF!</definedName>
    <definedName name="dasd" localSheetId="3">#REF!</definedName>
    <definedName name="dasd">#REF!</definedName>
    <definedName name="datos" localSheetId="3">#REF!</definedName>
    <definedName name="datos">#REF!</definedName>
    <definedName name="Decision" localSheetId="3">#REF!</definedName>
    <definedName name="Decision">#REF!</definedName>
    <definedName name="Dedicacion" localSheetId="3">#REF!</definedName>
    <definedName name="Dedicacion">#REF!</definedName>
    <definedName name="DEPARTAMENTOS" localSheetId="3">#REF!</definedName>
    <definedName name="DEPARTAMENTOS">#REF!</definedName>
    <definedName name="dependencia" localSheetId="3">#REF!</definedName>
    <definedName name="dependencia">#REF!</definedName>
    <definedName name="desayuno" localSheetId="3">#REF!</definedName>
    <definedName name="desayuno">#REF!</definedName>
    <definedName name="DESAYUNOS" localSheetId="3">#REF!</definedName>
    <definedName name="DESAYUNOS">#REF!</definedName>
    <definedName name="DeseanCapacitacionEn" localSheetId="3">#REF!</definedName>
    <definedName name="DeseanCapacitacionEn">#REF!</definedName>
    <definedName name="DESINSCRITOS" localSheetId="3">#REF!</definedName>
    <definedName name="DESINSCRITOS">#REF!</definedName>
    <definedName name="DFG" localSheetId="3">#REF!</definedName>
    <definedName name="DFG">#REF!</definedName>
    <definedName name="dfgd56" localSheetId="1">{0,#N/A,FALSE,0;0,#N/A,FALSE,0;0,#N/A,FALSE,0;0,#N/A,FALSE,0;0,#N/A,FALSE,0;0,#N/A,FALSE,0}</definedName>
    <definedName name="dfgd56" localSheetId="2" hidden="1">{0,#N/A,FALSE,0;0,#N/A,FALSE,0;0,#N/A,FALSE,0;0,#N/A,FALSE,0;0,#N/A,FALSE,0;0,#N/A,FALSE,0}</definedName>
    <definedName name="dfgd56" localSheetId="3">{0,#N/A,FALSE,0;0,#N/A,FALSE,0;0,#N/A,FALSE,0;0,#N/A,FALSE,0;0,#N/A,FALSE,0;0,#N/A,FALSE,0}</definedName>
    <definedName name="dfgd56" hidden="1">{0,#N/A,FALSE,0;0,#N/A,FALSE,0;0,#N/A,FALSE,0;0,#N/A,FALSE,0;0,#N/A,FALSE,0;0,#N/A,FALSE,0}</definedName>
    <definedName name="DFGH" localSheetId="1">#REF!</definedName>
    <definedName name="DFGH" localSheetId="3">#REF!</definedName>
    <definedName name="DFGH" hidden="1">#REF!</definedName>
    <definedName name="dfhdf" localSheetId="1">#REF!</definedName>
    <definedName name="dfhdf" localSheetId="3">#REF!</definedName>
    <definedName name="dfhdf" hidden="1">#REF!</definedName>
    <definedName name="DFSG" localSheetId="1">#REF!</definedName>
    <definedName name="DFSG" localSheetId="3">#REF!</definedName>
    <definedName name="DFSG" hidden="1">#REF!</definedName>
    <definedName name="dgb" localSheetId="1">{"'内訳表'!$B$2:$N$64"}</definedName>
    <definedName name="dgb" localSheetId="2" hidden="1">{"'内訳表'!$B$2:$N$64"}</definedName>
    <definedName name="dgb" localSheetId="3">{"'内訳表'!$B$2:$N$64"}</definedName>
    <definedName name="dgb" hidden="1">{"'内訳表'!$B$2:$N$64"}</definedName>
    <definedName name="dhb" localSheetId="1">{"'内訳表'!$B$2:$N$64"}</definedName>
    <definedName name="dhb" localSheetId="2" hidden="1">{"'内訳表'!$B$2:$N$64"}</definedName>
    <definedName name="dhb" localSheetId="3">{"'内訳表'!$B$2:$N$64"}</definedName>
    <definedName name="dhb" hidden="1">{"'内訳表'!$B$2:$N$64"}</definedName>
    <definedName name="DISTRIBUCIONPORTIPOCONTRATO" localSheetId="3">#REF!</definedName>
    <definedName name="DISTRIBUCIONPORTIPOCONTRATO">#REF!</definedName>
    <definedName name="dszgre" localSheetId="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3">{"MG-2002-F1",#N/A,FALSE,"PPU-Telemig";"MG-2002-F2",#N/A,FALSE,"PPU-Telemig";"MG-2002-F3",#N/A,FALSE,"PPU-Telemig";"MG-2002-F4",#N/A,FALSE,"PPU-Telemig";"MG-2003-F1",#N/A,FALSE,"PPU-Telemig";"MG-2004-F1",#N/A,FALSE,"PPU-Telemig"}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#REF!</definedName>
    <definedName name="Ｄグラフ" localSheetId="3">#REF!</definedName>
    <definedName name="Ｄグラフ" hidden="1">#REF!</definedName>
    <definedName name="eagrbve" localSheetId="1">{"'内訳表'!$B$2:$N$64"}</definedName>
    <definedName name="eagrbve" localSheetId="2" hidden="1">{"'内訳表'!$B$2:$N$64"}</definedName>
    <definedName name="eagrbve" localSheetId="3">{"'内訳表'!$B$2:$N$64"}</definedName>
    <definedName name="eagrbve" hidden="1">{"'内訳表'!$B$2:$N$64"}</definedName>
    <definedName name="eargbwrg" localSheetId="1">{"'内訳表'!$B$2:$N$64"}</definedName>
    <definedName name="eargbwrg" localSheetId="2" hidden="1">{"'内訳表'!$B$2:$N$64"}</definedName>
    <definedName name="eargbwrg" localSheetId="3">{"'内訳表'!$B$2:$N$64"}</definedName>
    <definedName name="eargbwrg" hidden="1">{"'内訳表'!$B$2:$N$64"}</definedName>
    <definedName name="Ed_cons_empr_CodEntidad" localSheetId="3">#REF!</definedName>
    <definedName name="Ed_cons_empr_CodEntidad">#REF!</definedName>
    <definedName name="Ed_emp_codemp" localSheetId="3">#REF!</definedName>
    <definedName name="Ed_emp_codemp">#REF!</definedName>
    <definedName name="EdSuperior2" localSheetId="3">#REF!</definedName>
    <definedName name="EdSuperior2">#REF!</definedName>
    <definedName name="EdSuperior3" localSheetId="3">#REF!</definedName>
    <definedName name="EdSuperior3">#REF!</definedName>
    <definedName name="EE" localSheetId="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3">{"MG-2002-F1",#N/A,FALSE,"PPU-Telemig";"MG-2002-F2",#N/A,FALSE,"PPU-Telemig";"MG-2002-F3",#N/A,FALSE,"PPU-Telemig";"MG-2002-F4",#N/A,FALSE,"PPU-Telemig";"MG-2003-F1",#N/A,FALSE,"PPU-Telemig";"MG-2004-F1",#N/A,FALSE,"PPU-Telemig"}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1">#REF!</definedName>
    <definedName name="Empresa" localSheetId="3">#REF!</definedName>
    <definedName name="Empresa">#REF!</definedName>
    <definedName name="Ensayos" localSheetId="1">#REF!</definedName>
    <definedName name="Ensayos" localSheetId="3">#REF!</definedName>
    <definedName name="Ensayos">#REF!</definedName>
    <definedName name="Ensayos_1">"['file://172.16.9.31/ArchivosICBF/DIRECCION%20TECNICA%20ICBF/Archivos%20FONADE/COSTEO%20DIAGNOSTICOS.xlsm'#$PERSONAL.$P$100]"</definedName>
    <definedName name="EstadoMadCabFamilia" localSheetId="1">#REF!</definedName>
    <definedName name="EstadoMadCabFamilia" localSheetId="3">#REF!</definedName>
    <definedName name="EstadoMadCabFamilia">#REF!</definedName>
    <definedName name="Estrategia" localSheetId="1">#REF!</definedName>
    <definedName name="Estrategia" localSheetId="3">#REF!</definedName>
    <definedName name="Estrategia">#REF!</definedName>
    <definedName name="ET" localSheetId="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3">{"MG-2002-F1",#N/A,FALSE,"PPU-Telemig";"MG-2002-F2",#N/A,FALSE,"PPU-Telemig";"MG-2002-F3",#N/A,FALSE,"PPU-Telemig";"MG-2002-F4",#N/A,FALSE,"PPU-Telemig";"MG-2003-F1",#N/A,FALSE,"PPU-Telemig";"MG-2004-F1",#N/A,FALSE,"PPU-Telemig"}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1">#REF!</definedName>
    <definedName name="EUR" localSheetId="3">#REF!</definedName>
    <definedName name="EUR">#REF!</definedName>
    <definedName name="Ｅグラフ" localSheetId="1">#REF!</definedName>
    <definedName name="Ｅグラフ" localSheetId="3">#REF!</definedName>
    <definedName name="Ｅグラフ" hidden="1">#REF!</definedName>
    <definedName name="fbvdv" localSheetId="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3">{"MG-2002-F1",#N/A,FALSE,"PPU-Telemig";"MG-2002-F2",#N/A,FALSE,"PPU-Telemig";"MG-2002-F3",#N/A,FALSE,"PPU-Telemig";"MG-2002-F4",#N/A,FALSE,"PPU-Telemig";"MG-2003-F1",#N/A,FALSE,"PPU-Telemig";"MG-2004-F1",#N/A,FALSE,"PPU-Telemig"}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#REF!</definedName>
    <definedName name="FDG" localSheetId="3">#REF!</definedName>
    <definedName name="FDG" hidden="1">#REF!</definedName>
    <definedName name="fecha_fin_servicio" localSheetId="1">#REF!</definedName>
    <definedName name="fecha_fin_servicio" localSheetId="3">#REF!</definedName>
    <definedName name="fecha_fin_servicio">#REF!</definedName>
    <definedName name="fecha_inicio_servicio" localSheetId="1">#REF!</definedName>
    <definedName name="fecha_inicio_servicio" localSheetId="3">#REF!</definedName>
    <definedName name="fecha_inicio_servicio">#REF!</definedName>
    <definedName name="ff" localSheetId="1">{#N/A,#N/A,TRUE,"Report"}</definedName>
    <definedName name="ff" localSheetId="2" hidden="1">{#N/A,#N/A,TRUE,"Report"}</definedName>
    <definedName name="ff" localSheetId="3">{#N/A,#N/A,TRUE,"Report"}</definedName>
    <definedName name="ff" hidden="1">{#N/A,#N/A,TRUE,"Report"}</definedName>
    <definedName name="FFF" localSheetId="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3">{"MG-2002-F1",#N/A,FALSE,"PPU-Telemig";"MG-2002-F2",#N/A,FALSE,"PPU-Telemig";"MG-2002-F3",#N/A,FALSE,"PPU-Telemig";"MG-2002-F4",#N/A,FALSE,"PPU-Telemig";"MG-2003-F1",#N/A,FALSE,"PPU-Telemig";"MG-2004-F1",#N/A,FALSE,"PPU-Telemig"}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{"'内訳表'!$B$2:$N$64"}</definedName>
    <definedName name="fgsznzfd" localSheetId="2" hidden="1">{"'内訳表'!$B$2:$N$64"}</definedName>
    <definedName name="fgsznzfd" localSheetId="3">{"'内訳表'!$B$2:$N$64"}</definedName>
    <definedName name="fgsznzfd" hidden="1">{"'内訳表'!$B$2:$N$64"}</definedName>
    <definedName name="fgxnbf" localSheetId="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3">{"MG-2002-F1",#N/A,FALSE,"PPU-Telemig";"MG-2002-F2",#N/A,FALSE,"PPU-Telemig";"MG-2002-F3",#N/A,FALSE,"PPU-Telemig";"MG-2002-F4",#N/A,FALSE,"PPU-Telemig";"MG-2003-F1",#N/A,FALSE,"PPU-Telemig";"MG-2004-F1",#N/A,FALSE,"PPU-Telemig"}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 localSheetId="3">_xlfn.ANCHORARRAY(#REF!)</definedName>
    <definedName name="FromOrganiz_1">_xlfn.ANCHORARRAY(#REF!)</definedName>
    <definedName name="FromOrganiz_2" localSheetId="3">_xlfn.ANCHORARRAY(#REF!)</definedName>
    <definedName name="FromOrganiz_2">_xlfn.ANCHORARRAY(#REF!)</definedName>
    <definedName name="FSDFSD" localSheetId="1">{0,#N/A,FALSE,0;0,#N/A,FALSE,0;0,#N/A,FALSE,0;0,#N/A,FALSE,0;0,#N/A,FALSE,0;0,#N/A,FALSE,0}</definedName>
    <definedName name="FSDFSD" localSheetId="2" hidden="1">{0,#N/A,FALSE,0;0,#N/A,FALSE,0;0,#N/A,FALSE,0;0,#N/A,FALSE,0;0,#N/A,FALSE,0;0,#N/A,FALSE,0}</definedName>
    <definedName name="FSDFSD" localSheetId="3">{0,#N/A,FALSE,0;0,#N/A,FALSE,0;0,#N/A,FALSE,0;0,#N/A,FALSE,0;0,#N/A,FALSE,0;0,#N/A,FALSE,0}</definedName>
    <definedName name="FSDFSD" hidden="1">{0,#N/A,FALSE,0;0,#N/A,FALSE,0;0,#N/A,FALSE,0;0,#N/A,FALSE,0;0,#N/A,FALSE,0;0,#N/A,FALSE,0}</definedName>
    <definedName name="FSFSF" localSheetId="1">#REF!</definedName>
    <definedName name="FSFSF" localSheetId="3">#REF!</definedName>
    <definedName name="FSFSF">#REF!</definedName>
    <definedName name="fsmnfs" localSheetId="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3">{"MG-2002-F1",#N/A,FALSE,"PPU-Telemig";"MG-2002-F2",#N/A,FALSE,"PPU-Telemig";"MG-2002-F3",#N/A,FALSE,"PPU-Telemig";"MG-2002-F4",#N/A,FALSE,"PPU-Telemig";"MG-2003-F1",#N/A,FALSE,"PPU-Telemig";"MG-2004-F1",#N/A,FALSE,"PPU-Telemig"}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1">#REF!</definedName>
    <definedName name="Fuente" localSheetId="3">#REF!</definedName>
    <definedName name="Fuente">#REF!</definedName>
    <definedName name="FUENTES" localSheetId="1">#REF!</definedName>
    <definedName name="FUENTES" localSheetId="3">#REF!</definedName>
    <definedName name="FUENTES">#REF!</definedName>
    <definedName name="Funcionario" localSheetId="1">#REF!</definedName>
    <definedName name="Funcionario" localSheetId="3">#REF!</definedName>
    <definedName name="Funcionario">#REF!</definedName>
    <definedName name="Ｆグラフ" localSheetId="3">#REF!</definedName>
    <definedName name="Ｆグラフ">#REF!</definedName>
    <definedName name="gbvREDSAb" localSheetId="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3">{"MG-2002-F1",#N/A,FALSE,"PPU-Telemig";"MG-2002-F2",#N/A,FALSE,"PPU-Telemig";"MG-2002-F3",#N/A,FALSE,"PPU-Telemig";"MG-2002-F4",#N/A,FALSE,"PPU-Telemig";"MG-2003-F1",#N/A,FALSE,"PPU-Telemig";"MG-2004-F1",#N/A,FALSE,"PPU-Telemig"}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#REF!</definedName>
    <definedName name="GFH" localSheetId="3">#REF!</definedName>
    <definedName name="GFH" hidden="1">#REF!</definedName>
    <definedName name="gfhh" localSheetId="1">#REF!</definedName>
    <definedName name="gfhh" localSheetId="3">#REF!</definedName>
    <definedName name="gfhh">#REF!</definedName>
    <definedName name="GiasCertificado" localSheetId="1">#REF!</definedName>
    <definedName name="GiasCertificado" localSheetId="3">#REF!</definedName>
    <definedName name="GiasCertificado">#REF!</definedName>
    <definedName name="GRUPO" localSheetId="3">#REF!</definedName>
    <definedName name="GRUPO">#REF!</definedName>
    <definedName name="GruporUPS" localSheetId="3">#REF!</definedName>
    <definedName name="GruporUPS">#REF!</definedName>
    <definedName name="GUAINÍA" localSheetId="3">#REF!</definedName>
    <definedName name="GUAINÍA">#REF!</definedName>
    <definedName name="GUAVIARE" localSheetId="3">#REF!</definedName>
    <definedName name="GUAVIARE">#REF!</definedName>
    <definedName name="HFGHGFH3" localSheetId="3">#REF!</definedName>
    <definedName name="HFGHGFH3">#REF!</definedName>
    <definedName name="hhjn" localSheetId="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3">{"MG-2002-F1",#N/A,FALSE,"PPU-Telemig";"MG-2002-F2",#N/A,FALSE,"PPU-Telemig";"MG-2002-F3",#N/A,FALSE,"PPU-Telemig";"MG-2002-F4",#N/A,FALSE,"PPU-Telemig";"MG-2003-F1",#N/A,FALSE,"PPU-Telemig";"MG-2004-F1",#N/A,FALSE,"PPU-Telemig"}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3">{#N/A,#N/A,FALSE,"KEGELLE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3">{#N/A,#N/A,FALSE,"KEGELLE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{#N/A,#N/A,TRUE,"Report"}</definedName>
    <definedName name="hmstj" localSheetId="2" hidden="1">{#N/A,#N/A,TRUE,"Report"}</definedName>
    <definedName name="hmstj" localSheetId="3">{#N/A,#N/A,TRUE,"Report"}</definedName>
    <definedName name="hmstj" hidden="1">{#N/A,#N/A,TRUE,"Report"}</definedName>
    <definedName name="hnfg" localSheetId="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3">{"MG-2002-F1",#N/A,FALSE,"PPU-Telemig";"MG-2002-F2",#N/A,FALSE,"PPU-Telemig";"MG-2002-F3",#N/A,FALSE,"PPU-Telemig";"MG-2002-F4",#N/A,FALSE,"PPU-Telemig";"MG-2003-F1",#N/A,FALSE,"PPU-Telemig";"MG-2004-F1",#N/A,FALSE,"PPU-Telemig"}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1">#REF!</definedName>
    <definedName name="Horas" localSheetId="3">#REF!</definedName>
    <definedName name="Horas">#REF!</definedName>
    <definedName name="Horas_Disponibles" localSheetId="1">#REF!</definedName>
    <definedName name="Horas_Disponibles" localSheetId="3">#REF!</definedName>
    <definedName name="Horas_Disponibles">#REF!</definedName>
    <definedName name="horas_jornada" localSheetId="1">#REF!</definedName>
    <definedName name="horas_jornada" localSheetId="3">#REF!</definedName>
    <definedName name="horas_jornada">#REF!</definedName>
    <definedName name="horas_ubicacion1" localSheetId="3">#REF!</definedName>
    <definedName name="horas_ubicacion1">#REF!</definedName>
    <definedName name="horas_ubicacion2" localSheetId="3">#REF!</definedName>
    <definedName name="horas_ubicacion2">#REF!</definedName>
    <definedName name="horas_ubicacion3" localSheetId="3">#REF!</definedName>
    <definedName name="horas_ubicacion3">#REF!</definedName>
    <definedName name="horas_ubicacion4" localSheetId="3">#REF!</definedName>
    <definedName name="horas_ubicacion4">#REF!</definedName>
    <definedName name="horas_ubicacion5" localSheetId="3">#REF!</definedName>
    <definedName name="horas_ubicacion5">#REF!</definedName>
    <definedName name="horas_ubicacion6" localSheetId="3">#REF!</definedName>
    <definedName name="horas_ubicacion6">#REF!</definedName>
    <definedName name="horas_ubicacion7" localSheetId="3">#REF!</definedName>
    <definedName name="horas_ubicacion7">#REF!</definedName>
    <definedName name="hrgc" localSheetId="3">#REF!</definedName>
    <definedName name="hrgc">#REF!</definedName>
    <definedName name="hsf" localSheetId="1">{"'内訳表'!$B$2:$N$64"}</definedName>
    <definedName name="hsf" localSheetId="2" hidden="1">{"'内訳表'!$B$2:$N$64"}</definedName>
    <definedName name="hsf" localSheetId="3">{"'内訳表'!$B$2:$N$64"}</definedName>
    <definedName name="hsf" hidden="1">{"'内訳表'!$B$2:$N$64"}</definedName>
    <definedName name="HTML_CodePage">932</definedName>
    <definedName name="HTML_Control" localSheetId="1">{"'内訳表'!$B$2:$N$64"}</definedName>
    <definedName name="HTML_Control" localSheetId="2" hidden="1">{"'内訳表'!$B$2:$N$64"}</definedName>
    <definedName name="HTML_Control" localSheetId="3">{"'内訳表'!$B$2:$N$64"}</definedName>
    <definedName name="HTML_Control" hidden="1">{"'内訳表'!$B$2:$N$64"}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HUILA" localSheetId="1">#REF!</definedName>
    <definedName name="HUILA" localSheetId="3">#REF!</definedName>
    <definedName name="HUILA">#REF!</definedName>
    <definedName name="ii" localSheetId="1">{"'内訳表'!$B$2:$N$64"}</definedName>
    <definedName name="ii" localSheetId="2" hidden="1">{"'内訳表'!$B$2:$N$64"}</definedName>
    <definedName name="ii" localSheetId="3">{"'内訳表'!$B$2:$N$64"}</definedName>
    <definedName name="ii" hidden="1">{"'内訳表'!$B$2:$N$64"}</definedName>
    <definedName name="Incre" localSheetId="3">#REF!</definedName>
    <definedName name="Incre">#REF!</definedName>
    <definedName name="INCREMENTO" localSheetId="3">#REF!</definedName>
    <definedName name="INCREMENTO">#REF!</definedName>
    <definedName name="INCREMENTOS" localSheetId="3">#REF!</definedName>
    <definedName name="INCREMENTOS">#REF!</definedName>
    <definedName name="Indemnizacion" localSheetId="3">#REF!</definedName>
    <definedName name="Indemnizacion">#REF!</definedName>
    <definedName name="Índice" localSheetId="3">#REF!</definedName>
    <definedName name="Índice">#REF!</definedName>
    <definedName name="InfLaboral" localSheetId="3">#REF!</definedName>
    <definedName name="InfLaboral">#REF!</definedName>
    <definedName name="InfLabrl" localSheetId="3">#REF!</definedName>
    <definedName name="InfLabrl">#REF!</definedName>
    <definedName name="Info_Prazo_do_contrato" localSheetId="3">#REF!</definedName>
    <definedName name="Info_Prazo_do_contrato">#REF!</definedName>
    <definedName name="Inicio10" localSheetId="3">#REF!</definedName>
    <definedName name="Inicio10">#REF!</definedName>
    <definedName name="Inicio11" localSheetId="3">#REF!</definedName>
    <definedName name="Inicio11">#REF!</definedName>
    <definedName name="Inicio12" localSheetId="3">#REF!</definedName>
    <definedName name="Inicio12">#REF!</definedName>
    <definedName name="Inicio13" localSheetId="3">#REF!</definedName>
    <definedName name="Inicio13">#REF!</definedName>
    <definedName name="Inicio14" localSheetId="3">#REF!</definedName>
    <definedName name="Inicio14">#REF!</definedName>
    <definedName name="Inicio15" localSheetId="3">#REF!</definedName>
    <definedName name="Inicio15">#REF!</definedName>
    <definedName name="Inicio16" localSheetId="3">#REF!</definedName>
    <definedName name="Inicio16">#REF!</definedName>
    <definedName name="Inicio17" localSheetId="3">#REF!</definedName>
    <definedName name="Inicio17">#REF!</definedName>
    <definedName name="Inicio18" localSheetId="3">#REF!</definedName>
    <definedName name="Inicio18">#REF!</definedName>
    <definedName name="Inicio19" localSheetId="3">#REF!</definedName>
    <definedName name="Inicio19">#REF!</definedName>
    <definedName name="Inicio2" localSheetId="3">#REF!</definedName>
    <definedName name="Inicio2">#REF!</definedName>
    <definedName name="Inicio20" localSheetId="3">#REF!</definedName>
    <definedName name="Inicio20">#REF!</definedName>
    <definedName name="Inicio21" localSheetId="3">#REF!</definedName>
    <definedName name="Inicio21">#REF!</definedName>
    <definedName name="Inicio22" localSheetId="3">#REF!</definedName>
    <definedName name="Inicio22">#REF!</definedName>
    <definedName name="Inicio23" localSheetId="3">#REF!</definedName>
    <definedName name="Inicio23">#REF!</definedName>
    <definedName name="Inicio24" localSheetId="3">#REF!</definedName>
    <definedName name="Inicio24">#REF!</definedName>
    <definedName name="Inicio25" localSheetId="3">#REF!</definedName>
    <definedName name="Inicio25">#REF!</definedName>
    <definedName name="Inicio26" localSheetId="3">#REF!</definedName>
    <definedName name="Inicio26">#REF!</definedName>
    <definedName name="Inicio27" localSheetId="3">#REF!</definedName>
    <definedName name="Inicio27">#REF!</definedName>
    <definedName name="Inicio28" localSheetId="3">#REF!</definedName>
    <definedName name="Inicio28">#REF!</definedName>
    <definedName name="Inicio29" localSheetId="3">#REF!</definedName>
    <definedName name="Inicio29">#REF!</definedName>
    <definedName name="Inicio3" localSheetId="3">#REF!</definedName>
    <definedName name="Inicio3">#REF!</definedName>
    <definedName name="Inicio30" localSheetId="3">#REF!</definedName>
    <definedName name="Inicio30">#REF!</definedName>
    <definedName name="Inicio31" localSheetId="3">#REF!</definedName>
    <definedName name="Inicio31">#REF!</definedName>
    <definedName name="Inicio4" localSheetId="3">#REF!</definedName>
    <definedName name="Inicio4">#REF!</definedName>
    <definedName name="Inicio5" localSheetId="3">#REF!</definedName>
    <definedName name="Inicio5">#REF!</definedName>
    <definedName name="Inicio6" localSheetId="3">#REF!</definedName>
    <definedName name="Inicio6">#REF!</definedName>
    <definedName name="Inicio7" localSheetId="3">#REF!</definedName>
    <definedName name="Inicio7">#REF!</definedName>
    <definedName name="Inicio8" localSheetId="3">#REF!</definedName>
    <definedName name="Inicio8">#REF!</definedName>
    <definedName name="Inicio9" localSheetId="3">#REF!</definedName>
    <definedName name="Inicio9">#REF!</definedName>
    <definedName name="Ins" localSheetId="3">#REF!</definedName>
    <definedName name="Ins">#REF!</definedName>
    <definedName name="InsEnt" localSheetId="3">#REF!</definedName>
    <definedName name="InsEnt">#REF!</definedName>
    <definedName name="InsFisMag" localSheetId="3">#REF!</definedName>
    <definedName name="InsFisMag">#REF!</definedName>
    <definedName name="INTERNACIONAL" localSheetId="3">#REF!</definedName>
    <definedName name="INTERNACIONAL">#REF!</definedName>
    <definedName name="IVASobreUtilidad" localSheetId="3">#REF!</definedName>
    <definedName name="IVASobreUtilidad">#REF!</definedName>
    <definedName name="IVASobreUtilidad_1">"['file://172.16.9.31/ArchivosICBF/DIRECCION%20TECNICA%20ICBF/Archivos%20FONADE/COSTEO%20DIAGNOSTICOS.xlsm'#$IMPUESTOS.$E$16]"</definedName>
    <definedName name="j" localSheetId="1">#REF!</definedName>
    <definedName name="j" localSheetId="3">#REF!</definedName>
    <definedName name="j" hidden="1">#REF!</definedName>
    <definedName name="JGJ" localSheetId="1">{0,#N/A,FALSE,0;0,#N/A,FALSE,0;0,#N/A,FALSE,0;0,#N/A,FALSE,0;0,#N/A,FALSE,0;0,#N/A,FALSE,0}</definedName>
    <definedName name="JGJ" localSheetId="2" hidden="1">{0,#N/A,FALSE,0;0,#N/A,FALSE,0;0,#N/A,FALSE,0;0,#N/A,FALSE,0;0,#N/A,FALSE,0;0,#N/A,FALSE,0}</definedName>
    <definedName name="JGJ" localSheetId="3">{0,#N/A,FALSE,0;0,#N/A,FALSE,0;0,#N/A,FALSE,0;0,#N/A,FALSE,0;0,#N/A,FALSE,0;0,#N/A,FALSE,0}</definedName>
    <definedName name="JGJ" hidden="1">{0,#N/A,FALSE,0;0,#N/A,FALSE,0;0,#N/A,FALSE,0;0,#N/A,FALSE,0;0,#N/A,FALSE,0;0,#N/A,FALSE,0}</definedName>
    <definedName name="l" localSheetId="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3">{"MG-2002-F1",#N/A,FALSE,"PPU-Telemig";"MG-2002-F2",#N/A,FALSE,"PPU-Telemig";"MG-2002-F3",#N/A,FALSE,"PPU-Telemig";"MG-2002-F4",#N/A,FALSE,"PPU-Telemig";"MG-2003-F1",#N/A,FALSE,"PPU-Telemig";"MG-2004-F1",#N/A,FALSE,"PPU-Telemig"}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1">#REF!</definedName>
    <definedName name="LA_GUAJIRA" localSheetId="3">#REF!</definedName>
    <definedName name="LA_GUAJIRA">#REF!</definedName>
    <definedName name="LimitacionAuditiva" localSheetId="1">#REF!</definedName>
    <definedName name="LimitacionAuditiva" localSheetId="3">#REF!</definedName>
    <definedName name="LimitacionAuditiva">#REF!</definedName>
    <definedName name="LimitacionFisicaOMental" localSheetId="1">#REF!</definedName>
    <definedName name="LimitacionFisicaOMental" localSheetId="3">#REF!</definedName>
    <definedName name="LimitacionFisicaOMental">#REF!</definedName>
    <definedName name="LimitacionVisual" localSheetId="3">#REF!</definedName>
    <definedName name="LimitacionVisual">#REF!</definedName>
    <definedName name="LISTA_1" localSheetId="3">#REF!</definedName>
    <definedName name="LISTA_1">#REF!</definedName>
    <definedName name="LISTA_2" localSheetId="3">#REF!</definedName>
    <definedName name="LISTA_2">#REF!</definedName>
    <definedName name="lista_hnp" localSheetId="3">#REF!</definedName>
    <definedName name="lista_hnp">#REF!</definedName>
    <definedName name="lista_lineas_reparto" localSheetId="3">#REF!</definedName>
    <definedName name="lista_lineas_reparto">#REF!</definedName>
    <definedName name="lista_localizaciones" localSheetId="3">#REF!</definedName>
    <definedName name="lista_localizaciones">#REF!</definedName>
    <definedName name="lista_paises" localSheetId="3">#REF!</definedName>
    <definedName name="lista_paises">#REF!</definedName>
    <definedName name="lista_perfiles_esp" localSheetId="3">#REF!</definedName>
    <definedName name="lista_perfiles_esp">#REF!</definedName>
    <definedName name="lista_perfiles_resto" localSheetId="3">#REF!</definedName>
    <definedName name="lista_perfiles_resto">#REF!</definedName>
    <definedName name="LISTA_PROM" localSheetId="3">#REF!</definedName>
    <definedName name="LISTA_PROM">#REF!</definedName>
    <definedName name="LISTA_TASAS" localSheetId="3">#REF!</definedName>
    <definedName name="LISTA_TASAS">#REF!</definedName>
    <definedName name="macro" localSheetId="1">#REF!</definedName>
    <definedName name="macro" localSheetId="3">#REF!</definedName>
    <definedName name="macro">#REF!</definedName>
    <definedName name="MadreCabezaFamilia" localSheetId="3">#REF!</definedName>
    <definedName name="MadreCabezaFamilia">#REF!</definedName>
    <definedName name="MAGDALENA" localSheetId="3">#REF!</definedName>
    <definedName name="MAGDALENA">#REF!</definedName>
    <definedName name="margen" localSheetId="1">#REF!</definedName>
    <definedName name="margen" localSheetId="3">#REF!</definedName>
    <definedName name="margen">#REF!</definedName>
    <definedName name="markup_infra" localSheetId="1">#REF!</definedName>
    <definedName name="markup_infra" localSheetId="3">#REF!</definedName>
    <definedName name="markup_infra">#REF!</definedName>
    <definedName name="Mas_Bajo_Adminstración" localSheetId="3">#REF!</definedName>
    <definedName name="Mas_Bajo_Adminstración">#REF!</definedName>
    <definedName name="Mas_Bajo_Imprevistos" localSheetId="3">#REF!</definedName>
    <definedName name="Mas_Bajo_Imprevistos">#REF!</definedName>
    <definedName name="mdgh" localSheetId="1">{"'内訳表'!$B$2:$N$64"}</definedName>
    <definedName name="mdgh" localSheetId="2" hidden="1">{"'内訳表'!$B$2:$N$64"}</definedName>
    <definedName name="mdgh" localSheetId="3">{"'内訳表'!$B$2:$N$64"}</definedName>
    <definedName name="mdgh" hidden="1">{"'内訳表'!$B$2:$N$64"}</definedName>
    <definedName name="mes_inicio_servicio" localSheetId="3">MONTH(#REF!)</definedName>
    <definedName name="mes_inicio_servicio">MONTH(#REF!)</definedName>
    <definedName name="meses_a1" localSheetId="3">#REF!</definedName>
    <definedName name="meses_a1">#REF!</definedName>
    <definedName name="meses_a10" localSheetId="3">#REF!</definedName>
    <definedName name="meses_a10">#REF!</definedName>
    <definedName name="meses_a11" localSheetId="3">#REF!</definedName>
    <definedName name="meses_a11">#REF!</definedName>
    <definedName name="meses_a2" localSheetId="3">#REF!</definedName>
    <definedName name="meses_a2">#REF!</definedName>
    <definedName name="meses_a3" localSheetId="3">#REF!</definedName>
    <definedName name="meses_a3">#REF!</definedName>
    <definedName name="meses_a4" localSheetId="3">#REF!</definedName>
    <definedName name="meses_a4">#REF!</definedName>
    <definedName name="meses_a5" localSheetId="3">#REF!</definedName>
    <definedName name="meses_a5">#REF!</definedName>
    <definedName name="meses_a6" localSheetId="3">#REF!</definedName>
    <definedName name="meses_a6">#REF!</definedName>
    <definedName name="meses_a7" localSheetId="3">#REF!</definedName>
    <definedName name="meses_a7">#REF!</definedName>
    <definedName name="meses_a8" localSheetId="3">#REF!</definedName>
    <definedName name="meses_a8">#REF!</definedName>
    <definedName name="meses_a9" localSheetId="3">#REF!</definedName>
    <definedName name="meses_a9">#REF!</definedName>
    <definedName name="meses_servicio" localSheetId="3">#REF!</definedName>
    <definedName name="meses_servicio">#REF!</definedName>
    <definedName name="META" localSheetId="3">#REF!</definedName>
    <definedName name="META">#REF!</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#REF!</definedName>
    <definedName name="MmExcelLinker_A12B55A7_9F67_4A31_8ABE_1C1F4218B5AF" localSheetId="0">BASE DE #REF!</definedName>
    <definedName name="MmExcelLinker_A12B55A7_9F67_4A31_8ABE_1C1F4218B5AF" localSheetId="2">BASE DE #REF!</definedName>
    <definedName name="MmExcelLinker_A12B55A7_9F67_4A31_8ABE_1C1F4218B5AF" localSheetId="3">BASE DE #REF!</definedName>
    <definedName name="MmExcelLinker_A12B55A7_9F67_4A31_8ABE_1C1F4218B5AF">BASE DE #REF!</definedName>
    <definedName name="mmm" localSheetId="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3">{"MG-2002-F1",#N/A,FALSE,"PPU-Telemig";"MG-2002-F2",#N/A,FALSE,"PPU-Telemig";"MG-2002-F3",#N/A,FALSE,"PPU-Telemig";"MG-2002-F4",#N/A,FALSE,"PPU-Telemig";"MG-2003-F1",#N/A,FALSE,"PPU-Telemig";"MG-2004-F1",#N/A,FALSE,"PPU-Telemig"}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1">#REF!</definedName>
    <definedName name="MTC" localSheetId="3">#REF!</definedName>
    <definedName name="MTC">#REF!</definedName>
    <definedName name="NARIÑO" localSheetId="1">#REF!</definedName>
    <definedName name="NARIÑO" localSheetId="3">#REF!</definedName>
    <definedName name="NARIÑO">#REF!</definedName>
    <definedName name="ndc" localSheetId="1">{"'内訳表'!$B$2:$N$64"}</definedName>
    <definedName name="ndc" localSheetId="2" hidden="1">{"'内訳表'!$B$2:$N$64"}</definedName>
    <definedName name="ndc" localSheetId="3">{"'内訳表'!$B$2:$N$64"}</definedName>
    <definedName name="ndc" hidden="1">{"'内訳表'!$B$2:$N$64"}</definedName>
    <definedName name="NivelEducacionBasica" localSheetId="3">#REF!</definedName>
    <definedName name="NivelEducacionBasica">#REF!</definedName>
    <definedName name="NIVELEDUCACIONSUP" localSheetId="3">#REF!</definedName>
    <definedName name="NIVELEDUCACIONSUP">#REF!</definedName>
    <definedName name="NivelEducacionSuperior" localSheetId="3">#REF!</definedName>
    <definedName name="NivelEducacionSuperior">#REF!</definedName>
    <definedName name="NO_APLICA" localSheetId="3">#REF!</definedName>
    <definedName name="NO_APLICA">#REF!</definedName>
    <definedName name="NoFacturable" localSheetId="3">#REF!</definedName>
    <definedName name="NoFacturable">#REF!</definedName>
    <definedName name="NoFacturable_1">"['file://172.16.9.31/ArchivosICBF/DIRECCION%20TECNICA%20ICBF/Archivos%20FONADE/COSTEO%20DIAGNOSTICOS.xlsm'#$PERSONAL.$P$46]"</definedName>
    <definedName name="NoNOInscritos" localSheetId="1">#REF!</definedName>
    <definedName name="NoNOInscritos" localSheetId="3">#REF!</definedName>
    <definedName name="NoNOInscritos">#REF!</definedName>
    <definedName name="normal" localSheetId="1">#REF!</definedName>
    <definedName name="normal" localSheetId="3">#REF!</definedName>
    <definedName name="normal" hidden="1">#REF!</definedName>
    <definedName name="normal2" localSheetId="1">#REF!</definedName>
    <definedName name="normal2" localSheetId="3">#REF!</definedName>
    <definedName name="normal2" hidden="1">#REF!</definedName>
    <definedName name="normal3" localSheetId="3">#REF!</definedName>
    <definedName name="normal3">#REF!</definedName>
    <definedName name="normal4" localSheetId="3">#REF!</definedName>
    <definedName name="normal4">#REF!</definedName>
    <definedName name="normal5" localSheetId="3">#REF!</definedName>
    <definedName name="normal5">#REF!</definedName>
    <definedName name="normal6" localSheetId="3">#REF!</definedName>
    <definedName name="normal6">#REF!</definedName>
    <definedName name="NSANTANDER" localSheetId="3">#REF!</definedName>
    <definedName name="NSANTANDER">#REF!</definedName>
    <definedName name="NSSRV2" localSheetId="3">#REF!</definedName>
    <definedName name="NSSRV2">#REF!</definedName>
    <definedName name="nueva" localSheetId="3">#REF!</definedName>
    <definedName name="nueva">#REF!</definedName>
    <definedName name="NUMERO" localSheetId="3">#REF!</definedName>
    <definedName name="NUMERO">#REF!</definedName>
    <definedName name="Objetivos" localSheetId="1">#REF!</definedName>
    <definedName name="Objetivos" localSheetId="3">#REF!</definedName>
    <definedName name="Objetivos">#REF!</definedName>
    <definedName name="Oficina" localSheetId="1">#REF!</definedName>
    <definedName name="Oficina" localSheetId="3">#REF!</definedName>
    <definedName name="Oficina">#REF!</definedName>
    <definedName name="Oficina_1">"['file://172.16.9.31/ArchivosICBF/DIRECCION%20TECNICA%20ICBF/Archivos%20FONADE/COSTEO%20DIAGNOSTICOS.xlsm'#$PERSONAL.$P$69]"</definedName>
    <definedName name="oo" localSheetId="1">{"'内訳表'!$B$2:$N$64"}</definedName>
    <definedName name="oo" localSheetId="2" hidden="1">{"'内訳表'!$B$2:$N$64"}</definedName>
    <definedName name="oo" localSheetId="3">{"'内訳表'!$B$2:$N$64"}</definedName>
    <definedName name="oo" hidden="1">{"'内訳表'!$B$2:$N$64"}</definedName>
    <definedName name="PagoRE" localSheetId="3">#REF!</definedName>
    <definedName name="PagoRE">#REF!</definedName>
    <definedName name="PARTICIPACION" localSheetId="3">#REF!</definedName>
    <definedName name="PARTICIPACION">#REF!</definedName>
    <definedName name="pejis" localSheetId="3">#REF!</definedName>
    <definedName name="pejis">#REF!</definedName>
    <definedName name="penal_1" localSheetId="3">#REF!</definedName>
    <definedName name="penal_1">#REF!</definedName>
    <definedName name="penal_10" localSheetId="3">#REF!</definedName>
    <definedName name="penal_10">#REF!</definedName>
    <definedName name="penal_2" localSheetId="3">#REF!</definedName>
    <definedName name="penal_2">#REF!</definedName>
    <definedName name="penal_3" localSheetId="3">#REF!</definedName>
    <definedName name="penal_3">#REF!</definedName>
    <definedName name="penal_4" localSheetId="3">#REF!</definedName>
    <definedName name="penal_4">#REF!</definedName>
    <definedName name="penal_5" localSheetId="3">#REF!</definedName>
    <definedName name="penal_5">#REF!</definedName>
    <definedName name="penal_6" localSheetId="3">#REF!</definedName>
    <definedName name="penal_6">#REF!</definedName>
    <definedName name="penal_7" localSheetId="3">#REF!</definedName>
    <definedName name="penal_7">#REF!</definedName>
    <definedName name="penal_8" localSheetId="3">#REF!</definedName>
    <definedName name="penal_8">#REF!</definedName>
    <definedName name="penal_9" localSheetId="3">#REF!</definedName>
    <definedName name="penal_9">#REF!</definedName>
    <definedName name="penal_global" localSheetId="3">#REF!</definedName>
    <definedName name="penal_global">#REF!</definedName>
    <definedName name="perfil" localSheetId="3">#REF!</definedName>
    <definedName name="perfil">#REF!</definedName>
    <definedName name="perfiles" localSheetId="3">#REF!</definedName>
    <definedName name="perfiles">#REF!</definedName>
    <definedName name="pilares" localSheetId="3">#REF!</definedName>
    <definedName name="pilares">#REF!</definedName>
    <definedName name="PMCL" localSheetId="3">#REF!</definedName>
    <definedName name="PMCL">#REF!</definedName>
    <definedName name="Procedencia" localSheetId="3">#REF!</definedName>
    <definedName name="Procedencia">#REF!</definedName>
    <definedName name="Producto" localSheetId="3">#REF!</definedName>
    <definedName name="Producto">#REF!</definedName>
    <definedName name="PRODUCTOS" localSheetId="3">#REF!</definedName>
    <definedName name="PRODUCTOS">#REF!</definedName>
    <definedName name="productosdef" localSheetId="3">#REF!</definedName>
    <definedName name="productosdef">#REF!</definedName>
    <definedName name="Profesional" localSheetId="3">#REF!</definedName>
    <definedName name="Profesional">#REF!</definedName>
    <definedName name="Profesional_1">"['file://172.16.9.31/ArchivosICBF/DIRECCION%20TECNICA%20ICBF/Archivos%20FONADE/COSTEO%20DIAGNOSTICOS.xlsm'#$PERSONAL.$P$12]"</definedName>
    <definedName name="Promd_Administración" localSheetId="1">#REF!</definedName>
    <definedName name="Promd_Administración" localSheetId="3">#REF!</definedName>
    <definedName name="Promd_Administración">#REF!</definedName>
    <definedName name="Promd_Adnimistración" localSheetId="1">#REF!</definedName>
    <definedName name="Promd_Adnimistración" localSheetId="3">#REF!</definedName>
    <definedName name="Promd_Adnimistración">#REF!</definedName>
    <definedName name="Promd_Imprevistos" localSheetId="1">#REF!</definedName>
    <definedName name="Promd_Imprevistos" localSheetId="3">#REF!</definedName>
    <definedName name="Promd_Imprevistos">#REF!</definedName>
    <definedName name="Promd_Utilidad" localSheetId="3">#REF!</definedName>
    <definedName name="Promd_Utilidad">#REF!</definedName>
    <definedName name="promedios" localSheetId="3">#REF!</definedName>
    <definedName name="promedios">#REF!</definedName>
    <definedName name="Proporcionalidad" localSheetId="3">#REF!</definedName>
    <definedName name="Proporcionalidad">#REF!</definedName>
    <definedName name="ProximoPension" localSheetId="3">#REF!</definedName>
    <definedName name="ProximoPension">#REF!</definedName>
    <definedName name="PUTUMAYO" localSheetId="3">#REF!</definedName>
    <definedName name="PUTUMAYO">#REF!</definedName>
    <definedName name="QUINDÍO" localSheetId="3">#REF!</definedName>
    <definedName name="QUINDÍO">#REF!</definedName>
    <definedName name="reahgbaerg" localSheetId="1">{"'内訳表'!$B$2:$N$64"}</definedName>
    <definedName name="reahgbaerg" localSheetId="2" hidden="1">{"'内訳表'!$B$2:$N$64"}</definedName>
    <definedName name="reahgbaerg" localSheetId="3">{"'内訳表'!$B$2:$N$64"}</definedName>
    <definedName name="reahgbaerg" hidden="1">{"'内訳表'!$B$2:$N$64"}</definedName>
    <definedName name="RECapacitacion" localSheetId="3">#REF!</definedName>
    <definedName name="RECapacitacion">#REF!</definedName>
    <definedName name="REContPrivada" localSheetId="3">#REF!</definedName>
    <definedName name="REContPrivada">#REF!</definedName>
    <definedName name="REEXPEDIDO" localSheetId="3">#REF!</definedName>
    <definedName name="REEXPEDIDO">#REF!</definedName>
    <definedName name="res" localSheetId="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3">{"MG-2002-F1",#N/A,FALSE,"PPU-Telemig";"MG-2002-F2",#N/A,FALSE,"PPU-Telemig";"MG-2002-F3",#N/A,FALSE,"PPU-Telemig";"MG-2002-F4",#N/A,FALSE,"PPU-Telemig";"MG-2003-F1",#N/A,FALSE,"PPU-Telemig";"MG-2004-F1",#N/A,FALSE,"PPU-Telemig"}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3">#REF!</definedName>
    <definedName name="RESPUESTAS">#REF!</definedName>
    <definedName name="rggvs" localSheetId="1">{"'内訳表'!$B$2:$N$64"}</definedName>
    <definedName name="rggvs" localSheetId="2" hidden="1">{"'内訳表'!$B$2:$N$64"}</definedName>
    <definedName name="rggvs" localSheetId="3">{"'内訳表'!$B$2:$N$64"}</definedName>
    <definedName name="rggvs" hidden="1">{"'内訳表'!$B$2:$N$64"}</definedName>
    <definedName name="RISARALDA" localSheetId="3">#REF!</definedName>
    <definedName name="RISARALDA">#REF!</definedName>
    <definedName name="rnrsy" localSheetId="1">{#N/A,#N/A,TRUE,"Report"}</definedName>
    <definedName name="rnrsy" localSheetId="2" hidden="1">{#N/A,#N/A,TRUE,"Report"}</definedName>
    <definedName name="rnrsy" localSheetId="3">{#N/A,#N/A,TRUE,"Report"}</definedName>
    <definedName name="rnrsy" hidden="1">{#N/A,#N/A,TRUE,"Report"}</definedName>
    <definedName name="rrr" localSheetId="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3">{"MG-2002-F1",#N/A,FALSE,"PPU-Telemig";"MG-2002-F2",#N/A,FALSE,"PPU-Telemig";"MG-2002-F3",#N/A,FALSE,"PPU-Telemig";"MG-2002-F4",#N/A,FALSE,"PPU-Telemig";"MG-2003-F1",#N/A,FALSE,"PPU-Telemig";"MG-2004-F1",#N/A,FALSE,"PPU-Telemig"}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1">#REF!</definedName>
    <definedName name="RUTAS" localSheetId="3">#REF!</definedName>
    <definedName name="RUTAS">#REF!</definedName>
    <definedName name="RY" localSheetId="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3">{"MG-2002-F1",#N/A,FALSE,"PPU-Telemig";"MG-2002-F2",#N/A,FALSE,"PPU-Telemig";"MG-2002-F3",#N/A,FALSE,"PPU-Telemig";"MG-2002-F4",#N/A,FALSE,"PPU-Telemig";"MG-2003-F1",#N/A,FALSE,"PPU-Telemig";"MG-2004-F1",#N/A,FALSE,"PPU-Telemig"}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1">#REF!</definedName>
    <definedName name="S_2" localSheetId="3">#REF!</definedName>
    <definedName name="S_2">#REF!</definedName>
    <definedName name="salariosref" localSheetId="1">#REF!</definedName>
    <definedName name="salariosref" localSheetId="3">#REF!</definedName>
    <definedName name="salariosref">#REF!</definedName>
    <definedName name="SalarioSuperora3SMLVMyProfesionalidad" localSheetId="1">#REF!</definedName>
    <definedName name="SalarioSuperora3SMLVMyProfesionalidad" localSheetId="3">#REF!</definedName>
    <definedName name="SalarioSuperora3SMLVMyProfesionalidad">#REF!</definedName>
    <definedName name="SANANDRÉS" localSheetId="3">#REF!</definedName>
    <definedName name="SANANDRÉS">#REF!</definedName>
    <definedName name="SANTANDER" localSheetId="3">#REF!</definedName>
    <definedName name="SANTANDER">#REF!</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#REF!</definedName>
    <definedName name="SDFGFH" localSheetId="3">#REF!</definedName>
    <definedName name="SDFGFH" hidden="1">#REF!</definedName>
    <definedName name="Seguimiento" localSheetId="1">#REF!</definedName>
    <definedName name="Seguimiento" localSheetId="3">#REF!</definedName>
    <definedName name="Seguimiento">#REF!</definedName>
    <definedName name="sencount">2</definedName>
    <definedName name="Sexo" localSheetId="1">#REF!</definedName>
    <definedName name="Sexo" localSheetId="3">#REF!</definedName>
    <definedName name="Sexo">#REF!</definedName>
    <definedName name="sfgm" localSheetId="1">{#N/A,#N/A,TRUE,"Report"}</definedName>
    <definedName name="sfgm" localSheetId="2" hidden="1">{#N/A,#N/A,TRUE,"Report"}</definedName>
    <definedName name="sfgm" localSheetId="3">{#N/A,#N/A,TRUE,"Report"}</definedName>
    <definedName name="sfgm" hidden="1">{#N/A,#N/A,TRUE,"Report"}</definedName>
    <definedName name="Sivis" localSheetId="1">#REF!</definedName>
    <definedName name="Sivis" localSheetId="3">#REF!</definedName>
    <definedName name="Sivis">#REF!</definedName>
    <definedName name="SM" localSheetId="1">#REF!</definedName>
    <definedName name="SM" localSheetId="3">#REF!</definedName>
    <definedName name="SM">#REF!</definedName>
    <definedName name="sss" localSheetId="1">#REF!</definedName>
    <definedName name="sss" localSheetId="3">#REF!</definedName>
    <definedName name="sss">#REF!</definedName>
    <definedName name="su" localSheetId="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3">{"MG-2002-F1",#N/A,FALSE,"PPU-Telemig";"MG-2002-F2",#N/A,FALSE,"PPU-Telemig";"MG-2002-F3",#N/A,FALSE,"PPU-Telemig";"MG-2002-F4",#N/A,FALSE,"PPU-Telemig";"MG-2003-F1",#N/A,FALSE,"PPU-Telemig";"MG-2004-F1",#N/A,FALSE,"PPU-Telemig"}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1">#REF!</definedName>
    <definedName name="SUCRE" localSheetId="3">#REF!</definedName>
    <definedName name="SUCRE">#REF!</definedName>
    <definedName name="Sueldos" localSheetId="1">#REF!</definedName>
    <definedName name="Sueldos" localSheetId="3">#REF!</definedName>
    <definedName name="Sueldos">#REF!</definedName>
    <definedName name="sugiura" localSheetId="1">{"'内訳表'!$B$2:$N$64"}</definedName>
    <definedName name="sugiura" localSheetId="2" hidden="1">{"'内訳表'!$B$2:$N$64"}</definedName>
    <definedName name="sugiura" localSheetId="3">{"'内訳表'!$B$2:$N$64"}</definedName>
    <definedName name="sugiura" hidden="1">{"'内訳表'!$B$2:$N$64"}</definedName>
    <definedName name="Tecnico" localSheetId="1">#REF!</definedName>
    <definedName name="Tecnico" localSheetId="3">#REF!</definedName>
    <definedName name="Tecnico">#REF!</definedName>
    <definedName name="Tecnico_1">"['file://172.16.9.31/ArchivosICBF/DIRECCION%20TECNICA%20ICBF/Archivos%20FONADE/COSTEO%20DIAGNOSTICOS.xlsm'#$PERSONAL.$P$34]"</definedName>
    <definedName name="Telefono" localSheetId="1">#REF!</definedName>
    <definedName name="Telefono" localSheetId="3">#REF!</definedName>
    <definedName name="Telefono">#REF!</definedName>
    <definedName name="tipo" localSheetId="1">#REF!</definedName>
    <definedName name="tipo" localSheetId="3">#REF!</definedName>
    <definedName name="tipo">#REF!</definedName>
    <definedName name="TIPOCONT" localSheetId="1">#REF!</definedName>
    <definedName name="TIPOCONT" localSheetId="3">#REF!</definedName>
    <definedName name="TIPOCONT">#REF!</definedName>
    <definedName name="tipodeanalisis" localSheetId="3">#REF!</definedName>
    <definedName name="tipodeanalisis">#REF!</definedName>
    <definedName name="TipoEmpresa" localSheetId="3">#REF!</definedName>
    <definedName name="TipoEmpresa">#REF!</definedName>
    <definedName name="TipoTarifa" localSheetId="3">#REF!</definedName>
    <definedName name="TipoTarifa">#REF!</definedName>
    <definedName name="TipoTarifaManejo" localSheetId="3">#REF!</definedName>
    <definedName name="TipoTarifaManejo">#REF!</definedName>
    <definedName name="_xlnm.Print_Titles" localSheetId="6">FUNDAPROYECTOS!$1:$2</definedName>
    <definedName name="TotalContratoSinIVA" localSheetId="1">#REF!</definedName>
    <definedName name="TotalContratoSinIVA" localSheetId="3">#REF!</definedName>
    <definedName name="TotalContratoSinIVA">#REF!</definedName>
    <definedName name="TotalImpuestosObra" localSheetId="3">#REF!</definedName>
    <definedName name="TotalImpuestosObra">#REF!</definedName>
    <definedName name="TotalImpuestosObra_1">"['file://172.16.9.31/ArchivosICBF/DIRECCION%20TECNICA%20ICBF/Archivos%20FONADE/COSTEO%20DIAGNOSTICOS.xlsm'#$IMPUESTOS.$F$10]"</definedName>
    <definedName name="Tramite" localSheetId="1">#REF!</definedName>
    <definedName name="Tramite" localSheetId="3">#REF!</definedName>
    <definedName name="Tramite">#REF!</definedName>
    <definedName name="Tramite_1">"['file://172.16.9.31/ArchivosICBF/DIRECCION%20TECNICA%20ICBF/Archivos%20FONADE/COSTEO%20DIAGNOSTICOS.xlsm'#$PERSONAL.$P$88]"</definedName>
    <definedName name="tta" localSheetId="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3">{"MG-2002-F1",#N/A,FALSE,"PPU-Telemig";"MG-2002-F2",#N/A,FALSE,"PPU-Telemig";"MG-2002-F3",#N/A,FALSE,"PPU-Telemig";"MG-2002-F4",#N/A,FALSE,"PPU-Telemig";"MG-2003-F1",#N/A,FALSE,"PPU-Telemig";"MG-2004-F1",#N/A,FALSE,"PPU-Telemig"}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1">#REF!</definedName>
    <definedName name="USD" localSheetId="3">#REF!</definedName>
    <definedName name="USD">#REF!</definedName>
    <definedName name="v" localSheetId="1">#REF!</definedName>
    <definedName name="v" localSheetId="3">#REF!</definedName>
    <definedName name="v" hidden="1">#REF!</definedName>
    <definedName name="VALLEDELCAUCA" localSheetId="1">#REF!</definedName>
    <definedName name="VALLEDELCAUCA" localSheetId="3">#REF!</definedName>
    <definedName name="VALLEDELCAUCA">#REF!</definedName>
    <definedName name="VAUPÉS" localSheetId="3">#REF!</definedName>
    <definedName name="VAUPÉS">#REF!</definedName>
    <definedName name="venc" localSheetId="3">#REF!</definedName>
    <definedName name="venc">#REF!</definedName>
    <definedName name="Viajes" localSheetId="3">#REF!</definedName>
    <definedName name="Viajes">#REF!</definedName>
    <definedName name="Viajes_1">"['file://172.16.9.31/ArchivosICBF/DIRECCION%20TECNICA%20ICBF/Archivos%20FONADE/COSTEO%20DIAGNOSTICOS.xlsm'#$PERSONAL.$P$93]"</definedName>
    <definedName name="VICHADA" localSheetId="1">#REF!</definedName>
    <definedName name="VICHADA" localSheetId="3">#REF!</definedName>
    <definedName name="VICHADA">#REF!</definedName>
    <definedName name="VVV" localSheetId="1">#REF!</definedName>
    <definedName name="VVV" localSheetId="3">#REF!</definedName>
    <definedName name="VVV" hidden="1">#REF!</definedName>
    <definedName name="whrt" localSheetId="1">{"'内訳表'!$B$2:$N$64"}</definedName>
    <definedName name="whrt" localSheetId="2" hidden="1">{"'内訳表'!$B$2:$N$64"}</definedName>
    <definedName name="whrt" localSheetId="3">{"'内訳表'!$B$2:$N$64"}</definedName>
    <definedName name="whrt" hidden="1">{"'内訳表'!$B$2:$N$64"}</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3">{#N/A,#N/A,FALSE,"KEGELLE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3">{#N/A,#N/A,FALSE,"KEGELLE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3">{#N/A,#N/A,FALSE,"KEGELLE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{#N/A,#N/A,TRUE,"Report"}</definedName>
    <definedName name="wrn.Capacity._.Calculations._.for._.FM3." localSheetId="2" hidden="1">{#N/A,#N/A,TRUE,"Report"}</definedName>
    <definedName name="wrn.Capacity._.Calculations._.for._.FM3." localSheetId="3">{#N/A,#N/A,TRUE,"Report"}</definedName>
    <definedName name="wrn.Capacity._.Calculations._.for._.FM3." hidden="1">{#N/A,#N/A,TRUE,"Report"}</definedName>
    <definedName name="wrn.GGP1." localSheetId="1">{#N/A,#N/A,TRUE,"TOT-GGRAL";#N/A,#N/A,TRUE,"G1000";#N/A,#N/A,TRUE,"G1200";#N/A,#N/A,TRUE,"G1400"}</definedName>
    <definedName name="wrn.GGP1." localSheetId="2" hidden="1">{#N/A,#N/A,TRUE,"TOT-GGRAL";#N/A,#N/A,TRUE,"G1000";#N/A,#N/A,TRUE,"G1200";#N/A,#N/A,TRUE,"G1400"}</definedName>
    <definedName name="wrn.GGP1." localSheetId="3">{#N/A,#N/A,TRUE,"TOT-GGRAL";#N/A,#N/A,TRUE,"G1000";#N/A,#N/A,TRUE,"G1200";#N/A,#N/A,TRUE,"G1400"}</definedName>
    <definedName name="wrn.GGP1." hidden="1">{#N/A,#N/A,TRUE,"TOT-GGRAL";#N/A,#N/A,TRUE,"G1000";#N/A,#N/A,TRUE,"G1200";#N/A,#N/A,TRUE,"G1400"}</definedName>
    <definedName name="wrn.GGP2." localSheetId="1">{#N/A,#N/A,TRUE,"TOT-GGRAL";#N/A,#N/A,TRUE,"G1000";#N/A,#N/A,TRUE,"G1200";#N/A,#N/A,TRUE,"G1400"}</definedName>
    <definedName name="wrn.GGP2." localSheetId="2" hidden="1">{#N/A,#N/A,TRUE,"TOT-GGRAL";#N/A,#N/A,TRUE,"G1000";#N/A,#N/A,TRUE,"G1200";#N/A,#N/A,TRUE,"G1400"}</definedName>
    <definedName name="wrn.GGP2." localSheetId="3">{#N/A,#N/A,TRUE,"TOT-GGRAL";#N/A,#N/A,TRUE,"G1000";#N/A,#N/A,TRUE,"G1200";#N/A,#N/A,TRUE,"G1400"}</definedName>
    <definedName name="wrn.GGP2." hidden="1">{#N/A,#N/A,TRUE,"TOT-GGRAL";#N/A,#N/A,TRUE,"G1000";#N/A,#N/A,TRUE,"G1200";#N/A,#N/A,TRUE,"G1400"}</definedName>
    <definedName name="wrn.GGP3." localSheetId="1">{#N/A,#N/A,TRUE,"TOT-GGRAL";#N/A,#N/A,TRUE,"G1000";#N/A,#N/A,TRUE,"G1200";#N/A,#N/A,TRUE,"G1400"}</definedName>
    <definedName name="wrn.GGP3." localSheetId="2" hidden="1">{#N/A,#N/A,TRUE,"TOT-GGRAL";#N/A,#N/A,TRUE,"G1000";#N/A,#N/A,TRUE,"G1200";#N/A,#N/A,TRUE,"G1400"}</definedName>
    <definedName name="wrn.GGP3." localSheetId="3">{#N/A,#N/A,TRUE,"TOT-GGRAL";#N/A,#N/A,TRUE,"G1000";#N/A,#N/A,TRUE,"G1200";#N/A,#N/A,TRUE,"G1400"}</definedName>
    <definedName name="wrn.GGP3." hidden="1">{#N/A,#N/A,TRUE,"TOT-GGRAL";#N/A,#N/A,TRUE,"G1000";#N/A,#N/A,TRUE,"G1200";#N/A,#N/A,TRUE,"G1400"}</definedName>
    <definedName name="wrn.GGP4." localSheetId="1">{#N/A,#N/A,TRUE,"TOT-GGRAL";#N/A,#N/A,TRUE,"G1000";#N/A,#N/A,TRUE,"G1200";#N/A,#N/A,TRUE,"G1400"}</definedName>
    <definedName name="wrn.GGP4." localSheetId="2" hidden="1">{#N/A,#N/A,TRUE,"TOT-GGRAL";#N/A,#N/A,TRUE,"G1000";#N/A,#N/A,TRUE,"G1200";#N/A,#N/A,TRUE,"G1400"}</definedName>
    <definedName name="wrn.GGP4." localSheetId="3">{#N/A,#N/A,TRUE,"TOT-GGRAL";#N/A,#N/A,TRUE,"G1000";#N/A,#N/A,TRUE,"G1200";#N/A,#N/A,TRUE,"G1400"}</definedName>
    <definedName name="wrn.GGP4." hidden="1">{#N/A,#N/A,TRUE,"TOT-GGRAL";#N/A,#N/A,TRUE,"G1000";#N/A,#N/A,TRUE,"G1200";#N/A,#N/A,TRUE,"G1400"}</definedName>
    <definedName name="wrn.GGP5." localSheetId="1">{#N/A,#N/A,TRUE,"TOT-GGRAL"}</definedName>
    <definedName name="wrn.GGP5." localSheetId="2" hidden="1">{#N/A,#N/A,TRUE,"TOT-GGRAL"}</definedName>
    <definedName name="wrn.GGP5." localSheetId="3">{#N/A,#N/A,TRUE,"TOT-GGRAL"}</definedName>
    <definedName name="wrn.GGP5." hidden="1">{#N/A,#N/A,TRUE,"TOT-GGRAL"}</definedName>
    <definedName name="wrn.julio24." localSheetId="1">{#N/A,#N/A,FALSE,"310.1";#N/A,#N/A,FALSE,"321.1";#N/A,#N/A,FALSE,"320.3";#N/A,#N/A,FALSE,"330.1"}</definedName>
    <definedName name="wrn.julio24." localSheetId="2" hidden="1">{#N/A,#N/A,FALSE,"310.1";#N/A,#N/A,FALSE,"321.1";#N/A,#N/A,FALSE,"320.3";#N/A,#N/A,FALSE,"330.1"}</definedName>
    <definedName name="wrn.julio24." localSheetId="3">{#N/A,#N/A,FALSE,"310.1";#N/A,#N/A,FALSE,"321.1";#N/A,#N/A,FALSE,"320.3";#N/A,#N/A,FALSE,"330.1"}</definedName>
    <definedName name="wrn.julio24." hidden="1">{#N/A,#N/A,FALSE,"310.1";#N/A,#N/A,FALSE,"321.1";#N/A,#N/A,FALSE,"320.3";#N/A,#N/A,FALSE,"330.1"}</definedName>
    <definedName name="wrn.LPU._.MG." localSheetId="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3">{"MG-2002-F1",#N/A,FALSE,"PPU-Telemig";"MG-2002-F2",#N/A,FALSE,"PPU-Telemig";"MG-2002-F3",#N/A,FALSE,"PPU-Telemig";"MG-2002-F4",#N/A,FALSE,"PPU-Telemig";"MG-2003-F1",#N/A,FALSE,"PPU-Telemig";"MG-2004-F1",#N/A,FALSE,"PPU-Telemig"}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3">{#N/A,#N/A,FALSE,"POLONNA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{#N/A,#N/A,TRUE,"Report"}</definedName>
    <definedName name="ww" localSheetId="2" hidden="1">{#N/A,#N/A,TRUE,"Report"}</definedName>
    <definedName name="ww" localSheetId="3">{#N/A,#N/A,TRUE,"Report"}</definedName>
    <definedName name="ww" hidden="1">{#N/A,#N/A,TRUE,"Report"}</definedName>
    <definedName name="www" localSheetId="1">#REF!</definedName>
    <definedName name="www" localSheetId="3">#REF!</definedName>
    <definedName name="www">#REF!</definedName>
    <definedName name="x" localSheetId="1">#REF!</definedName>
    <definedName name="x" localSheetId="3">#REF!</definedName>
    <definedName name="x">#REF!</definedName>
    <definedName name="xxxx" localSheetId="1">{"'内訳表'!$B$2:$N$64"}</definedName>
    <definedName name="xxxx" localSheetId="2" hidden="1">{"'内訳表'!$B$2:$N$64"}</definedName>
    <definedName name="xxxx" localSheetId="3">{"'内訳表'!$B$2:$N$64"}</definedName>
    <definedName name="xxxx" hidden="1">{"'内訳表'!$B$2:$N$64"}</definedName>
    <definedName name="z" localSheetId="3">#REF!</definedName>
    <definedName name="z">#REF!</definedName>
    <definedName name="Z_ABCCF9B4_4F75_4F3B_AAD2_54E1C063315C_.wvu.Cols" localSheetId="3">#REF!</definedName>
    <definedName name="Z_ABCCF9B4_4F75_4F3B_AAD2_54E1C063315C_.wvu.Cols">#REF!</definedName>
    <definedName name="Z_ABCCF9B4_4F75_4F3B_AAD2_54E1C063315C_.wvu.FilterData" hidden="1">#REF!</definedName>
    <definedName name="Z_ABCCF9B4_4F75_4F3B_AAD2_54E1C063315C_.wvu.PrintArea" localSheetId="3">#REF!</definedName>
    <definedName name="Z_ABCCF9B4_4F75_4F3B_AAD2_54E1C063315C_.wvu.PrintArea" hidden="1">#REF!</definedName>
    <definedName name="zzz" localSheetId="3">#REF!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135" i="4" l="1"/>
  <c r="L10" i="6"/>
  <c r="L9" i="6"/>
  <c r="L8" i="6"/>
  <c r="L7" i="6"/>
  <c r="L6" i="6"/>
  <c r="L5" i="6"/>
  <c r="L4" i="6"/>
  <c r="K17" i="4"/>
  <c r="I6" i="6"/>
  <c r="I5" i="6"/>
  <c r="F7" i="8" l="1"/>
  <c r="F6" i="8"/>
  <c r="F5" i="8"/>
  <c r="E134" i="4"/>
  <c r="F134" i="4" l="1"/>
  <c r="C7" i="8" l="1"/>
  <c r="C6" i="8"/>
  <c r="L6" i="8" s="1"/>
  <c r="C5" i="8"/>
  <c r="L5" i="8" s="1"/>
  <c r="H18" i="7"/>
  <c r="G18" i="7"/>
  <c r="G9" i="6"/>
  <c r="H9" i="6" s="1"/>
  <c r="J9" i="6" s="1"/>
  <c r="K9" i="6" s="1"/>
  <c r="M9" i="6" s="1"/>
  <c r="E6" i="6"/>
  <c r="E5" i="6"/>
  <c r="E4" i="6"/>
  <c r="I4" i="6" l="1"/>
  <c r="J4" i="6" s="1"/>
  <c r="K4" i="6" s="1"/>
  <c r="J5" i="6"/>
  <c r="K5" i="6" s="1"/>
  <c r="G5" i="6"/>
  <c r="J6" i="6"/>
  <c r="K6" i="6" s="1"/>
  <c r="D6" i="8"/>
  <c r="H6" i="8" s="1"/>
  <c r="D7" i="8"/>
  <c r="E5" i="8"/>
  <c r="J5" i="8" s="1"/>
  <c r="E6" i="8"/>
  <c r="J6" i="8" s="1"/>
  <c r="M6" i="8" s="1"/>
  <c r="E7" i="8"/>
  <c r="J7" i="8" s="1"/>
  <c r="M7" i="8" s="1"/>
  <c r="D5" i="8"/>
  <c r="H5" i="8" s="1"/>
  <c r="G4" i="6"/>
  <c r="G6" i="6"/>
  <c r="M5" i="6" l="1"/>
  <c r="M6" i="6"/>
  <c r="M5" i="8"/>
  <c r="O7" i="8"/>
  <c r="P7" i="8" s="1"/>
  <c r="E8" i="6" s="1"/>
  <c r="G8" i="6" s="1"/>
  <c r="H8" i="6" s="1"/>
  <c r="J8" i="6" s="1"/>
  <c r="K8" i="6" s="1"/>
  <c r="M8" i="6" s="1"/>
  <c r="O6" i="8"/>
  <c r="P6" i="8" s="1"/>
  <c r="E7" i="6" s="1"/>
  <c r="G7" i="6" s="1"/>
  <c r="H7" i="6" s="1"/>
  <c r="J7" i="6" s="1"/>
  <c r="K7" i="6" s="1"/>
  <c r="M7" i="6" s="1"/>
  <c r="M4" i="6"/>
  <c r="M8" i="8" l="1"/>
  <c r="O5" i="8"/>
  <c r="P5" i="8" s="1"/>
  <c r="P8" i="8" l="1"/>
  <c r="E10" i="6"/>
  <c r="G10" i="6" s="1"/>
  <c r="H10" i="6" s="1"/>
  <c r="J10" i="6" s="1"/>
  <c r="I34" i="4"/>
  <c r="J34" i="4" s="1"/>
  <c r="K10" i="6" l="1"/>
  <c r="J11" i="6"/>
  <c r="F58" i="1"/>
  <c r="G58" i="1" s="1"/>
  <c r="I50" i="4"/>
  <c r="H26" i="4"/>
  <c r="H25" i="4"/>
  <c r="H24" i="4"/>
  <c r="H23" i="4"/>
  <c r="H22" i="4"/>
  <c r="H17" i="4"/>
  <c r="G17" i="4"/>
  <c r="I113" i="4"/>
  <c r="J113" i="4" s="1"/>
  <c r="I114" i="4"/>
  <c r="J114" i="4" s="1"/>
  <c r="I115" i="4"/>
  <c r="J115" i="4" s="1"/>
  <c r="I116" i="4"/>
  <c r="J116" i="4" s="1"/>
  <c r="I117" i="4"/>
  <c r="J117" i="4" s="1"/>
  <c r="I112" i="4"/>
  <c r="I97" i="4"/>
  <c r="J97" i="4" s="1"/>
  <c r="I98" i="4"/>
  <c r="J98" i="4" s="1"/>
  <c r="I99" i="4"/>
  <c r="J99" i="4" s="1"/>
  <c r="I100" i="4"/>
  <c r="J100" i="4" s="1"/>
  <c r="I101" i="4"/>
  <c r="J101" i="4" s="1"/>
  <c r="I102" i="4"/>
  <c r="J102" i="4" s="1"/>
  <c r="I103" i="4"/>
  <c r="J103" i="4" s="1"/>
  <c r="I104" i="4"/>
  <c r="J104" i="4" s="1"/>
  <c r="I105" i="4"/>
  <c r="J105" i="4" s="1"/>
  <c r="I106" i="4"/>
  <c r="J106" i="4" s="1"/>
  <c r="I107" i="4"/>
  <c r="J107" i="4" s="1"/>
  <c r="I108" i="4"/>
  <c r="J108" i="4" s="1"/>
  <c r="I96" i="4"/>
  <c r="I51" i="4"/>
  <c r="J51" i="4" s="1"/>
  <c r="I52" i="4"/>
  <c r="J52" i="4" s="1"/>
  <c r="I54" i="4"/>
  <c r="I55" i="4"/>
  <c r="J55" i="4" s="1"/>
  <c r="I56" i="4"/>
  <c r="J56" i="4" s="1"/>
  <c r="I57" i="4"/>
  <c r="J57" i="4" s="1"/>
  <c r="I58" i="4"/>
  <c r="J58" i="4" s="1"/>
  <c r="I59" i="4"/>
  <c r="J59" i="4" s="1"/>
  <c r="I61" i="4"/>
  <c r="I62" i="4"/>
  <c r="J62" i="4" s="1"/>
  <c r="I63" i="4"/>
  <c r="J63" i="4" s="1"/>
  <c r="I64" i="4"/>
  <c r="J64" i="4" s="1"/>
  <c r="I65" i="4"/>
  <c r="J65" i="4" s="1"/>
  <c r="I66" i="4"/>
  <c r="J66" i="4" s="1"/>
  <c r="I67" i="4"/>
  <c r="J67" i="4" s="1"/>
  <c r="I68" i="4"/>
  <c r="J68" i="4" s="1"/>
  <c r="I69" i="4"/>
  <c r="J69" i="4" s="1"/>
  <c r="I71" i="4"/>
  <c r="I31" i="4"/>
  <c r="J31" i="4" s="1"/>
  <c r="I32" i="4"/>
  <c r="J32" i="4" s="1"/>
  <c r="I33" i="4"/>
  <c r="J33" i="4" s="1"/>
  <c r="I35" i="4"/>
  <c r="J35" i="4" s="1"/>
  <c r="I36" i="4"/>
  <c r="J36" i="4" s="1"/>
  <c r="I37" i="4"/>
  <c r="J37" i="4" s="1"/>
  <c r="I38" i="4"/>
  <c r="J38" i="4" s="1"/>
  <c r="I39" i="4"/>
  <c r="J39" i="4" s="1"/>
  <c r="I40" i="4"/>
  <c r="J40" i="4" s="1"/>
  <c r="I41" i="4"/>
  <c r="J41" i="4" s="1"/>
  <c r="I42" i="4"/>
  <c r="J42" i="4" s="1"/>
  <c r="I43" i="4"/>
  <c r="J43" i="4" s="1"/>
  <c r="I44" i="4"/>
  <c r="J44" i="4" s="1"/>
  <c r="I45" i="4"/>
  <c r="J45" i="4" s="1"/>
  <c r="I46" i="4"/>
  <c r="J46" i="4" s="1"/>
  <c r="I30" i="4"/>
  <c r="J30" i="4" s="1"/>
  <c r="G123" i="3"/>
  <c r="G119" i="3"/>
  <c r="G118" i="3"/>
  <c r="G117" i="3"/>
  <c r="G116" i="3"/>
  <c r="G115" i="3"/>
  <c r="G114" i="3"/>
  <c r="G110" i="3"/>
  <c r="G109" i="3"/>
  <c r="G108" i="3"/>
  <c r="G107" i="3"/>
  <c r="G106" i="3"/>
  <c r="G105" i="3"/>
  <c r="G104" i="3"/>
  <c r="G103" i="3"/>
  <c r="G102" i="3"/>
  <c r="G101" i="3"/>
  <c r="G100" i="3"/>
  <c r="G99" i="3"/>
  <c r="G98" i="3"/>
  <c r="G93" i="3"/>
  <c r="G92" i="3"/>
  <c r="G91" i="3"/>
  <c r="G90" i="3"/>
  <c r="G94" i="3" s="1"/>
  <c r="G86" i="3"/>
  <c r="G85" i="3"/>
  <c r="G84" i="3"/>
  <c r="G87" i="3" s="1"/>
  <c r="G81" i="3"/>
  <c r="G77" i="3"/>
  <c r="G73" i="3"/>
  <c r="G72" i="3"/>
  <c r="G71" i="3"/>
  <c r="G70" i="3"/>
  <c r="G69" i="3"/>
  <c r="G68" i="3"/>
  <c r="G67" i="3"/>
  <c r="G66" i="3"/>
  <c r="G65" i="3"/>
  <c r="G64" i="3"/>
  <c r="G63" i="3"/>
  <c r="G62" i="3"/>
  <c r="G61" i="3"/>
  <c r="G60" i="3"/>
  <c r="G59" i="3"/>
  <c r="G58" i="3"/>
  <c r="G74" i="3" s="1"/>
  <c r="G57" i="3"/>
  <c r="G56" i="3"/>
  <c r="G55" i="3"/>
  <c r="G51" i="3"/>
  <c r="G50" i="3"/>
  <c r="G49" i="3"/>
  <c r="G48" i="3"/>
  <c r="G47" i="3"/>
  <c r="G46" i="3"/>
  <c r="G45" i="3"/>
  <c r="G44" i="3"/>
  <c r="G43" i="3"/>
  <c r="G42" i="3"/>
  <c r="G41" i="3"/>
  <c r="G40" i="3"/>
  <c r="G39" i="3"/>
  <c r="G38" i="3"/>
  <c r="G37" i="3"/>
  <c r="G36" i="3"/>
  <c r="G35" i="3"/>
  <c r="G52" i="3" s="1"/>
  <c r="G31" i="3"/>
  <c r="G30" i="3"/>
  <c r="G32" i="3" s="1"/>
  <c r="G29" i="3"/>
  <c r="G28" i="3"/>
  <c r="G27" i="3"/>
  <c r="G22" i="3"/>
  <c r="G23" i="3" s="1"/>
  <c r="G18" i="3"/>
  <c r="G19" i="3" s="1"/>
  <c r="G15" i="3"/>
  <c r="G14" i="3"/>
  <c r="F124" i="2"/>
  <c r="G124" i="2" s="1"/>
  <c r="G125" i="2" s="1"/>
  <c r="G120" i="2"/>
  <c r="G119" i="2"/>
  <c r="G118" i="2"/>
  <c r="G117" i="2"/>
  <c r="G116" i="2"/>
  <c r="G115" i="2"/>
  <c r="G121" i="2" s="1"/>
  <c r="G111" i="2"/>
  <c r="F111" i="2"/>
  <c r="F110" i="2"/>
  <c r="G110" i="2" s="1"/>
  <c r="F109" i="2"/>
  <c r="G109" i="2" s="1"/>
  <c r="F108" i="2"/>
  <c r="G108" i="2" s="1"/>
  <c r="F107" i="2"/>
  <c r="G107" i="2" s="1"/>
  <c r="G106" i="2"/>
  <c r="F106" i="2"/>
  <c r="F105" i="2"/>
  <c r="G105" i="2" s="1"/>
  <c r="F104" i="2"/>
  <c r="G104" i="2" s="1"/>
  <c r="F103" i="2"/>
  <c r="G103" i="2" s="1"/>
  <c r="F102" i="2"/>
  <c r="G102" i="2" s="1"/>
  <c r="F101" i="2"/>
  <c r="G101" i="2" s="1"/>
  <c r="F100" i="2"/>
  <c r="G100" i="2" s="1"/>
  <c r="F99" i="2"/>
  <c r="G99" i="2" s="1"/>
  <c r="F94" i="2"/>
  <c r="G94" i="2" s="1"/>
  <c r="F93" i="2"/>
  <c r="G93" i="2" s="1"/>
  <c r="F92" i="2"/>
  <c r="G92" i="2" s="1"/>
  <c r="F91" i="2"/>
  <c r="G91" i="2" s="1"/>
  <c r="F87" i="2"/>
  <c r="G87" i="2" s="1"/>
  <c r="F86" i="2"/>
  <c r="G86" i="2" s="1"/>
  <c r="F85" i="2"/>
  <c r="G85" i="2" s="1"/>
  <c r="F81" i="2"/>
  <c r="G81" i="2" s="1"/>
  <c r="F77" i="2"/>
  <c r="G77" i="2" s="1"/>
  <c r="G78" i="2" s="1"/>
  <c r="F73" i="2"/>
  <c r="G73" i="2" s="1"/>
  <c r="G72" i="2"/>
  <c r="F72" i="2"/>
  <c r="F71" i="2"/>
  <c r="G71" i="2" s="1"/>
  <c r="F70" i="2"/>
  <c r="G70" i="2" s="1"/>
  <c r="F69" i="2"/>
  <c r="G69" i="2" s="1"/>
  <c r="G68" i="2"/>
  <c r="F68" i="2"/>
  <c r="F67" i="2"/>
  <c r="G67" i="2" s="1"/>
  <c r="F66" i="2"/>
  <c r="G66" i="2" s="1"/>
  <c r="F65" i="2"/>
  <c r="G65" i="2" s="1"/>
  <c r="F64" i="2"/>
  <c r="G64" i="2" s="1"/>
  <c r="F63" i="2"/>
  <c r="G63" i="2" s="1"/>
  <c r="F62" i="2"/>
  <c r="G62" i="2" s="1"/>
  <c r="F61" i="2"/>
  <c r="G61" i="2" s="1"/>
  <c r="F60" i="2"/>
  <c r="G60" i="2" s="1"/>
  <c r="F59" i="2"/>
  <c r="G59" i="2" s="1"/>
  <c r="F58" i="2"/>
  <c r="G58" i="2" s="1"/>
  <c r="F57" i="2"/>
  <c r="G57" i="2" s="1"/>
  <c r="F56" i="2"/>
  <c r="G56" i="2" s="1"/>
  <c r="F55" i="2"/>
  <c r="G55" i="2" s="1"/>
  <c r="F51" i="2"/>
  <c r="G51" i="2" s="1"/>
  <c r="F50" i="2"/>
  <c r="G50" i="2" s="1"/>
  <c r="F49" i="2"/>
  <c r="G49" i="2" s="1"/>
  <c r="F48" i="2"/>
  <c r="G48" i="2" s="1"/>
  <c r="G47" i="2"/>
  <c r="F47" i="2"/>
  <c r="F46" i="2"/>
  <c r="G46" i="2" s="1"/>
  <c r="G45" i="2"/>
  <c r="F45" i="2"/>
  <c r="F44" i="2"/>
  <c r="G44" i="2" s="1"/>
  <c r="F43" i="2"/>
  <c r="G43" i="2" s="1"/>
  <c r="F42" i="2"/>
  <c r="G42" i="2" s="1"/>
  <c r="G41" i="2"/>
  <c r="F41" i="2"/>
  <c r="F40" i="2"/>
  <c r="G40" i="2" s="1"/>
  <c r="G39" i="2"/>
  <c r="F39" i="2"/>
  <c r="F38" i="2"/>
  <c r="G38" i="2" s="1"/>
  <c r="F37" i="2"/>
  <c r="G37" i="2" s="1"/>
  <c r="F36" i="2"/>
  <c r="G36" i="2" s="1"/>
  <c r="F35" i="2"/>
  <c r="G35" i="2" s="1"/>
  <c r="G31" i="2"/>
  <c r="G30" i="2"/>
  <c r="G29" i="2"/>
  <c r="G28" i="2"/>
  <c r="G27" i="2"/>
  <c r="G32" i="2" s="1"/>
  <c r="G23" i="2"/>
  <c r="G22" i="2"/>
  <c r="G18" i="2"/>
  <c r="G19" i="2" s="1"/>
  <c r="F18" i="2"/>
  <c r="H13" i="4" s="1"/>
  <c r="F14" i="2"/>
  <c r="G14" i="2" s="1"/>
  <c r="G15" i="2" s="1"/>
  <c r="F123" i="1"/>
  <c r="G123" i="1" s="1"/>
  <c r="G119" i="1"/>
  <c r="G118" i="1"/>
  <c r="G117" i="1"/>
  <c r="G116" i="1"/>
  <c r="G115" i="1"/>
  <c r="G114" i="1"/>
  <c r="F110" i="1"/>
  <c r="G110" i="1" s="1"/>
  <c r="F109" i="1"/>
  <c r="G109" i="1" s="1"/>
  <c r="G108" i="1"/>
  <c r="F108" i="1"/>
  <c r="G107" i="1"/>
  <c r="F107" i="1"/>
  <c r="F106" i="1"/>
  <c r="G106" i="1" s="1"/>
  <c r="F105" i="1"/>
  <c r="G105" i="1" s="1"/>
  <c r="G104" i="1"/>
  <c r="F104" i="1"/>
  <c r="G103" i="1"/>
  <c r="F103" i="1"/>
  <c r="F102" i="1"/>
  <c r="G102" i="1" s="1"/>
  <c r="F101" i="1"/>
  <c r="G101" i="1" s="1"/>
  <c r="G100" i="1"/>
  <c r="F100" i="1"/>
  <c r="G99" i="1"/>
  <c r="F99" i="1"/>
  <c r="F98" i="1"/>
  <c r="G98" i="1" s="1"/>
  <c r="F93" i="1"/>
  <c r="G93" i="1" s="1"/>
  <c r="G92" i="1"/>
  <c r="F92" i="1"/>
  <c r="G90" i="4" s="1"/>
  <c r="F91" i="1"/>
  <c r="G91" i="1" s="1"/>
  <c r="F90" i="1"/>
  <c r="G90" i="1" s="1"/>
  <c r="G86" i="1"/>
  <c r="F86" i="1"/>
  <c r="G84" i="4" s="1"/>
  <c r="F85" i="1"/>
  <c r="G85" i="1" s="1"/>
  <c r="F84" i="1"/>
  <c r="G84" i="1" s="1"/>
  <c r="G87" i="1" s="1"/>
  <c r="F81" i="1"/>
  <c r="G81" i="1" s="1"/>
  <c r="G77" i="1"/>
  <c r="F77" i="1"/>
  <c r="G75" i="4" s="1"/>
  <c r="G73" i="1"/>
  <c r="F73" i="1"/>
  <c r="F72" i="1"/>
  <c r="G72" i="1" s="1"/>
  <c r="F71" i="1"/>
  <c r="G71" i="1" s="1"/>
  <c r="F70" i="1"/>
  <c r="G70" i="1" s="1"/>
  <c r="F69" i="1"/>
  <c r="G69" i="1" s="1"/>
  <c r="G68" i="1"/>
  <c r="F68" i="1"/>
  <c r="F67" i="1"/>
  <c r="G67" i="1" s="1"/>
  <c r="F66" i="1"/>
  <c r="G66" i="1" s="1"/>
  <c r="G65" i="1"/>
  <c r="F65" i="1"/>
  <c r="G64" i="1"/>
  <c r="F64" i="1"/>
  <c r="F63" i="1"/>
  <c r="G63" i="1" s="1"/>
  <c r="F62" i="1"/>
  <c r="G62" i="1" s="1"/>
  <c r="G61" i="1"/>
  <c r="F61" i="1"/>
  <c r="F60" i="1"/>
  <c r="G60" i="1" s="1"/>
  <c r="G59" i="1"/>
  <c r="F59" i="1"/>
  <c r="F57" i="1"/>
  <c r="G57" i="1" s="1"/>
  <c r="G56" i="1"/>
  <c r="F56" i="1"/>
  <c r="G55" i="1"/>
  <c r="F55" i="1"/>
  <c r="F51" i="1"/>
  <c r="G51" i="1" s="1"/>
  <c r="F50" i="1"/>
  <c r="G50" i="1" s="1"/>
  <c r="F49" i="1"/>
  <c r="G49" i="1" s="1"/>
  <c r="F48" i="1"/>
  <c r="G48" i="1" s="1"/>
  <c r="F47" i="1"/>
  <c r="G47" i="1" s="1"/>
  <c r="F46" i="1"/>
  <c r="G46" i="1" s="1"/>
  <c r="F45" i="1"/>
  <c r="G45" i="1" s="1"/>
  <c r="F44" i="1"/>
  <c r="G44" i="1" s="1"/>
  <c r="F43" i="1"/>
  <c r="G43" i="1" s="1"/>
  <c r="F42" i="1"/>
  <c r="G42" i="1" s="1"/>
  <c r="F41" i="1"/>
  <c r="G41" i="1" s="1"/>
  <c r="F40" i="1"/>
  <c r="G40" i="1" s="1"/>
  <c r="F39" i="1"/>
  <c r="G39" i="1" s="1"/>
  <c r="F38" i="1"/>
  <c r="G38" i="1" s="1"/>
  <c r="F37" i="1"/>
  <c r="G37" i="1" s="1"/>
  <c r="F36" i="1"/>
  <c r="G36" i="1" s="1"/>
  <c r="F35" i="1"/>
  <c r="G35" i="1" s="1"/>
  <c r="F31" i="1"/>
  <c r="G31" i="1" s="1"/>
  <c r="F30" i="1"/>
  <c r="G30" i="1" s="1"/>
  <c r="F29" i="1"/>
  <c r="G29" i="1" s="1"/>
  <c r="F28" i="1"/>
  <c r="G23" i="4" s="1"/>
  <c r="G27" i="1"/>
  <c r="F27" i="1"/>
  <c r="G22" i="4" s="1"/>
  <c r="G22" i="1"/>
  <c r="G23" i="1" s="1"/>
  <c r="F18" i="1"/>
  <c r="G18" i="1" s="1"/>
  <c r="G19" i="1" s="1"/>
  <c r="G14" i="1"/>
  <c r="G15" i="1" s="1"/>
  <c r="F14" i="1"/>
  <c r="G9" i="4" s="1"/>
  <c r="G24" i="4" l="1"/>
  <c r="H88" i="4"/>
  <c r="H82" i="4"/>
  <c r="H89" i="4"/>
  <c r="G95" i="2"/>
  <c r="G25" i="4"/>
  <c r="G28" i="1"/>
  <c r="G32" i="1" s="1"/>
  <c r="G26" i="4"/>
  <c r="H83" i="4"/>
  <c r="H90" i="4"/>
  <c r="H75" i="4"/>
  <c r="H84" i="4"/>
  <c r="H91" i="4"/>
  <c r="H9" i="4"/>
  <c r="G79" i="4"/>
  <c r="I79" i="4" s="1"/>
  <c r="J79" i="4" s="1"/>
  <c r="J80" i="4" s="1"/>
  <c r="G88" i="4"/>
  <c r="G121" i="4"/>
  <c r="G13" i="4"/>
  <c r="H79" i="4"/>
  <c r="G89" i="4"/>
  <c r="H121" i="4"/>
  <c r="I121" i="4" s="1"/>
  <c r="G88" i="2"/>
  <c r="G82" i="4"/>
  <c r="I82" i="4" s="1"/>
  <c r="J82" i="4" s="1"/>
  <c r="G83" i="4"/>
  <c r="G91" i="4"/>
  <c r="K11" i="6"/>
  <c r="M10" i="6"/>
  <c r="M11" i="6" s="1"/>
  <c r="E132" i="4" s="1"/>
  <c r="F135" i="4" s="1"/>
  <c r="L11" i="6"/>
  <c r="D132" i="4" s="1"/>
  <c r="K131" i="4" s="1"/>
  <c r="I22" i="4"/>
  <c r="J22" i="4" s="1"/>
  <c r="I91" i="4"/>
  <c r="J91" i="4" s="1"/>
  <c r="I23" i="4"/>
  <c r="J23" i="4" s="1"/>
  <c r="J112" i="4"/>
  <c r="J118" i="4" s="1"/>
  <c r="I118" i="4"/>
  <c r="I109" i="4"/>
  <c r="J96" i="4"/>
  <c r="J109" i="4" s="1"/>
  <c r="J71" i="4"/>
  <c r="J72" i="4" s="1"/>
  <c r="I72" i="4"/>
  <c r="J61" i="4"/>
  <c r="J70" i="4" s="1"/>
  <c r="I70" i="4"/>
  <c r="J54" i="4"/>
  <c r="J60" i="4" s="1"/>
  <c r="I60" i="4"/>
  <c r="J50" i="4"/>
  <c r="I53" i="4"/>
  <c r="I13" i="4"/>
  <c r="I14" i="4" s="1"/>
  <c r="J47" i="4"/>
  <c r="I9" i="4"/>
  <c r="I26" i="4"/>
  <c r="J26" i="4" s="1"/>
  <c r="I88" i="4"/>
  <c r="J88" i="4" s="1"/>
  <c r="I90" i="4"/>
  <c r="J90" i="4" s="1"/>
  <c r="I84" i="4"/>
  <c r="J84" i="4" s="1"/>
  <c r="I24" i="4"/>
  <c r="J24" i="4" s="1"/>
  <c r="I25" i="4"/>
  <c r="I89" i="4"/>
  <c r="J89" i="4" s="1"/>
  <c r="I83" i="4"/>
  <c r="J83" i="4" s="1"/>
  <c r="I75" i="4"/>
  <c r="J75" i="4" s="1"/>
  <c r="J76" i="4" s="1"/>
  <c r="I17" i="4"/>
  <c r="I47" i="4"/>
  <c r="G74" i="2"/>
  <c r="G52" i="2"/>
  <c r="G112" i="2"/>
  <c r="G52" i="1"/>
  <c r="G94" i="1"/>
  <c r="G74" i="1"/>
  <c r="F132" i="4" l="1"/>
  <c r="J13" i="4"/>
  <c r="J92" i="4"/>
  <c r="J85" i="4"/>
  <c r="L85" i="4" s="1"/>
  <c r="J121" i="4"/>
  <c r="J122" i="4" s="1"/>
  <c r="I122" i="4"/>
  <c r="I85" i="4"/>
  <c r="J53" i="4"/>
  <c r="J73" i="4" s="1"/>
  <c r="I27" i="4"/>
  <c r="J25" i="4"/>
  <c r="J27" i="4" s="1"/>
  <c r="I10" i="4"/>
  <c r="J9" i="4"/>
  <c r="K9" i="4" s="1"/>
  <c r="I18" i="4"/>
  <c r="J17" i="4"/>
  <c r="I92" i="4"/>
  <c r="K13" i="4" l="1"/>
  <c r="K14" i="4" s="1"/>
  <c r="D130" i="4" s="1"/>
  <c r="K129" i="4" s="1"/>
  <c r="J14" i="4"/>
  <c r="L13" i="4"/>
  <c r="L14" i="4" s="1"/>
  <c r="E130" i="4" s="1"/>
  <c r="I123" i="4"/>
  <c r="J18" i="4"/>
  <c r="L17" i="4"/>
  <c r="L18" i="4" s="1"/>
  <c r="E131" i="4" s="1"/>
  <c r="K18" i="4"/>
  <c r="D131" i="4" s="1"/>
  <c r="K130" i="4" s="1"/>
  <c r="J10" i="4"/>
  <c r="K10" i="4"/>
  <c r="D129" i="4" s="1"/>
  <c r="K128" i="4" s="1"/>
  <c r="L9" i="4"/>
  <c r="L10" i="4" s="1"/>
  <c r="E129" i="4" s="1"/>
  <c r="F130" i="4" l="1"/>
  <c r="K132" i="4"/>
  <c r="D133" i="4"/>
  <c r="D136" i="4" s="1"/>
  <c r="D137" i="4" s="1"/>
  <c r="F129" i="4"/>
  <c r="F131" i="4"/>
  <c r="E133" i="4"/>
  <c r="E136" i="4" s="1"/>
  <c r="F133" i="4" l="1"/>
  <c r="F136" i="4" s="1"/>
  <c r="D138" i="4"/>
  <c r="E137" i="4"/>
  <c r="E138" i="4" l="1"/>
  <c r="F137" i="4"/>
  <c r="F138" i="4" s="1"/>
</calcChain>
</file>

<file path=xl/sharedStrings.xml><?xml version="1.0" encoding="utf-8"?>
<sst xmlns="http://schemas.openxmlformats.org/spreadsheetml/2006/main" count="1549" uniqueCount="322">
  <si>
    <t>FICHA TECNICA</t>
  </si>
  <si>
    <t>Denominación del Bien o Servicio:</t>
  </si>
  <si>
    <t>PRESTAR LOS SERVICIOS PARA BRINDAR ATENCIÓN HUMANITARIA A LA POBLACIÓN VÍCTIMA DEL CONFLICTO ARMADO INTERNO Y PARA APOYAR EL FUNCIONAMIENTO DE LA MESA DE PARTICIPACIÓN DE VÍCTIMAS DEL MUNICIPIO DE PEREIRA</t>
  </si>
  <si>
    <t>Empresa:</t>
  </si>
  <si>
    <t>Tipo de empresa</t>
  </si>
  <si>
    <t>Fecha:</t>
  </si>
  <si>
    <t>Contacto:</t>
  </si>
  <si>
    <t>Cargo:</t>
  </si>
  <si>
    <t>Ciudad:</t>
  </si>
  <si>
    <t>E-mail:</t>
  </si>
  <si>
    <t>Dirección:</t>
  </si>
  <si>
    <t>Departamento:</t>
  </si>
  <si>
    <t>2. ALOJAMIENTO</t>
  </si>
  <si>
    <t>ITEM</t>
  </si>
  <si>
    <t>DESCRIPCION</t>
  </si>
  <si>
    <t>UNIDAD DE MEDIDA</t>
  </si>
  <si>
    <t>CANTIDAD</t>
  </si>
  <si>
    <t>Valor unitario IVA incluido</t>
  </si>
  <si>
    <t>Valor total IVA incluido</t>
  </si>
  <si>
    <t>2 .Alojamiento-Disponibilidad del Inmueble completamente dotado.</t>
  </si>
  <si>
    <t>Alojamiento que incluye mobiliario: (Cama, colchón), ropa de cama (Protector de colchón, sábanas, fundas de almohada, cobijas), por usuario, y demás especificaciones técnicas.(Ver anexo técnico)</t>
  </si>
  <si>
    <t>Unidad</t>
  </si>
  <si>
    <t xml:space="preserve">TOTAL </t>
  </si>
  <si>
    <t>3. Transporte Local-Alquiler de Vehículos -Transporte</t>
  </si>
  <si>
    <t>Alquiler vehículo para transporte de personas según ficha técnica</t>
  </si>
  <si>
    <t>TOTAL</t>
  </si>
  <si>
    <t>4. Apoyo para Comunicaciones</t>
  </si>
  <si>
    <t>Plan de telefonia movil que incluya datos</t>
  </si>
  <si>
    <t>5. SUMINSTROS, DOTACIONES Y OTROS SERVICIOS</t>
  </si>
  <si>
    <t>5. Alimentación--Minuta alimentaria, según Ciclo de Menús y sus anexos.</t>
  </si>
  <si>
    <t>Desayuno( entrega diaria x 30 dias)</t>
  </si>
  <si>
    <t>Almuerzo (entrega Diaria x 30 días)</t>
  </si>
  <si>
    <t>Cena, entrega diaria x 30 días</t>
  </si>
  <si>
    <t>Refrigerio AM (entrega diaria x 30 días)</t>
  </si>
  <si>
    <t>Refrigerio PM (Entrega diaria x 30 días)</t>
  </si>
  <si>
    <t>5.1 Mercados de apoyo (Familiar 4 miembros)</t>
  </si>
  <si>
    <t>Atun En Lomitos x 170 gr</t>
  </si>
  <si>
    <t>Leche En Polvo x 900 gr</t>
  </si>
  <si>
    <t>Sardinas En Salsa 425 gr.</t>
  </si>
  <si>
    <t>Frijol x 500 gr</t>
  </si>
  <si>
    <t>Lenteja x 500 gr</t>
  </si>
  <si>
    <t>Chocolate Pastas x 500gr</t>
  </si>
  <si>
    <t>Aceite x 3000 ml</t>
  </si>
  <si>
    <t>Arroz x 5000</t>
  </si>
  <si>
    <t>Avena Hojuelas x 1000 gr</t>
  </si>
  <si>
    <t>Azucar x 500 gr</t>
  </si>
  <si>
    <t>Galletas De Sal x 500gr</t>
  </si>
  <si>
    <t>Paquete</t>
  </si>
  <si>
    <t>Harina de maíz amarilla x 500 gr</t>
  </si>
  <si>
    <t>Panela x 1000 gr</t>
  </si>
  <si>
    <t>Pasta Alimenticia 1000gr</t>
  </si>
  <si>
    <t>Sal x 500gr</t>
  </si>
  <si>
    <t>Papel higienico x4 unidades</t>
  </si>
  <si>
    <t>Jabon en barra azul para lavar ropa</t>
  </si>
  <si>
    <t>5.2.1 Kit de aseo para niños de 0 meses a 2 años, dentro y fuera del albergue.</t>
  </si>
  <si>
    <t>Crema antipañalitis 100gr</t>
  </si>
  <si>
    <t>Pañales</t>
  </si>
  <si>
    <t>Pañitos Húmedos paquete x 100 unds</t>
  </si>
  <si>
    <t>5.2.2 Kit de aseo para niños de 2 años a 11 años, dentro y fuera del albergue. Nota: El papel higiénico y el jabón azul solo aplica para los usuarios del albergue</t>
  </si>
  <si>
    <t>Cepillo de dientes para adulto tipo mediano de mango flexible</t>
  </si>
  <si>
    <t>Crema dental tubo de 150 gr</t>
  </si>
  <si>
    <t>Jabón de baño de 110 gr.</t>
  </si>
  <si>
    <t>Shampoo de 100ml</t>
  </si>
  <si>
    <t>Papel higiénico rollo x 4 unds</t>
  </si>
  <si>
    <t>Jabón de barra azul para lavar ropa</t>
  </si>
  <si>
    <t>5.2.3 Kit de aseo para personas mayores de 12 años (inclusive) en adelante, dentro y fuera del albergue. Nota: El papel higiénico y el jabón azul solo aplica para los usuarios del albergue</t>
  </si>
  <si>
    <t>Cuchilla de afeitar desechable (entrega solo para adultos) y menores de edad con supervisión de padres o tutores)</t>
  </si>
  <si>
    <t>Desodorante en rollon 60 gr</t>
  </si>
  <si>
    <t>unidad</t>
  </si>
  <si>
    <t>Paquete de toallas higiénicas o sanitarias por diez unidades (entrega solo a mujeres menstruantes )</t>
  </si>
  <si>
    <t>5.2.4 Pañal adulto</t>
  </si>
  <si>
    <t>Pañal adulto a demanda</t>
  </si>
  <si>
    <t>5.2.5 Toalla de cuerpo (dentro del albergue)</t>
  </si>
  <si>
    <t>Toalla 70x140 cm , en fibra natural 100% algodón.</t>
  </si>
  <si>
    <t>5.3 Botiquín Tipo A para el albergue</t>
  </si>
  <si>
    <t>Botiquin tipo A</t>
  </si>
  <si>
    <t>5.4 Apoyo Logístico Mesas de participación y Comités.</t>
  </si>
  <si>
    <t>Apoyo logístico: Equipos audiovisuales; video bean, equipo de sonido, portátil, para reuniones mesas de participación y comités de victimas</t>
  </si>
  <si>
    <t>Apoyo logístico: estación de café y agua, para reuniones mesas de participación y comités de victimas</t>
  </si>
  <si>
    <t>Apoyo logístico: Alquiler de sitio con silletería para reuniones y mesas de participación y comités de victimas</t>
  </si>
  <si>
    <t>5.5 FORMULAS INFANTILES (Se harán entregas para los niños que permanecen en el albergue y para los que se encuentran por fuera de él previa verificación)</t>
  </si>
  <si>
    <t>Fórmula infantil de 400 gr (recién nacido) dentro y fuera del albergue (Se estiman hasta 7 entregas a cada beneficiario durante el mes, de acuerdo a la necesidad y previa verificación por parte del equipo psicosocial del programa).</t>
  </si>
  <si>
    <t>Fórmula infantil de 400 gr (1 mes), dentro y fuera del albergue (Se estiman hasta 10 entregas a cada beneficiario durante el mes, de acuerdo a la necesidad y previa verificación por parte del equipo psicosocial del programa).</t>
  </si>
  <si>
    <t xml:space="preserve">Fórmula infantil de 400 gr (2 - 3 meses), dentro y fuera del albergue albergue ( Se estiman hasta 12 entregas a cada beneficiario durante el mes, de acuerdo a la necesidad y previa verificación por parte del equipo psicosocial del programa) </t>
  </si>
  <si>
    <t xml:space="preserve">Fórmula infantil de 400 gr (4 - 6 meses), dentro y fuera del albergue ( Se estiman hasta 18 entregas a cada beneficiario durante el mes, de acuerdo a la necesidad y previa verificación por parte del equipo psicosocial del programa) </t>
  </si>
  <si>
    <t>SUMINSTROS, DOTACIONES Y OTROS SERVICIOS</t>
  </si>
  <si>
    <t>5.6 Kit de vestuario (Se entrega 1 vez por cada usuario, previa valoración del equipo psicosocial del programa de víctimas). NOTA: de acuerdo al enfoque diferencial.</t>
  </si>
  <si>
    <t>Camiseta tipo polo en poliéster tallas varias</t>
  </si>
  <si>
    <t xml:space="preserve">Pantalón o sudadera de color oscuro preferiblemente, tallas varias. </t>
  </si>
  <si>
    <t>Bóxer hombre x 3 unds, diversas tallas, diversos colores</t>
  </si>
  <si>
    <t>Par Medias para hombre</t>
  </si>
  <si>
    <t>Par</t>
  </si>
  <si>
    <t>Zapatos deportivos hombre diversas tallas</t>
  </si>
  <si>
    <t>Blusa para dama diversas tallas, diversos colores</t>
  </si>
  <si>
    <t>Panty para dama x 3 unds, diversas tallas</t>
  </si>
  <si>
    <t>Brasier x 2 unds, diversas tallas</t>
  </si>
  <si>
    <t>Pantalón o sudadera, tallas diversas</t>
  </si>
  <si>
    <t>Par de medias deportivas dama</t>
  </si>
  <si>
    <t>Zapatos dama deportivo, diversas tallas</t>
  </si>
  <si>
    <t>Kit vestuario (mujer bata y zapatos) población indígena</t>
  </si>
  <si>
    <t>Kit</t>
  </si>
  <si>
    <t>Kit bebés de 0 a 6 meses: (2 pijamas, 2 baberos, 2 mamelucos)</t>
  </si>
  <si>
    <t>5.7 Kit de cocina personal (Se entrega 1 vez cuando el usuario salga del albergue) y excepcionalmente a usuarios que no hacen uso del albergue, previa valoración del equipo psicosocial del programa de víctimas.</t>
  </si>
  <si>
    <t>Plato</t>
  </si>
  <si>
    <t>Vaso</t>
  </si>
  <si>
    <t>Kits cubiertos: cuchillo, tenedor, cuchara</t>
  </si>
  <si>
    <t>5.8 Kit de cocina familiar x 4 miembros (Se entrega 1 vez cuando el usuario salga del albergue) ) y excepcionalmente a usuarios que no hacen uso del albergue, previa valoración del equipo psicosocial del programa de víctimas.</t>
  </si>
  <si>
    <t>Olla # 20 x 3 lts</t>
  </si>
  <si>
    <t>Sartén</t>
  </si>
  <si>
    <t>Juego utensilios de cocina (cucharon sopa, cuchara grande, fritos y cuchillo)</t>
  </si>
  <si>
    <t>5.9 Servicio de transporte para desplazamiento de los usuarios del albergue en casos de emergencia en horarios no labores o por fuera de los horarios establecidos para los vehículos.</t>
  </si>
  <si>
    <t>Ida y regreso-desde el albergue hasta el sitio o lugar según la necesidad del usuario. (valor máximo estimado)</t>
  </si>
  <si>
    <r>
      <rPr>
        <b/>
        <sz val="10"/>
        <rFont val="Arial"/>
        <family val="2"/>
      </rPr>
      <t>Nota 1:</t>
    </r>
    <r>
      <rPr>
        <sz val="10"/>
        <rFont val="Arial"/>
        <family val="2"/>
      </rPr>
      <t xml:space="preserve"> Si remite su cotización mediante el módulo de Solicitud de información a proveedores de la plataforma SECOP II,  De igual forma deberá subir el presente formato a la plataforma, con los respectivos precios cotizados.</t>
    </r>
  </si>
  <si>
    <r>
      <rPr>
        <b/>
        <sz val="10"/>
        <rFont val="Arial"/>
        <family val="2"/>
      </rPr>
      <t xml:space="preserve">Nota 2: </t>
    </r>
    <r>
      <rPr>
        <sz val="10"/>
        <rFont val="Arial"/>
        <family val="2"/>
      </rPr>
      <t>Para totalizar tener en cuenta la frecuencia de entrega, en todo caso, deberán cotizar el valor unitario del producto o servicio requerido y valor total según frecuencia de entrega. Totalizar valores unitarios y totales</t>
    </r>
  </si>
  <si>
    <t>Nota 3:  Incluir  la vigencia de los precios no menor a 90 días</t>
  </si>
  <si>
    <r>
      <rPr>
        <b/>
        <sz val="10"/>
        <rFont val="Arial"/>
        <family val="2"/>
      </rPr>
      <t>Nota 4:</t>
    </r>
    <r>
      <rPr>
        <sz val="10"/>
        <rFont val="Arial"/>
        <family val="2"/>
      </rPr>
      <t xml:space="preserve"> El  municipio realizará el costeo del personal o valor total del Talento Humano con base en el histórico del municipio. Por lo tanto no se adjunta para cotizar, pero se adjunta el ANEXO TECNICO que contempla la FICHA DE TALENTO HUMANO REQUERIDO. (Ver ANEXO TECNICO)</t>
    </r>
  </si>
  <si>
    <t>SOLUCIONES LOGISTICAS LA FE S.A.S.</t>
  </si>
  <si>
    <t>AUGUSTO RAFAEL  BENITEZ SIERRA</t>
  </si>
  <si>
    <t xml:space="preserve">Subgerencia@solucioneslogisticaslafe.com </t>
  </si>
  <si>
    <t>Sin ánimo de lucro</t>
  </si>
  <si>
    <t>Representante Legal</t>
  </si>
  <si>
    <t>Calle 23 Nº. 21-45 Edificio BCH Oficina 1003-B Plaza de Bolivar</t>
  </si>
  <si>
    <t>Manizales</t>
  </si>
  <si>
    <t>Caldas</t>
  </si>
  <si>
    <t>v</t>
  </si>
  <si>
    <t>FUNDA - PROYECTOS</t>
  </si>
  <si>
    <t>Mauricio Cortes</t>
  </si>
  <si>
    <t>Director Tecnico</t>
  </si>
  <si>
    <t>Dosquebradas</t>
  </si>
  <si>
    <t>gerenciafundaproyectos@gmail.com</t>
  </si>
  <si>
    <t>Diagonal 14 A Transversal 4082 Casa 37 Pradera Hacienda Campestre, La Pradera</t>
  </si>
  <si>
    <t>Risaralda</t>
  </si>
  <si>
    <r>
      <rPr>
        <b/>
        <sz val="8"/>
        <rFont val="Arial"/>
        <family val="2"/>
      </rPr>
      <t>Nota 1:</t>
    </r>
    <r>
      <rPr>
        <sz val="8"/>
        <rFont val="Arial"/>
        <family val="2"/>
      </rPr>
      <t xml:space="preserve"> Si remite su cotización mediante el módulo de Solicitud de información a proveedores de la plataforma SECOP II,  De igual forma deberá subir el presente formato a la plataforma, con los respectivos precios cotizados.</t>
    </r>
  </si>
  <si>
    <r>
      <rPr>
        <b/>
        <sz val="8"/>
        <rFont val="Arial"/>
        <family val="2"/>
      </rPr>
      <t xml:space="preserve">Nota 2: </t>
    </r>
    <r>
      <rPr>
        <sz val="8"/>
        <rFont val="Arial"/>
        <family val="2"/>
      </rPr>
      <t>Para totalizar tener en cuenta la frecuencia de entrega, en todo caso, deberán cotizar el valor unitario del producto o servicio requerido y valor total según frecuencia de entrega. Totalizar valores unitarios y totales</t>
    </r>
  </si>
  <si>
    <r>
      <rPr>
        <b/>
        <sz val="8"/>
        <rFont val="Arial"/>
        <family val="2"/>
      </rPr>
      <t>Nota 4:</t>
    </r>
    <r>
      <rPr>
        <sz val="8"/>
        <rFont val="Arial"/>
        <family val="2"/>
      </rPr>
      <t xml:space="preserve"> El  municipio realizará el costeo del personal o valor total del Talento Humano con base en el histórico del municipio. Por lo tanto no se adjunta para cotizar, pero se adjunta el ANEXO TECNICO que contempla la FICHA DE TALENTO HUMANO REQUERIDO. (Ver ANEXO TECNICO)</t>
    </r>
  </si>
  <si>
    <t xml:space="preserve">EMPRESA SOCIAL DE COLOMBIA </t>
  </si>
  <si>
    <t>Con ánimo de lucro</t>
  </si>
  <si>
    <t>NIT:</t>
  </si>
  <si>
    <t>900225503-4</t>
  </si>
  <si>
    <t>PAOLA ANDRE TASCON</t>
  </si>
  <si>
    <t>R/L</t>
  </si>
  <si>
    <t>Celular:</t>
  </si>
  <si>
    <t>TULUA</t>
  </si>
  <si>
    <t>EMSODECO@HOTMAIL.COM</t>
  </si>
  <si>
    <t>CALLE 24 NUMERO 23-25</t>
  </si>
  <si>
    <t>Teléfono fijo:</t>
  </si>
  <si>
    <t xml:space="preserve">VALLE </t>
  </si>
  <si>
    <t>PRESUPUESTO</t>
  </si>
  <si>
    <t>VALOR UNITARIO PROMEDIO</t>
  </si>
  <si>
    <t>Crema antipañalitis 100-115gr</t>
  </si>
  <si>
    <t>Cotización en línea</t>
  </si>
  <si>
    <t>cot 1</t>
  </si>
  <si>
    <t>cot 2</t>
  </si>
  <si>
    <t>cot 3</t>
  </si>
  <si>
    <t>Atun  Lomitos en aceite x 170 gr</t>
  </si>
  <si>
    <t>Juego utensilios de cocina variado  (12 a 19 PIEZAS en silicona: (cucharon sopa, cuchara grande,entre otros)</t>
  </si>
  <si>
    <t>COT 1</t>
  </si>
  <si>
    <t>COT 2</t>
  </si>
  <si>
    <t>COT 3</t>
  </si>
  <si>
    <t>VALOR TOTAL DEL ITEM</t>
  </si>
  <si>
    <t>TOTAL MES</t>
  </si>
  <si>
    <t>VALOR MES</t>
  </si>
  <si>
    <t>Alquiler vehículo para transporte de personas a todo costo- según ficha técnica</t>
  </si>
  <si>
    <t>3. Transporte Local-Alquiler de Vehículos -a todo costo</t>
  </si>
  <si>
    <t>TOTAL KIT BEBES</t>
  </si>
  <si>
    <t>TOTAL MERCADO</t>
  </si>
  <si>
    <t>TOTAL KIT NIÑOS 2 A 11 AÑOS</t>
  </si>
  <si>
    <t>TOTAL KIT ASEO MAYORES DE 12 AÑOS</t>
  </si>
  <si>
    <t>TOTAL PAÑAL ADULTO</t>
  </si>
  <si>
    <t>TOTAL TOALLA</t>
  </si>
  <si>
    <t>TOTAL  BOTIQUIN</t>
  </si>
  <si>
    <t>cotizacion en linea</t>
  </si>
  <si>
    <t>PROYECCION DE RECARGOS POR CARGO Y TOTAL DEVENGADO</t>
  </si>
  <si>
    <t xml:space="preserve">PERFIL </t>
  </si>
  <si>
    <t xml:space="preserve">BÁSICO </t>
  </si>
  <si>
    <t>Valor hora ordinaria</t>
  </si>
  <si>
    <t>VALOR RECARGO NOCTURNO  (35%)</t>
  </si>
  <si>
    <t>VALOR RECARGO DIURNO DOMINICAL Y FESTIVO DIURNO (90%)</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</si>
  <si>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</si>
  <si>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</si>
  <si>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</si>
  <si>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</si>
  <si>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</si>
  <si>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</si>
  <si>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VALOR AL MES TOTAL DE RECARGOS CUPO 45 hasta 64</t>
  </si>
  <si>
    <t>Personal requerido</t>
  </si>
  <si>
    <t xml:space="preserve">Valor estimado recargos x persona mes </t>
  </si>
  <si>
    <t>Total Devengado estimado</t>
  </si>
  <si>
    <t>AUXILIAR DE ENFERMERÍA</t>
  </si>
  <si>
    <t xml:space="preserve">MANIPULADOR DE ALIMENTOS </t>
  </si>
  <si>
    <t>CRITERIOS PARA EL CALCULO:</t>
  </si>
  <si>
    <t>*Manipuladores y servi generales no tienen recargos nocturnos al mes.</t>
  </si>
  <si>
    <t>*Total devengado, es la sumatoria del sueldo basico +promedio de recargos x cargo mes</t>
  </si>
  <si>
    <t>*El promedio de recargo x cargo, se da en dividir el total de recargos durante el mes /número de personas que cubren los turnos</t>
  </si>
  <si>
    <t>*A mas personas menor valor de recargos y a menos personas este valor aumenta.</t>
  </si>
  <si>
    <t>*Los recargos nocturnos son de 7:00 pm. A 6:00 am</t>
  </si>
  <si>
    <t>*Los recargos dominicales y festivos son las 24 horas del día</t>
  </si>
  <si>
    <t>TALENTO HUMANO</t>
  </si>
  <si>
    <t>Nro.</t>
  </si>
  <si>
    <t>Perfil</t>
  </si>
  <si>
    <t>Cantidad</t>
  </si>
  <si>
    <t>Asignación/ honorarios</t>
  </si>
  <si>
    <t>Subtotal incluido recargos al personal que aplique</t>
  </si>
  <si>
    <t>Total devengado*</t>
  </si>
  <si>
    <t xml:space="preserve">Valor Unitario mensual pagar Incluido provisión mesual PS) </t>
  </si>
  <si>
    <t xml:space="preserve">Valor total mes  </t>
  </si>
  <si>
    <t>Profesional en Psicólogia</t>
  </si>
  <si>
    <t xml:space="preserve">trabajador/a social </t>
  </si>
  <si>
    <t>Bachilleres con curso de guarda de seguridad</t>
  </si>
  <si>
    <t>Manipuladoras de Alimentos</t>
  </si>
  <si>
    <t>Personal de aseo</t>
  </si>
  <si>
    <t xml:space="preserve"> </t>
  </si>
  <si>
    <t xml:space="preserve">auxiliar de enfermeria </t>
  </si>
  <si>
    <t>TOTALES</t>
  </si>
  <si>
    <r>
      <t xml:space="preserve">Nota 1: El total devengado Incluye el promedio estimado de recargos diurno y nocturno ordinario, diurno y nocturno dominial y festivo  + auxilio de transporte x cada persona que aplica. </t>
    </r>
    <r>
      <rPr>
        <b/>
        <i/>
        <u/>
        <sz val="11"/>
        <color theme="1"/>
        <rFont val="Arial"/>
        <family val="2"/>
      </rPr>
      <t>EL contratista deberá liquidar los recargos según la necesidad real presentada para cada trabajador, y de acuerdo con la normativa laboral vigente en Colombia.</t>
    </r>
  </si>
  <si>
    <t>Nota 2: El auxilio de transporte hace parte de la carga prestacional,  se exceptua en las vacaciones, caso en el cual no se debe tener en cuenta. Tampoco se tendrá en cuenta el aux de transporte para liquidar los aportes a seguridad social y parafiscales.</t>
  </si>
  <si>
    <t xml:space="preserve">Nota 3: Para la liquidación de las vacaciones se incluirán los recargos nocturnos, siempre y cuando la jormada ordinaria del trabajdor se haga en todo o en parte en jormada nocturna. </t>
  </si>
  <si>
    <t>Nota 4: En ningún caso, se modificará la asignación mensual establecida en este estudio</t>
  </si>
  <si>
    <t>Aux transporte 2026</t>
  </si>
  <si>
    <t>Salario Mínimo Mensual Legal Vigente año 2026</t>
  </si>
  <si>
    <t>Subsidio de Transporte (salario &lt;= 2 SMMLV)</t>
  </si>
  <si>
    <t>CONCEPTO</t>
  </si>
  <si>
    <t>% S/ SALARIO BASE</t>
  </si>
  <si>
    <t>FM1 ≤ 2 SMMLV</t>
  </si>
  <si>
    <t>FM2 &gt; 2 SMMLV</t>
  </si>
  <si>
    <t>NORMA LEGAL</t>
  </si>
  <si>
    <t>Columna1</t>
  </si>
  <si>
    <t>Columna2</t>
  </si>
  <si>
    <t>PRESTACIONES SOCIALES</t>
  </si>
  <si>
    <t>Cesantías</t>
  </si>
  <si>
    <t>Art. 249 CST</t>
  </si>
  <si>
    <t>Intereses a las cesantías</t>
  </si>
  <si>
    <t>Ley 52 de 1975</t>
  </si>
  <si>
    <t>Prima de servicios</t>
  </si>
  <si>
    <t>Art. 306 CST</t>
  </si>
  <si>
    <t>Vacaciones (1)</t>
  </si>
  <si>
    <t>Art. 186 CST</t>
  </si>
  <si>
    <t>Dotación (2)</t>
  </si>
  <si>
    <t>Art. 230 CST</t>
  </si>
  <si>
    <t>APORTES A SEGURIDAD SOCIAL</t>
  </si>
  <si>
    <t>Salud (empleador)</t>
  </si>
  <si>
    <t>Ley 100 de 1993</t>
  </si>
  <si>
    <t>Pensión (empleador)</t>
  </si>
  <si>
    <t>Ley 797 de 2003</t>
  </si>
  <si>
    <t>ARL Riesgo 3 (3)</t>
  </si>
  <si>
    <t>Decreto 1607 de 2002</t>
  </si>
  <si>
    <t>APORTES PARAFISCALES</t>
  </si>
  <si>
    <t>Caja de Compensación</t>
  </si>
  <si>
    <t>Ley 21 de 1982</t>
  </si>
  <si>
    <t>SENA</t>
  </si>
  <si>
    <t>Ley 119 de 1994</t>
  </si>
  <si>
    <t>ICBF</t>
  </si>
  <si>
    <t>Decreto 118 de 1957</t>
  </si>
  <si>
    <t>TOTAL CARGA PRESTACIONAL Y PARAFISCAL</t>
  </si>
  <si>
    <t>(1) Son 15 días hábiles, que corresponden a 18 días calendario.</t>
  </si>
  <si>
    <t>(2) Tiene derecho el trabajador vinculado mediante contrato de trabajo que devengue hasta 2 SMMLV</t>
  </si>
  <si>
    <t>(3) ARL- Se establece el máximo según riesgo posible de los CV, sin embargo, el municipio pagará según el informado y efectivamente pagado por el operador del programa.</t>
  </si>
  <si>
    <t>Factor M1 (1.58)</t>
  </si>
  <si>
    <t>Factor M2 (1,5377)</t>
  </si>
  <si>
    <t>PRESUPUESTO 2026</t>
  </si>
  <si>
    <t>PRESUPUESTO 2027</t>
  </si>
  <si>
    <t>VIGENCIA 2026</t>
  </si>
  <si>
    <t>VIGENCIA 2027</t>
  </si>
  <si>
    <t>Alojamiento</t>
  </si>
  <si>
    <t>Alquiler Vehículo</t>
  </si>
  <si>
    <t>Plan datos</t>
  </si>
  <si>
    <t>PLAZO</t>
  </si>
  <si>
    <t>Talento Humano</t>
  </si>
  <si>
    <t>TOTAL KIT DE ASEO</t>
  </si>
  <si>
    <t>PRESUPUESTO AGOTABLE SUMINISTROS</t>
  </si>
  <si>
    <t>SUBTOTAL COSTOS FIJOS</t>
  </si>
  <si>
    <t>TOTAL PRESUPUESTO 2026-2027</t>
  </si>
  <si>
    <t>SUTOTAL PRESUPUESTO</t>
  </si>
  <si>
    <t>Gastos de asministración (10%)</t>
  </si>
  <si>
    <t>TOTAL  PRESUPUESTO VF 2026-2027</t>
  </si>
  <si>
    <t>Bolsa agotable para ajustes de precios 2027 (Se agotará de acuerdo con la necesidad y según lo establecido en los docmentos del proceso)</t>
  </si>
  <si>
    <t xml:space="preserve">RESUMEN PRESUPUESTO 2026-2027 </t>
  </si>
  <si>
    <r>
      <t xml:space="preserve">Ida y regreso-desde el albergue hasta el sitio o lugar según la necesidad del usuario. (valor máximo estimado). </t>
    </r>
    <r>
      <rPr>
        <b/>
        <sz val="10"/>
        <color theme="1"/>
        <rFont val="Arial"/>
        <family val="2"/>
      </rPr>
      <t>Monto agotable durante la ejecución del contrato. Para el pago de este item, se deberá aportar las respectivas evidencias (planilla con nombre del conductor, cedula, No.celular, numero de placa del taxi o servicio utilizado, valor, nombre del usuario y firmas . ( x cada servicio utilizado)</t>
    </r>
  </si>
  <si>
    <t>PRESUPUESTO OFICAL MUNICIPIO DE PEREIRA</t>
  </si>
  <si>
    <t>Nota 1.: Luego del análisis de precios cotizados por las entidades,  fue necesario cotizar en línea algunos productos o items como Atún. Aceite, arroz,  crema antipañalitis, boxer hombre paquete x 3, panty mujer paquete x3 y Set de utenciilios, con el fin de contar con precios mas ajustados con el promedio del mercado de acuerdo con la necesidad del municipio. En tal sentido,  para estos items específicamente, no se tuvieron en cuenta los precios de la emrpesas cotizantes.</t>
  </si>
  <si>
    <r>
      <t xml:space="preserve">Ida y regreso-desde el albergue hasta el sitio o lugar según la necesidad del usuario. (valor máximo estimado). </t>
    </r>
    <r>
      <rPr>
        <b/>
        <sz val="8"/>
        <color theme="1"/>
        <rFont val="Arial"/>
        <family val="2"/>
      </rPr>
      <t>Monto agotable durante la ejecución del contrato. Para el pago de este item, se deberá aportar las respectivas evidencias (planilla con nombre del conductor, cedula, No.celular, numero de placa del taxi o servicio utilizado, valor, nombre del usuario y firmas . ( x cada servicio utilizado)</t>
    </r>
  </si>
  <si>
    <t>Botiquin tipo A (una entrega)</t>
  </si>
  <si>
    <t xml:space="preserve">5.9 Servicio de transporte para desplazamiento de los usuarios del albergue en casos de emergencia en horarios no labores o por fuera de los horarios establecidos para los vehículos. Monto agotable </t>
  </si>
  <si>
    <t>Nota: La condicones para la actualización de precios  y bases devengadas por el el personal vinculado a la ejecución del contrato, se encuentran establecidas en el Análisis del sector numeral 4. y documetnos del proceso.</t>
  </si>
  <si>
    <t>Total precios unitarios</t>
  </si>
  <si>
    <t xml:space="preserve">VALOR RECARGO NOCTURNO DOMINICAL Y FESTIVO (125%) </t>
  </si>
  <si>
    <t>mesas</t>
  </si>
  <si>
    <t>Plato de 20 cm en Melamina</t>
  </si>
  <si>
    <t>Vaso en melamina 12 oz</t>
  </si>
  <si>
    <t>Sartén de 24 cm antiadherente</t>
  </si>
  <si>
    <t>Plato de acuerdo con la ficha tecnica</t>
  </si>
  <si>
    <t>Vaso de acuerdo con la ficha tecnica</t>
  </si>
  <si>
    <t>Sartén de acuerdo con la ficha técnica</t>
  </si>
  <si>
    <t>BACHILLERES con curso de guardas de seguridad</t>
  </si>
  <si>
    <t xml:space="preserve">Director /Coordinador del proyecto </t>
  </si>
  <si>
    <t>Nota. Los recargos se calculan con un techo máximo de horas laborales en el mes y segùn normativa vigente en el momento de estructurar el estudio de costos para el proceso contractual, estos pueden variar segùn la operaciòn real y la necesidad presentada en el centro.</t>
  </si>
  <si>
    <t>Concepto</t>
  </si>
  <si>
    <t>Fórmula</t>
  </si>
  <si>
    <t>Horas promedio mes</t>
  </si>
  <si>
    <t>Jornada semanal</t>
  </si>
  <si>
    <t>—</t>
  </si>
  <si>
    <t>42 h/semana</t>
  </si>
  <si>
    <t>Semanas promedio/mes</t>
  </si>
  <si>
    <t>30,33 ÷ 7</t>
  </si>
  <si>
    <t>Horas mensuales de referencia</t>
  </si>
  <si>
    <t>42 × 5</t>
  </si>
  <si>
    <t>210 h</t>
  </si>
  <si>
    <t>Horas nocturnas totales</t>
  </si>
  <si>
    <t>31 días × 11 h</t>
  </si>
  <si>
    <t>341 h (RNDF+RNM)</t>
  </si>
  <si>
    <t>RNDF – nocturnas dominicales/festivas</t>
  </si>
  <si>
    <t>5,5 días × 11 h</t>
  </si>
  <si>
    <t>60,5 h</t>
  </si>
  <si>
    <t>RNM – nocturnas ordinarias</t>
  </si>
  <si>
    <t>341 − 60,5</t>
  </si>
  <si>
    <t>280,5 h</t>
  </si>
  <si>
    <t>RDF – dominical/festivo diurno</t>
  </si>
  <si>
    <t>5,5 días × 13 h</t>
  </si>
  <si>
    <t>71,5 h</t>
  </si>
  <si>
    <t>Comprobación domingo/festivo</t>
  </si>
  <si>
    <t>71,5 + 60,5</t>
  </si>
  <si>
    <t>132 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</si>
</sst>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164" formatCode="_-&quot;$&quot;\ * #,##0_-;\-&quot;$&quot;\ * #,##0_-;_-&quot;$&quot;\ * &quot;-&quot;??_-;_-@_-"/>
    <numFmt numFmtId="165" formatCode="_-&quot;$&quot;\ * #,##0.00_-;\-&quot;$&quot;\ * #,##0.00_-;_-&quot;$&quot;\ * &quot;-&quot;??_-;_-@"/>
    <numFmt numFmtId="166" formatCode="_-&quot;$&quot;\ * #,##0_-;\-&quot;$&quot;\ * #,##0_-;_-&quot;$&quot;\ * &quot;-&quot;_-;_-@"/>
    <numFmt numFmtId="167" formatCode="_-* #,##0_-;\-* #,##0_-;_-* &quot;-&quot;??_-;_-@"/>
    <numFmt numFmtId="168" formatCode="&quot;$&quot;\ #,##0"/>
    <numFmt numFmtId="169" formatCode="_-&quot;$&quot;\ * #,##0_-;\-&quot;$&quot;\ * #,##0_-;_-&quot;$&quot;\ * &quot;-&quot;??_-;_-@"/>
    <numFmt numFmtId="170" formatCode="0.000%"/>
  </numFmts>
  <fonts count="51" x14ac:knownFonts="1">
    <font>
      <sz val="11"/>
      <color theme="1"/>
      <name val="Aptos Narrow"/>
      <family val="2"/>
      <scheme val="minor"/>
    </font>
    <font>
      <sz val="11"/>
      <color theme="1"/>
      <name val="Aptos Narrow"/>
      <family val="2"/>
      <scheme val="minor"/>
    </font>
    <font>
      <b/>
      <sz val="12"/>
      <color theme="1"/>
      <name val="Arial"/>
      <family val="2"/>
    </font>
    <font>
      <b/>
      <sz val="11"/>
      <color theme="1"/>
      <name val="Arial"/>
      <family val="2"/>
    </font>
    <font>
      <sz val="12"/>
      <color rgb="FF222222"/>
      <name val="Arial"/>
      <family val="2"/>
    </font>
    <font>
      <sz val="12"/>
      <color theme="1"/>
      <name val="Arial"/>
      <family val="2"/>
    </font>
    <font>
      <sz val="10"/>
      <color theme="1"/>
      <name val="Arial"/>
      <family val="2"/>
    </font>
    <font>
      <sz val="11"/>
      <color theme="1"/>
      <name val="Arial"/>
      <family val="2"/>
    </font>
    <font>
      <sz val="11"/>
      <color rgb="FF000000"/>
      <name val="Arial"/>
      <family val="2"/>
    </font>
    <font>
      <u/>
      <sz val="11"/>
      <color theme="10"/>
      <name val="Aptos Narrow"/>
      <family val="2"/>
      <scheme val="minor"/>
    </font>
    <font>
      <b/>
      <sz val="11"/>
      <color theme="1"/>
      <name val="Calibri"/>
      <family val="2"/>
    </font>
    <font>
      <sz val="11"/>
      <name val="Calibri"/>
      <family val="2"/>
    </font>
    <font>
      <b/>
      <sz val="8"/>
      <color theme="1"/>
      <name val="Arial"/>
      <family val="2"/>
    </font>
    <font>
      <sz val="8"/>
      <color theme="1"/>
      <name val="Arial"/>
      <family val="2"/>
    </font>
    <font>
      <sz val="10"/>
      <color theme="1"/>
      <name val="Arial"/>
      <family val="2"/>
    </font>
    <font>
      <b/>
      <sz val="8"/>
      <color theme="1"/>
      <name val="Calibri"/>
      <family val="2"/>
    </font>
    <font>
      <sz val="8"/>
      <color theme="1"/>
      <name val="Calibri"/>
      <family val="2"/>
    </font>
    <font>
      <sz val="8"/>
      <color rgb="FF000000"/>
      <name val="Arial"/>
      <family val="2"/>
    </font>
    <font>
      <b/>
      <sz val="12"/>
      <color theme="1"/>
      <name val="Arial"/>
      <family val="2"/>
    </font>
    <font>
      <sz val="10"/>
      <name val="Arial"/>
      <family val="2"/>
    </font>
    <font>
      <b/>
      <sz val="10"/>
      <name val="Arial"/>
      <family val="2"/>
    </font>
    <font>
      <b/>
      <sz val="11"/>
      <color theme="1"/>
      <name val="Aptos Narrow"/>
      <family val="2"/>
      <scheme val="minor"/>
    </font>
    <font>
      <sz val="8"/>
      <color theme="1"/>
      <name val="Aptos Narrow"/>
      <family val="2"/>
      <scheme val="minor"/>
    </font>
    <font>
      <sz val="8"/>
      <name val="Calibri"/>
      <family val="2"/>
    </font>
    <font>
      <sz val="8"/>
      <name val="Arial"/>
      <family val="2"/>
    </font>
    <font>
      <b/>
      <sz val="8"/>
      <name val="Arial"/>
      <family val="2"/>
    </font>
    <font>
      <b/>
      <sz val="11"/>
      <color theme="1"/>
      <name val="Calibri"/>
      <family val="2"/>
    </font>
    <font>
      <sz val="11"/>
      <name val="Calibri"/>
      <family val="2"/>
    </font>
    <font>
      <b/>
      <sz val="8"/>
      <color theme="1"/>
      <name val="Arial"/>
      <family val="2"/>
    </font>
    <font>
      <sz val="8"/>
      <color theme="1"/>
      <name val="Arial"/>
      <family val="2"/>
    </font>
    <font>
      <sz val="10"/>
      <color theme="1"/>
      <name val="Arial"/>
      <family val="2"/>
    </font>
    <font>
      <b/>
      <sz val="8"/>
      <color theme="1"/>
      <name val="Calibri"/>
      <family val="2"/>
    </font>
    <font>
      <sz val="8"/>
      <color theme="1"/>
      <name val="Calibri"/>
      <family val="2"/>
    </font>
    <font>
      <sz val="8"/>
      <color rgb="FF000000"/>
      <name val="Arial"/>
      <family val="2"/>
    </font>
    <font>
      <b/>
      <sz val="12"/>
      <color theme="1"/>
      <name val="Arial"/>
      <family val="2"/>
    </font>
    <font>
      <b/>
      <sz val="10"/>
      <color theme="1"/>
      <name val="Arial"/>
      <family val="2"/>
    </font>
    <font>
      <sz val="10"/>
      <color theme="1"/>
      <name val="Calibri"/>
      <family val="2"/>
    </font>
    <font>
      <sz val="10"/>
      <name val="Calibri"/>
      <family val="2"/>
    </font>
    <font>
      <b/>
      <sz val="10"/>
      <color theme="1"/>
      <name val="Calibri"/>
      <family val="2"/>
    </font>
    <font>
      <sz val="10"/>
      <color theme="1"/>
      <name val="Aptos Narrow"/>
      <family val="2"/>
      <scheme val="minor"/>
    </font>
    <font>
      <sz val="10"/>
      <color rgb="FF000000"/>
      <name val="Arial"/>
      <family val="2"/>
    </font>
    <font>
      <sz val="11"/>
      <color theme="1"/>
      <name val="Calibri"/>
      <family val="2"/>
    </font>
    <font>
      <sz val="9"/>
      <color theme="1"/>
      <name val="Calibri"/>
      <family val="2"/>
    </font>
    <font>
      <sz val="8"/>
      <color rgb="FF000000"/>
      <name val="Calibri"/>
      <family val="2"/>
    </font>
    <font>
      <sz val="11"/>
      <color rgb="FF000000"/>
      <name val="Calibri"/>
      <family val="2"/>
    </font>
    <font>
      <b/>
      <sz val="11"/>
      <color rgb="FF000000"/>
      <name val="Calibri"/>
      <family val="2"/>
    </font>
    <font>
      <b/>
      <i/>
      <u/>
      <sz val="11"/>
      <color theme="1"/>
      <name val="Arial"/>
      <family val="2"/>
    </font>
    <font>
      <b/>
      <sz val="10"/>
      <color rgb="FF000000"/>
      <name val="Arial"/>
      <family val="2"/>
    </font>
    <font>
      <sz val="9"/>
      <color rgb="FF000000"/>
      <name val="Calibri"/>
      <family val="2"/>
    </font>
    <font>
      <sz val="8"/>
      <color rgb="FF222222"/>
      <name val="Arial"/>
      <family val="2"/>
    </font>
    <font>
      <b/>
      <sz val="8"/>
      <color theme="1"/>
      <name val="Aptos Narrow"/>
      <family val="2"/>
      <scheme val="minor"/>
    </font>
  </fonts>
  <fills count="19">
    <fill>
      <patternFill patternType="none"/>
    </fill>
    <fill>
      <patternFill patternType="gray125"/>
    </fill>
    <fill>
      <patternFill patternType="solid">
        <fgColor theme="0" tint="-0.14999847407452621"/>
        <bgColor indexed="64"/>
      </patternFill>
    </fill>
    <fill>
      <patternFill patternType="solid">
        <fgColor rgb="FFBFBFBF"/>
        <bgColor rgb="FFBFBFBF"/>
      </patternFill>
    </fill>
    <fill>
      <patternFill patternType="solid">
        <fgColor rgb="FFC6D9F0"/>
        <bgColor rgb="FFC6D9F0"/>
      </patternFill>
    </fill>
    <fill>
      <patternFill patternType="solid">
        <fgColor rgb="FF92D050"/>
        <bgColor rgb="FF92D050"/>
      </patternFill>
    </fill>
    <fill>
      <patternFill patternType="solid">
        <fgColor rgb="FF6AA84F"/>
        <bgColor rgb="FF6AA84F"/>
      </patternFill>
    </fill>
    <fill>
      <patternFill patternType="solid">
        <fgColor rgb="FFF2F2F2"/>
      </patternFill>
    </fill>
    <fill>
      <patternFill patternType="solid">
        <fgColor rgb="FFA5A5A5"/>
      </patternFill>
    </fill>
    <fill>
      <patternFill patternType="solid">
        <fgColor theme="0"/>
        <bgColor indexed="64"/>
      </patternFill>
    </fill>
    <fill>
      <patternFill patternType="solid">
        <fgColor rgb="FFFFFF00"/>
        <bgColor indexed="64"/>
      </patternFill>
    </fill>
    <fill>
      <patternFill patternType="solid">
        <fgColor rgb="FFAEABAB"/>
      </patternFill>
    </fill>
    <fill>
      <patternFill patternType="solid">
        <fgColor rgb="FFBFBFBF"/>
      </patternFill>
    </fill>
    <fill>
      <patternFill patternType="solid">
        <fgColor theme="7" tint="0.79995117038483843"/>
        <bgColor indexed="65"/>
      </patternFill>
    </fill>
    <fill>
      <patternFill patternType="solid">
        <fgColor rgb="FFD8D8D8"/>
      </patternFill>
    </fill>
    <fill>
      <patternFill patternType="solid">
        <fgColor rgb="FFD0CECE"/>
      </patternFill>
    </fill>
    <fill>
      <patternFill patternType="solid">
        <fgColor rgb="FFE7E6E6"/>
      </patternFill>
    </fill>
    <fill>
      <patternFill patternType="solid">
        <fgColor theme="0"/>
        <bgColor theme="0"/>
      </patternFill>
    </fill>
    <fill>
      <patternFill patternType="solid">
        <fgColor theme="3" tint="0.89999084444715716"/>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theme="2" tint="-0.749992370372631"/>
      </left>
      <right/>
      <top style="thin">
        <color theme="2" tint="-0.749992370372631"/>
      </top>
      <bottom style="thin">
        <color theme="2" tint="-0.74999237037263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2" tint="-0.749992370372631"/>
      </left>
      <right/>
      <top style="thin">
        <color theme="2" tint="-0.74999237037263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rgb="FF000000"/>
      </left>
      <right/>
      <top style="medium">
        <color rgb="FFCCCCCC"/>
      </top>
      <bottom style="medium">
        <color rgb="FF000000"/>
      </bottom>
      <diagonal/>
    </border>
    <border>
      <left/>
      <right/>
      <top style="medium">
        <color rgb="FFCCCCCC"/>
      </top>
      <bottom style="medium">
        <color rgb="FF000000"/>
      </bottom>
      <diagonal/>
    </border>
    <border>
      <left/>
      <right style="medium">
        <color rgb="FFCCCCCC"/>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rgb="FFCCCCCC"/>
      </left>
      <right style="medium">
        <color rgb="FF000000"/>
      </right>
      <top/>
      <bottom/>
      <diagonal/>
    </border>
    <border>
      <left style="thin">
        <color indexed="64"/>
      </left>
      <right style="thin">
        <color indexed="64"/>
      </right>
      <top/>
      <bottom style="thin">
        <color indexed="64"/>
      </bottom>
      <diagonal/>
    </border>
    <border>
      <left/>
      <right style="medium">
        <color rgb="FF000000"/>
      </right>
      <top/>
      <bottom style="medium">
        <color rgb="FF000000"/>
      </bottom>
      <diagonal/>
    </border>
    <border>
      <left style="medium">
        <color rgb="FFCCCCCC"/>
      </left>
      <right style="medium">
        <color rgb="FF000000"/>
      </right>
      <top/>
      <bottom style="medium">
        <color rgb="FF000000"/>
      </bottom>
      <diagonal/>
    </border>
    <border>
      <left/>
      <right style="medium">
        <color rgb="FF000000"/>
      </right>
      <top style="medium">
        <color rgb="FFCCCCCC"/>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CCCCCC"/>
      </top>
      <bottom/>
      <diagonal/>
    </border>
    <border>
      <left style="medium">
        <color rgb="FFCCCCCC"/>
      </left>
      <right/>
      <top/>
      <bottom/>
      <diagonal/>
    </border>
    <border>
      <left style="medium">
        <color rgb="FFCCCCCC"/>
      </left>
      <right/>
      <top style="medium">
        <color rgb="FFCCCCCC"/>
      </top>
      <bottom style="medium">
        <color rgb="FF000000"/>
      </bottom>
      <diagonal/>
    </border>
    <border>
      <left/>
      <right style="thin">
        <color indexed="64"/>
      </right>
      <top style="thin">
        <color indexed="64"/>
      </top>
      <bottom style="thin">
        <color indexed="64"/>
      </bottom>
      <diagonal/>
    </border>
    <border>
      <left style="medium">
        <color rgb="FFCCCCCC"/>
      </left>
      <right/>
      <top style="medium">
        <color rgb="FFCCCCCC"/>
      </top>
      <bottom/>
      <diagonal/>
    </border>
    <border>
      <left/>
      <right style="medium">
        <color rgb="FF000000"/>
      </right>
      <top style="medium">
        <color rgb="FFCCCCCC"/>
      </top>
      <bottom/>
      <diagonal/>
    </border>
    <border>
      <left/>
      <right/>
      <top style="medium">
        <color rgb="FFCCCCCC"/>
      </top>
      <bottom/>
      <diagonal/>
    </border>
    <border>
      <left style="thin">
        <color indexed="64"/>
      </left>
      <right/>
      <top/>
      <bottom style="thin">
        <color indexed="64"/>
      </bottom>
      <diagonal/>
    </border>
    <border>
      <left style="medium">
        <color rgb="FFCCCCCC"/>
      </left>
      <right/>
      <top/>
      <bottom style="medium">
        <color rgb="FF000000"/>
      </bottom>
      <diagonal/>
    </border>
    <border>
      <left style="medium">
        <color indexed="64"/>
      </left>
      <right style="medium">
        <color rgb="FF000000"/>
      </right>
      <top style="medium">
        <color indexed="64"/>
      </top>
      <bottom/>
      <diagonal/>
    </border>
    <border>
      <left style="medium">
        <color rgb="FFCCCCCC"/>
      </left>
      <right style="medium">
        <color rgb="FF000000"/>
      </right>
      <top style="medium">
        <color indexed="64"/>
      </top>
      <bottom style="medium">
        <color rgb="FF000000"/>
      </bottom>
      <diagonal/>
    </border>
    <border>
      <left style="medium">
        <color rgb="FFCCCCCC"/>
      </left>
      <right/>
      <top style="medium">
        <color indexed="64"/>
      </top>
      <bottom style="medium">
        <color rgb="FF000000"/>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rgb="FF000000"/>
      </right>
      <top/>
      <bottom/>
      <diagonal/>
    </border>
    <border>
      <left style="thin">
        <color indexed="64"/>
      </left>
      <right style="medium">
        <color indexed="64"/>
      </right>
      <top style="thin">
        <color indexed="64"/>
      </top>
      <bottom style="thin">
        <color indexed="64"/>
      </bottom>
      <diagonal/>
    </border>
    <border>
      <left style="medium">
        <color indexed="64"/>
      </left>
      <right style="medium">
        <color rgb="FF000000"/>
      </right>
      <top/>
      <bottom style="medium">
        <color indexed="64"/>
      </bottom>
      <diagonal/>
    </border>
    <border>
      <left style="medium">
        <color rgb="FFCCCCCC"/>
      </left>
      <right style="medium">
        <color rgb="FF000000"/>
      </right>
      <top style="medium">
        <color rgb="FFCCCCCC"/>
      </top>
      <bottom style="medium">
        <color indexed="64"/>
      </bottom>
      <diagonal/>
    </border>
    <border>
      <left style="medium">
        <color rgb="FFCCCCCC"/>
      </left>
      <right/>
      <top style="medium">
        <color rgb="FFCCCCCC"/>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CCCCCC"/>
      </left>
      <right style="medium">
        <color rgb="FF000000"/>
      </right>
      <top style="medium">
        <color indexed="64"/>
      </top>
      <bottom style="medium">
        <color indexed="64"/>
      </bottom>
      <diagonal/>
    </border>
    <border>
      <left style="medium">
        <color rgb="FFCCCCCC"/>
      </left>
      <right style="medium">
        <color indexed="64"/>
      </right>
      <top style="medium">
        <color indexed="64"/>
      </top>
      <bottom style="medium">
        <color indexed="64"/>
      </bottom>
      <diagonal/>
    </border>
    <border>
      <left style="thin">
        <color indexed="64"/>
      </left>
      <right style="thin">
        <color indexed="64"/>
      </right>
      <top/>
      <bottom/>
      <diagonal/>
    </border>
    <border>
      <left style="medium">
        <color rgb="FFCCCCCC"/>
      </left>
      <right/>
      <top style="thin">
        <color indexed="64"/>
      </top>
      <bottom style="thin">
        <color indexed="64"/>
      </bottom>
      <diagonal/>
    </border>
  </borders>
  <cellStyleXfs count="9">
    <xf numFmtId="0" fontId="0" fillId="0" borderId="0"/>
    <xf numFmtId="44" fontId="1" fillId="0" borderId="0" applyFont="0" applyFill="0" applyBorder="0" applyAlignment="0" applyProtection="0"/>
    <xf numFmtId="0" fontId="9" fillId="0" borderId="0" applyNumberFormat="0" applyFill="0" applyBorder="0" applyAlignment="0" applyProtection="0"/>
    <xf numFmtId="0" fontId="41" fillId="0" borderId="0"/>
    <xf numFmtId="0" fontId="41" fillId="0" borderId="0"/>
    <xf numFmtId="0" fontId="41" fillId="0" borderId="0"/>
    <xf numFmtId="0" fontId="1" fillId="0" borderId="0"/>
    <xf numFmtId="0" fontId="1" fillId="0" borderId="0"/>
    <xf numFmtId="9" fontId="1" fillId="0" borderId="0" applyFont="0" applyFill="0" applyBorder="0" applyAlignment="0" applyProtection="0"/>
  </cellStyleXfs>
  <cellXfs count="571">
    <xf numFmtId="0" fontId="0" fillId="0" borderId="0" xfId="0"/>
    <xf numFmtId="0" fontId="2" fillId="0" borderId="0" xfId="0" applyFont="1" applyAlignment="1">
      <alignment horizontal="center" vertical="center"/>
    </xf>
    <xf numFmtId="0" fontId="3" fillId="0" borderId="1"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vertical="center"/>
    </xf>
    <xf numFmtId="0" fontId="6" fillId="0" borderId="0" xfId="0" applyFont="1" applyAlignment="1">
      <alignment horizontal="center" vertical="center"/>
    </xf>
    <xf numFmtId="0" fontId="7" fillId="2" borderId="2"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14" fontId="7" fillId="2" borderId="3" xfId="0" applyNumberFormat="1" applyFont="1" applyFill="1" applyBorder="1" applyAlignment="1">
      <alignment vertical="center" wrapText="1"/>
    </xf>
    <xf numFmtId="0" fontId="7" fillId="2" borderId="5" xfId="0" applyFont="1" applyFill="1" applyBorder="1" applyAlignment="1">
      <alignment vertical="center" wrapText="1"/>
    </xf>
    <xf numFmtId="0" fontId="7" fillId="2" borderId="6" xfId="0" applyFont="1" applyFill="1" applyBorder="1" applyAlignment="1">
      <alignment vertical="center" wrapText="1"/>
    </xf>
    <xf numFmtId="0" fontId="8" fillId="2" borderId="6" xfId="0" applyFont="1" applyFill="1" applyBorder="1" applyAlignment="1">
      <alignment vertical="center" wrapText="1"/>
    </xf>
    <xf numFmtId="0" fontId="8" fillId="2" borderId="1" xfId="0" applyFont="1" applyFill="1" applyBorder="1" applyAlignment="1">
      <alignment vertical="center" wrapText="1"/>
    </xf>
    <xf numFmtId="0" fontId="12" fillId="4" borderId="1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0" borderId="12" xfId="0" applyFont="1" applyBorder="1" applyAlignment="1">
      <alignment horizontal="center" vertical="center" wrapText="1"/>
    </xf>
    <xf numFmtId="0" fontId="13" fillId="0" borderId="13" xfId="0" applyFont="1" applyBorder="1" applyAlignment="1">
      <alignment vertical="center" wrapText="1"/>
    </xf>
    <xf numFmtId="0" fontId="13" fillId="0" borderId="13" xfId="0" applyFont="1" applyBorder="1" applyAlignment="1">
      <alignment horizontal="center" vertical="center" wrapText="1"/>
    </xf>
    <xf numFmtId="164" fontId="13" fillId="0" borderId="14" xfId="1" applyNumberFormat="1" applyFont="1" applyBorder="1" applyAlignment="1">
      <alignment horizontal="center" vertical="center" wrapText="1"/>
    </xf>
    <xf numFmtId="0" fontId="14" fillId="0" borderId="1" xfId="0" applyFont="1" applyBorder="1" applyAlignment="1">
      <alignment wrapText="1"/>
    </xf>
    <xf numFmtId="164" fontId="14" fillId="0" borderId="1" xfId="0" applyNumberFormat="1" applyFont="1" applyBorder="1" applyAlignment="1">
      <alignment wrapText="1"/>
    </xf>
    <xf numFmtId="0" fontId="12" fillId="4" borderId="1" xfId="0" applyFont="1" applyFill="1" applyBorder="1" applyAlignment="1">
      <alignment horizontal="center" vertical="center" wrapText="1"/>
    </xf>
    <xf numFmtId="0" fontId="12" fillId="0" borderId="17" xfId="0" applyFont="1" applyBorder="1" applyAlignment="1">
      <alignment horizontal="center" vertical="center" wrapText="1"/>
    </xf>
    <xf numFmtId="0" fontId="13" fillId="0" borderId="18" xfId="0" applyFont="1" applyBorder="1" applyAlignment="1">
      <alignment vertical="center" wrapText="1"/>
    </xf>
    <xf numFmtId="0" fontId="13" fillId="0" borderId="18" xfId="0" applyFont="1" applyBorder="1" applyAlignment="1">
      <alignment wrapText="1"/>
    </xf>
    <xf numFmtId="0" fontId="16" fillId="0" borderId="18" xfId="0" applyFont="1" applyBorder="1" applyAlignment="1">
      <alignment horizontal="center" vertical="center" wrapText="1"/>
    </xf>
    <xf numFmtId="164" fontId="14" fillId="0" borderId="18" xfId="1" applyNumberFormat="1" applyFont="1" applyBorder="1" applyAlignment="1">
      <alignment vertical="center" wrapText="1"/>
    </xf>
    <xf numFmtId="164" fontId="13" fillId="0" borderId="18" xfId="1" applyNumberFormat="1" applyFont="1" applyBorder="1" applyAlignment="1">
      <alignment horizontal="center" vertical="center" wrapText="1"/>
    </xf>
    <xf numFmtId="0" fontId="15" fillId="0" borderId="0" xfId="0" applyFont="1" applyAlignment="1">
      <alignment horizontal="center" vertical="center" wrapText="1"/>
    </xf>
    <xf numFmtId="0" fontId="11" fillId="0" borderId="0" xfId="0" applyFont="1"/>
    <xf numFmtId="0" fontId="14" fillId="0" borderId="0" xfId="0" applyFont="1" applyAlignment="1">
      <alignment wrapText="1"/>
    </xf>
    <xf numFmtId="0" fontId="12" fillId="0" borderId="1" xfId="0"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wrapText="1"/>
    </xf>
    <xf numFmtId="0" fontId="16" fillId="0" borderId="1" xfId="0" applyFont="1" applyBorder="1" applyAlignment="1">
      <alignment horizontal="center" vertical="center" wrapText="1"/>
    </xf>
    <xf numFmtId="164" fontId="14" fillId="0" borderId="1" xfId="1" applyNumberFormat="1" applyFont="1" applyBorder="1" applyAlignment="1">
      <alignment vertical="center" wrapText="1"/>
    </xf>
    <xf numFmtId="164" fontId="13" fillId="0" borderId="1" xfId="1" applyNumberFormat="1" applyFont="1" applyBorder="1" applyAlignment="1">
      <alignment horizontal="center" vertical="center" wrapText="1"/>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6" fillId="0" borderId="13" xfId="0" applyFont="1" applyBorder="1" applyAlignment="1">
      <alignment wrapText="1"/>
    </xf>
    <xf numFmtId="0" fontId="16" fillId="0" borderId="13" xfId="0" applyFont="1" applyBorder="1" applyAlignment="1">
      <alignment horizontal="center" vertical="center" wrapText="1"/>
    </xf>
    <xf numFmtId="164" fontId="14" fillId="0" borderId="13" xfId="1" applyNumberFormat="1" applyFont="1" applyBorder="1" applyAlignment="1">
      <alignment vertical="center" wrapText="1"/>
    </xf>
    <xf numFmtId="164" fontId="13" fillId="0" borderId="13" xfId="1" applyNumberFormat="1" applyFont="1" applyBorder="1" applyAlignment="1">
      <alignment horizontal="center" vertical="center" wrapText="1"/>
    </xf>
    <xf numFmtId="0" fontId="13" fillId="0" borderId="13" xfId="0" applyFont="1" applyBorder="1" applyAlignment="1">
      <alignment wrapText="1"/>
    </xf>
    <xf numFmtId="0" fontId="13" fillId="0" borderId="14" xfId="0" applyFont="1" applyBorder="1" applyAlignment="1">
      <alignment wrapText="1"/>
    </xf>
    <xf numFmtId="0" fontId="16" fillId="0" borderId="14" xfId="0" applyFont="1" applyBorder="1" applyAlignment="1">
      <alignment horizontal="center" vertical="center" wrapText="1"/>
    </xf>
    <xf numFmtId="0" fontId="13" fillId="0" borderId="1" xfId="0" applyFont="1" applyBorder="1" applyAlignment="1">
      <alignment vertical="top" wrapText="1"/>
    </xf>
    <xf numFmtId="0" fontId="13" fillId="0" borderId="1" xfId="0" applyFont="1" applyBorder="1" applyAlignment="1">
      <alignment horizontal="center" vertical="top" wrapText="1"/>
    </xf>
    <xf numFmtId="0" fontId="14" fillId="0" borderId="19" xfId="0" applyFont="1" applyBorder="1" applyAlignment="1">
      <alignment wrapText="1"/>
    </xf>
    <xf numFmtId="164" fontId="14" fillId="0" borderId="19" xfId="0" applyNumberFormat="1" applyFont="1" applyBorder="1" applyAlignment="1">
      <alignment wrapText="1"/>
    </xf>
    <xf numFmtId="0" fontId="12" fillId="4" borderId="22" xfId="0" applyFont="1" applyFill="1" applyBorder="1" applyAlignment="1">
      <alignment horizontal="center" vertical="center" wrapText="1"/>
    </xf>
    <xf numFmtId="0" fontId="13" fillId="0" borderId="21" xfId="0" applyFont="1" applyBorder="1" applyAlignment="1">
      <alignment wrapText="1"/>
    </xf>
    <xf numFmtId="0" fontId="13" fillId="0" borderId="21" xfId="0" applyFont="1" applyBorder="1" applyAlignment="1">
      <alignment horizontal="center" vertical="center" wrapText="1"/>
    </xf>
    <xf numFmtId="164" fontId="14" fillId="0" borderId="21" xfId="1" applyNumberFormat="1" applyFont="1" applyBorder="1" applyAlignment="1">
      <alignment vertical="center" wrapText="1"/>
    </xf>
    <xf numFmtId="0" fontId="15" fillId="0" borderId="25" xfId="0" applyFont="1" applyBorder="1" applyAlignment="1">
      <alignment horizontal="center" vertical="center" wrapText="1"/>
    </xf>
    <xf numFmtId="0" fontId="13" fillId="0" borderId="14" xfId="0" applyFont="1" applyBorder="1" applyAlignment="1">
      <alignment horizontal="center" vertical="center" wrapText="1"/>
    </xf>
    <xf numFmtId="0" fontId="12" fillId="0" borderId="1" xfId="0" applyFont="1" applyBorder="1" applyAlignment="1">
      <alignment vertical="center" wrapText="1"/>
    </xf>
    <xf numFmtId="0" fontId="17" fillId="0" borderId="1" xfId="0" applyFont="1" applyBorder="1" applyAlignment="1">
      <alignment vertical="center" wrapText="1"/>
    </xf>
    <xf numFmtId="0" fontId="13" fillId="0" borderId="1" xfId="0" applyFont="1" applyBorder="1" applyAlignment="1">
      <alignment horizontal="center" vertical="center" wrapText="1"/>
    </xf>
    <xf numFmtId="0" fontId="13" fillId="0" borderId="18" xfId="0" applyFont="1" applyBorder="1" applyAlignment="1">
      <alignment horizontal="center" vertical="center" wrapText="1"/>
    </xf>
    <xf numFmtId="164" fontId="13" fillId="0" borderId="21" xfId="1" applyNumberFormat="1" applyFont="1" applyBorder="1" applyAlignment="1">
      <alignment horizontal="center" vertical="center" wrapText="1"/>
    </xf>
    <xf numFmtId="0" fontId="12" fillId="4" borderId="23" xfId="0" applyFont="1" applyFill="1" applyBorder="1" applyAlignment="1">
      <alignment horizontal="center" vertical="center" wrapText="1"/>
    </xf>
    <xf numFmtId="0" fontId="13" fillId="0" borderId="14" xfId="0" applyFont="1" applyBorder="1" applyAlignment="1">
      <alignment vertical="center" wrapText="1"/>
    </xf>
    <xf numFmtId="164" fontId="14" fillId="0" borderId="1" xfId="1" applyNumberFormat="1" applyFont="1" applyBorder="1" applyAlignment="1">
      <alignment wrapText="1"/>
    </xf>
    <xf numFmtId="0" fontId="17" fillId="0" borderId="13" xfId="0" applyFont="1" applyBorder="1" applyAlignment="1">
      <alignment wrapText="1"/>
    </xf>
    <xf numFmtId="0" fontId="18" fillId="0" borderId="0" xfId="0" applyFont="1" applyAlignment="1">
      <alignment vertical="center"/>
    </xf>
    <xf numFmtId="0" fontId="14" fillId="0" borderId="26" xfId="0" applyFont="1" applyBorder="1" applyAlignment="1">
      <alignment wrapText="1"/>
    </xf>
    <xf numFmtId="0" fontId="19" fillId="0" borderId="0" xfId="0" applyFont="1" applyAlignment="1">
      <alignment horizontal="left" vertical="center"/>
    </xf>
    <xf numFmtId="0" fontId="12" fillId="0" borderId="17" xfId="0" applyFont="1" applyBorder="1" applyAlignment="1">
      <alignment horizontal="center" vertical="center" wrapText="1"/>
    </xf>
    <xf numFmtId="0" fontId="11" fillId="0" borderId="1" xfId="0" applyFont="1" applyBorder="1"/>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8" fillId="2" borderId="7" xfId="0" applyFont="1" applyFill="1" applyBorder="1" applyAlignment="1">
      <alignment horizontal="right" vertical="center" wrapText="1"/>
    </xf>
    <xf numFmtId="0" fontId="8" fillId="2" borderId="3" xfId="0" applyFont="1" applyFill="1" applyBorder="1" applyAlignment="1">
      <alignment horizontal="right" vertical="center" wrapText="1"/>
    </xf>
    <xf numFmtId="0" fontId="12" fillId="0" borderId="17" xfId="0" applyFont="1" applyBorder="1" applyAlignment="1">
      <alignment horizontal="center" vertical="center" wrapText="1"/>
    </xf>
    <xf numFmtId="0" fontId="1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27" xfId="0" applyFont="1" applyBorder="1" applyAlignment="1">
      <alignment horizontal="center" vertical="center" wrapText="1"/>
    </xf>
    <xf numFmtId="0" fontId="12" fillId="4" borderId="14" xfId="0" applyFont="1" applyFill="1" applyBorder="1" applyAlignment="1">
      <alignment horizontal="center" vertical="center" wrapText="1"/>
    </xf>
    <xf numFmtId="0" fontId="0" fillId="0" borderId="0" xfId="0" applyAlignment="1">
      <alignment vertical="center"/>
    </xf>
    <xf numFmtId="14" fontId="7" fillId="2" borderId="3" xfId="0" applyNumberFormat="1" applyFont="1" applyFill="1" applyBorder="1" applyAlignment="1">
      <alignment horizontal="left" vertical="center" wrapText="1"/>
    </xf>
    <xf numFmtId="0" fontId="8" fillId="2" borderId="7" xfId="0" applyFont="1" applyFill="1" applyBorder="1" applyAlignment="1">
      <alignment vertical="center" wrapText="1"/>
    </xf>
    <xf numFmtId="0" fontId="8" fillId="2" borderId="3" xfId="0" applyFont="1" applyFill="1" applyBorder="1" applyAlignment="1">
      <alignment vertical="center" wrapText="1"/>
    </xf>
    <xf numFmtId="0" fontId="22" fillId="0" borderId="0" xfId="0" applyFont="1" applyAlignment="1">
      <alignment vertical="center"/>
    </xf>
    <xf numFmtId="164" fontId="13" fillId="0" borderId="1" xfId="1" applyNumberFormat="1" applyFont="1" applyBorder="1" applyAlignment="1">
      <alignment vertical="center" wrapText="1"/>
    </xf>
    <xf numFmtId="164" fontId="12" fillId="0" borderId="1" xfId="0" applyNumberFormat="1" applyFont="1" applyBorder="1" applyAlignment="1">
      <alignment vertical="center" wrapText="1"/>
    </xf>
    <xf numFmtId="0" fontId="23" fillId="0" borderId="0" xfId="0" applyFont="1" applyAlignment="1">
      <alignment vertical="center"/>
    </xf>
    <xf numFmtId="0" fontId="13" fillId="0" borderId="0" xfId="0" applyFont="1" applyAlignment="1">
      <alignment vertical="center" wrapText="1"/>
    </xf>
    <xf numFmtId="0" fontId="16" fillId="0" borderId="1" xfId="0" applyFont="1" applyBorder="1" applyAlignment="1">
      <alignment vertical="center" wrapText="1"/>
    </xf>
    <xf numFmtId="0" fontId="13" fillId="0" borderId="19" xfId="0" applyFont="1" applyBorder="1" applyAlignment="1">
      <alignment vertical="center" wrapText="1"/>
    </xf>
    <xf numFmtId="164" fontId="12" fillId="0" borderId="19" xfId="0" applyNumberFormat="1" applyFont="1" applyBorder="1" applyAlignment="1">
      <alignment vertical="center" wrapText="1"/>
    </xf>
    <xf numFmtId="164" fontId="12" fillId="0" borderId="1" xfId="1" applyNumberFormat="1" applyFont="1" applyBorder="1" applyAlignment="1">
      <alignment vertical="center" wrapText="1"/>
    </xf>
    <xf numFmtId="164" fontId="13" fillId="0" borderId="19" xfId="0" applyNumberFormat="1" applyFont="1" applyBorder="1" applyAlignment="1">
      <alignment vertical="center" wrapText="1"/>
    </xf>
    <xf numFmtId="0" fontId="12" fillId="0" borderId="1" xfId="0" applyFont="1" applyBorder="1" applyAlignment="1">
      <alignment vertical="center" wrapText="1"/>
    </xf>
    <xf numFmtId="0" fontId="12" fillId="0" borderId="0" xfId="0" applyFont="1" applyAlignment="1">
      <alignment vertical="center"/>
    </xf>
    <xf numFmtId="0" fontId="13" fillId="0" borderId="26" xfId="0" applyFont="1" applyBorder="1" applyAlignment="1">
      <alignment vertical="center" wrapText="1"/>
    </xf>
    <xf numFmtId="0" fontId="24" fillId="0" borderId="0" xfId="0" applyFont="1" applyAlignment="1">
      <alignment horizontal="left" vertical="center"/>
    </xf>
    <xf numFmtId="0" fontId="7" fillId="2" borderId="3" xfId="0" applyFont="1" applyFill="1" applyBorder="1" applyAlignment="1">
      <alignment vertical="center" wrapText="1"/>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0" borderId="12" xfId="0" applyFont="1" applyBorder="1" applyAlignment="1">
      <alignment horizontal="center" vertical="center" wrapText="1"/>
    </xf>
    <xf numFmtId="0" fontId="29" fillId="0" borderId="13" xfId="0" applyFont="1" applyBorder="1" applyAlignment="1">
      <alignment vertical="center" wrapText="1"/>
    </xf>
    <xf numFmtId="0" fontId="29" fillId="0" borderId="13" xfId="0" applyFont="1" applyBorder="1" applyAlignment="1">
      <alignment horizontal="center" vertical="center" wrapText="1"/>
    </xf>
    <xf numFmtId="164" fontId="30" fillId="0" borderId="14" xfId="1" applyNumberFormat="1" applyFont="1" applyBorder="1" applyAlignment="1">
      <alignment vertical="center" wrapText="1"/>
    </xf>
    <xf numFmtId="164" fontId="29" fillId="0" borderId="14" xfId="1" applyNumberFormat="1" applyFont="1" applyBorder="1" applyAlignment="1">
      <alignment horizontal="center" vertical="center" wrapText="1"/>
    </xf>
    <xf numFmtId="0" fontId="30" fillId="0" borderId="1" xfId="0" applyFont="1" applyBorder="1" applyAlignment="1">
      <alignment wrapText="1"/>
    </xf>
    <xf numFmtId="164" fontId="30" fillId="0" borderId="1" xfId="0" applyNumberFormat="1" applyFont="1" applyBorder="1" applyAlignment="1">
      <alignment wrapText="1"/>
    </xf>
    <xf numFmtId="0" fontId="28" fillId="4" borderId="1" xfId="0" applyFont="1" applyFill="1" applyBorder="1" applyAlignment="1">
      <alignment horizontal="center" vertical="center" wrapText="1"/>
    </xf>
    <xf numFmtId="0" fontId="28" fillId="0" borderId="17" xfId="0" applyFont="1" applyBorder="1" applyAlignment="1">
      <alignment horizontal="center" vertical="center" wrapText="1"/>
    </xf>
    <xf numFmtId="0" fontId="29" fillId="0" borderId="18" xfId="0" applyFont="1" applyBorder="1" applyAlignment="1">
      <alignment vertical="center" wrapText="1"/>
    </xf>
    <xf numFmtId="0" fontId="29" fillId="0" borderId="18" xfId="0" applyFont="1" applyBorder="1" applyAlignment="1">
      <alignment wrapText="1"/>
    </xf>
    <xf numFmtId="0" fontId="32" fillId="0" borderId="18" xfId="0" applyFont="1" applyBorder="1" applyAlignment="1">
      <alignment horizontal="center" vertical="center" wrapText="1"/>
    </xf>
    <xf numFmtId="164" fontId="30" fillId="0" borderId="18" xfId="1" applyNumberFormat="1" applyFont="1" applyBorder="1" applyAlignment="1">
      <alignment vertical="center" wrapText="1"/>
    </xf>
    <xf numFmtId="164" fontId="29" fillId="0" borderId="18" xfId="1" applyNumberFormat="1" applyFont="1" applyBorder="1" applyAlignment="1">
      <alignment horizontal="center" vertical="center" wrapText="1"/>
    </xf>
    <xf numFmtId="0" fontId="31" fillId="0" borderId="0" xfId="0" applyFont="1" applyAlignment="1">
      <alignment horizontal="center" vertical="center" wrapText="1"/>
    </xf>
    <xf numFmtId="0" fontId="27" fillId="0" borderId="0" xfId="0" applyFont="1"/>
    <xf numFmtId="0" fontId="30" fillId="0" borderId="0" xfId="0" applyFont="1" applyAlignment="1">
      <alignment wrapText="1"/>
    </xf>
    <xf numFmtId="0" fontId="28"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wrapText="1"/>
    </xf>
    <xf numFmtId="0" fontId="32" fillId="0" borderId="1" xfId="0" applyFont="1" applyBorder="1" applyAlignment="1">
      <alignment horizontal="center" vertical="center" wrapText="1"/>
    </xf>
    <xf numFmtId="164" fontId="30" fillId="0" borderId="1" xfId="1" applyNumberFormat="1" applyFont="1" applyBorder="1" applyAlignment="1">
      <alignment vertical="center" wrapText="1"/>
    </xf>
    <xf numFmtId="164" fontId="29" fillId="0" borderId="1" xfId="1" applyNumberFormat="1" applyFont="1" applyBorder="1" applyAlignment="1">
      <alignment horizontal="center" vertical="center" wrapText="1"/>
    </xf>
    <xf numFmtId="0" fontId="28" fillId="4" borderId="20" xfId="0" applyFont="1" applyFill="1" applyBorder="1" applyAlignment="1">
      <alignment horizontal="center" vertical="center" wrapText="1"/>
    </xf>
    <xf numFmtId="0" fontId="28" fillId="4" borderId="21" xfId="0" applyFont="1" applyFill="1" applyBorder="1" applyAlignment="1">
      <alignment horizontal="center" vertical="center" wrapText="1"/>
    </xf>
    <xf numFmtId="0" fontId="32" fillId="0" borderId="13" xfId="0" applyFont="1" applyBorder="1" applyAlignment="1">
      <alignment wrapText="1"/>
    </xf>
    <xf numFmtId="0" fontId="32" fillId="0" borderId="13" xfId="0" applyFont="1" applyBorder="1" applyAlignment="1">
      <alignment horizontal="center" vertical="center" wrapText="1"/>
    </xf>
    <xf numFmtId="164" fontId="30" fillId="0" borderId="13" xfId="1" applyNumberFormat="1" applyFont="1" applyBorder="1" applyAlignment="1">
      <alignment vertical="center" wrapText="1"/>
    </xf>
    <xf numFmtId="164" fontId="29" fillId="0" borderId="13" xfId="1" applyNumberFormat="1" applyFont="1" applyBorder="1" applyAlignment="1">
      <alignment horizontal="center" vertical="center" wrapText="1"/>
    </xf>
    <xf numFmtId="0" fontId="29" fillId="0" borderId="13" xfId="0" applyFont="1" applyBorder="1" applyAlignment="1">
      <alignment wrapText="1"/>
    </xf>
    <xf numFmtId="0" fontId="29" fillId="0" borderId="14" xfId="0" applyFont="1" applyBorder="1" applyAlignment="1">
      <alignment wrapText="1"/>
    </xf>
    <xf numFmtId="0" fontId="32" fillId="0" borderId="14" xfId="0" applyFont="1" applyBorder="1" applyAlignment="1">
      <alignment horizontal="center" vertical="center" wrapText="1"/>
    </xf>
    <xf numFmtId="0" fontId="29" fillId="0" borderId="1" xfId="0" applyFont="1" applyBorder="1" applyAlignment="1">
      <alignment vertical="top" wrapText="1"/>
    </xf>
    <xf numFmtId="0" fontId="29" fillId="0" borderId="1" xfId="0" applyFont="1" applyBorder="1" applyAlignment="1">
      <alignment horizontal="center" vertical="top" wrapText="1"/>
    </xf>
    <xf numFmtId="0" fontId="30" fillId="0" borderId="19" xfId="0" applyFont="1" applyBorder="1" applyAlignment="1">
      <alignment wrapText="1"/>
    </xf>
    <xf numFmtId="164" fontId="30" fillId="0" borderId="19" xfId="0" applyNumberFormat="1" applyFont="1" applyBorder="1" applyAlignment="1">
      <alignment wrapText="1"/>
    </xf>
    <xf numFmtId="0" fontId="28" fillId="4" borderId="22" xfId="0" applyFont="1" applyFill="1" applyBorder="1" applyAlignment="1">
      <alignment horizontal="center" vertical="center" wrapText="1"/>
    </xf>
    <xf numFmtId="0" fontId="29" fillId="0" borderId="21" xfId="0" applyFont="1" applyBorder="1" applyAlignment="1">
      <alignment wrapText="1"/>
    </xf>
    <xf numFmtId="0" fontId="29" fillId="0" borderId="21" xfId="0" applyFont="1" applyBorder="1" applyAlignment="1">
      <alignment horizontal="center" vertical="center" wrapText="1"/>
    </xf>
    <xf numFmtId="164" fontId="30" fillId="0" borderId="21" xfId="1" applyNumberFormat="1" applyFont="1" applyBorder="1" applyAlignment="1">
      <alignment vertical="center" wrapText="1"/>
    </xf>
    <xf numFmtId="0" fontId="31" fillId="0" borderId="25" xfId="0" applyFont="1" applyBorder="1" applyAlignment="1">
      <alignment horizontal="center" vertical="center" wrapText="1"/>
    </xf>
    <xf numFmtId="0" fontId="29" fillId="0" borderId="14" xfId="0" applyFont="1" applyBorder="1" applyAlignment="1">
      <alignment horizontal="center" vertical="center" wrapText="1"/>
    </xf>
    <xf numFmtId="0" fontId="28" fillId="0" borderId="1" xfId="0" applyFont="1" applyBorder="1" applyAlignment="1">
      <alignment vertical="center" wrapText="1"/>
    </xf>
    <xf numFmtId="0" fontId="33" fillId="0" borderId="1" xfId="0" applyFont="1" applyBorder="1" applyAlignment="1">
      <alignment vertical="center" wrapText="1"/>
    </xf>
    <xf numFmtId="0" fontId="29" fillId="0" borderId="1" xfId="0" applyFont="1" applyBorder="1" applyAlignment="1">
      <alignment horizontal="center" vertical="center" wrapText="1"/>
    </xf>
    <xf numFmtId="0" fontId="29" fillId="0" borderId="18" xfId="0" applyFont="1" applyBorder="1" applyAlignment="1">
      <alignment horizontal="center" vertical="center" wrapText="1"/>
    </xf>
    <xf numFmtId="164" fontId="6" fillId="0" borderId="1" xfId="1" applyNumberFormat="1" applyFont="1" applyBorder="1" applyAlignment="1">
      <alignment horizontal="center" vertical="center" wrapText="1"/>
    </xf>
    <xf numFmtId="164" fontId="29" fillId="0" borderId="21" xfId="1" applyNumberFormat="1" applyFont="1" applyBorder="1" applyAlignment="1">
      <alignment horizontal="center" vertical="center" wrapText="1"/>
    </xf>
    <xf numFmtId="0" fontId="28" fillId="4" borderId="23" xfId="0" applyFont="1" applyFill="1" applyBorder="1" applyAlignment="1">
      <alignment horizontal="center" vertical="center" wrapText="1"/>
    </xf>
    <xf numFmtId="0" fontId="29" fillId="0" borderId="14" xfId="0" applyFont="1" applyBorder="1" applyAlignment="1">
      <alignment vertical="center" wrapText="1"/>
    </xf>
    <xf numFmtId="164" fontId="30" fillId="0" borderId="1" xfId="1" applyNumberFormat="1" applyFont="1" applyBorder="1" applyAlignment="1">
      <alignment wrapText="1"/>
    </xf>
    <xf numFmtId="0" fontId="28" fillId="4" borderId="18" xfId="0" applyFont="1" applyFill="1" applyBorder="1" applyAlignment="1">
      <alignment horizontal="center" vertical="center" wrapText="1"/>
    </xf>
    <xf numFmtId="0" fontId="29" fillId="0" borderId="27" xfId="0" applyFont="1" applyBorder="1" applyAlignment="1">
      <alignment horizontal="center" vertical="center" wrapText="1"/>
    </xf>
    <xf numFmtId="164" fontId="29" fillId="0" borderId="22" xfId="1" applyNumberFormat="1" applyFont="1" applyBorder="1" applyAlignment="1">
      <alignment horizontal="center" vertical="center" wrapText="1"/>
    </xf>
    <xf numFmtId="0" fontId="33" fillId="0" borderId="13" xfId="0" applyFont="1" applyBorder="1" applyAlignment="1">
      <alignment wrapText="1"/>
    </xf>
    <xf numFmtId="164" fontId="6" fillId="9" borderId="1" xfId="1" applyNumberFormat="1" applyFont="1" applyFill="1" applyBorder="1" applyAlignment="1">
      <alignment horizontal="center" vertical="center" wrapText="1"/>
    </xf>
    <xf numFmtId="0" fontId="29" fillId="0" borderId="29" xfId="0" applyFont="1" applyBorder="1" applyAlignment="1">
      <alignment horizontal="center" vertical="center" wrapText="1"/>
    </xf>
    <xf numFmtId="164" fontId="29" fillId="0" borderId="30" xfId="1" applyNumberFormat="1" applyFont="1" applyBorder="1" applyAlignment="1">
      <alignment horizontal="center" vertical="center" wrapText="1"/>
    </xf>
    <xf numFmtId="0" fontId="34" fillId="0" borderId="0" xfId="0" applyFont="1" applyAlignment="1">
      <alignment vertical="center"/>
    </xf>
    <xf numFmtId="0" fontId="30" fillId="0" borderId="26" xfId="0" applyFont="1" applyBorder="1" applyAlignment="1">
      <alignment wrapText="1"/>
    </xf>
    <xf numFmtId="164" fontId="6" fillId="0" borderId="0" xfId="1" applyNumberFormat="1" applyFont="1" applyBorder="1" applyAlignment="1">
      <alignment horizontal="center" vertical="center" wrapText="1"/>
    </xf>
    <xf numFmtId="0" fontId="26" fillId="3" borderId="9" xfId="0" applyFont="1" applyFill="1" applyBorder="1" applyAlignment="1">
      <alignment horizontal="center" wrapText="1"/>
    </xf>
    <xf numFmtId="0" fontId="27" fillId="0" borderId="10" xfId="0" applyFont="1" applyBorder="1"/>
    <xf numFmtId="0" fontId="0" fillId="0" borderId="0" xfId="0" applyFill="1"/>
    <xf numFmtId="164" fontId="6" fillId="10" borderId="1" xfId="1" applyNumberFormat="1" applyFont="1" applyFill="1" applyBorder="1" applyAlignment="1">
      <alignment horizontal="center" vertical="center" wrapText="1"/>
    </xf>
    <xf numFmtId="0" fontId="35" fillId="4" borderId="1" xfId="0" applyFont="1" applyFill="1" applyBorder="1" applyAlignment="1">
      <alignment horizontal="center" vertical="center" wrapText="1"/>
    </xf>
    <xf numFmtId="0" fontId="35" fillId="4" borderId="20" xfId="0" applyFont="1" applyFill="1" applyBorder="1" applyAlignment="1">
      <alignment horizontal="center" vertical="center" wrapText="1"/>
    </xf>
    <xf numFmtId="0" fontId="35" fillId="4" borderId="21" xfId="0" applyFont="1" applyFill="1" applyBorder="1" applyAlignment="1">
      <alignment horizontal="center" vertical="center" wrapText="1"/>
    </xf>
    <xf numFmtId="0" fontId="36" fillId="0" borderId="13" xfId="0" applyFont="1" applyBorder="1" applyAlignment="1">
      <alignment wrapText="1"/>
    </xf>
    <xf numFmtId="0" fontId="36" fillId="0" borderId="13" xfId="0" applyFont="1" applyBorder="1" applyAlignment="1">
      <alignment horizontal="center" vertical="center" wrapText="1"/>
    </xf>
    <xf numFmtId="164" fontId="6" fillId="0" borderId="13" xfId="1" applyNumberFormat="1" applyFont="1" applyBorder="1" applyAlignment="1">
      <alignment vertical="center" wrapText="1"/>
    </xf>
    <xf numFmtId="164" fontId="6" fillId="0" borderId="27" xfId="1" applyNumberFormat="1" applyFont="1" applyBorder="1" applyAlignment="1">
      <alignment vertical="center" wrapText="1"/>
    </xf>
    <xf numFmtId="0" fontId="6" fillId="0" borderId="13" xfId="0" applyFont="1" applyBorder="1" applyAlignment="1">
      <alignment wrapText="1"/>
    </xf>
    <xf numFmtId="0" fontId="6" fillId="0" borderId="14" xfId="0" applyFont="1" applyBorder="1" applyAlignment="1">
      <alignment wrapText="1"/>
    </xf>
    <xf numFmtId="0" fontId="36" fillId="0" borderId="14" xfId="0" applyFont="1" applyBorder="1" applyAlignment="1">
      <alignment horizontal="center" vertical="center" wrapText="1"/>
    </xf>
    <xf numFmtId="164" fontId="6" fillId="0" borderId="14" xfId="1" applyNumberFormat="1" applyFont="1" applyBorder="1" applyAlignment="1">
      <alignment vertical="center" wrapText="1"/>
    </xf>
    <xf numFmtId="164" fontId="6" fillId="0" borderId="29" xfId="1" applyNumberFormat="1" applyFont="1" applyBorder="1" applyAlignment="1">
      <alignment vertical="center" wrapText="1"/>
    </xf>
    <xf numFmtId="0" fontId="6" fillId="0" borderId="1" xfId="0" applyFont="1" applyBorder="1" applyAlignment="1">
      <alignment wrapText="1"/>
    </xf>
    <xf numFmtId="164" fontId="6" fillId="0" borderId="1" xfId="0" applyNumberFormat="1" applyFont="1" applyBorder="1" applyAlignment="1">
      <alignment wrapText="1"/>
    </xf>
    <xf numFmtId="0" fontId="38" fillId="0" borderId="0" xfId="0" applyFont="1" applyAlignment="1">
      <alignment horizontal="center" vertical="center" wrapText="1"/>
    </xf>
    <xf numFmtId="0" fontId="37" fillId="0" borderId="0" xfId="0" applyFont="1"/>
    <xf numFmtId="0" fontId="6" fillId="0" borderId="0" xfId="0" applyFont="1" applyAlignment="1">
      <alignment wrapText="1"/>
    </xf>
    <xf numFmtId="0" fontId="6" fillId="10" borderId="1" xfId="0" applyFont="1" applyFill="1" applyBorder="1" applyAlignment="1">
      <alignment vertical="top" wrapText="1"/>
    </xf>
    <xf numFmtId="0" fontId="6" fillId="10" borderId="1" xfId="0" applyFont="1" applyFill="1" applyBorder="1" applyAlignment="1">
      <alignment vertical="center" wrapText="1"/>
    </xf>
    <xf numFmtId="0" fontId="6" fillId="10" borderId="1" xfId="0" applyFont="1" applyFill="1" applyBorder="1" applyAlignment="1">
      <alignment horizontal="center" vertical="top" wrapText="1"/>
    </xf>
    <xf numFmtId="164" fontId="6" fillId="10" borderId="1" xfId="1" applyNumberFormat="1" applyFont="1" applyFill="1" applyBorder="1" applyAlignment="1">
      <alignment vertical="center" wrapText="1"/>
    </xf>
    <xf numFmtId="0" fontId="6" fillId="0" borderId="1" xfId="0" applyFont="1" applyFill="1" applyBorder="1" applyAlignment="1">
      <alignment vertical="top" wrapText="1"/>
    </xf>
    <xf numFmtId="0" fontId="6" fillId="0" borderId="1" xfId="0" applyFont="1" applyFill="1" applyBorder="1" applyAlignment="1">
      <alignment vertical="center" wrapText="1"/>
    </xf>
    <xf numFmtId="0" fontId="6" fillId="0" borderId="1" xfId="0" applyFont="1" applyFill="1" applyBorder="1" applyAlignment="1">
      <alignment horizontal="center" vertical="top" wrapText="1"/>
    </xf>
    <xf numFmtId="164" fontId="6" fillId="0" borderId="1" xfId="1" applyNumberFormat="1" applyFont="1" applyFill="1" applyBorder="1" applyAlignment="1">
      <alignment vertical="center" wrapText="1"/>
    </xf>
    <xf numFmtId="0" fontId="6" fillId="0" borderId="1" xfId="0" applyFont="1" applyBorder="1" applyAlignment="1">
      <alignment vertical="top" wrapText="1"/>
    </xf>
    <xf numFmtId="0" fontId="6" fillId="0" borderId="1" xfId="0" applyFont="1" applyBorder="1" applyAlignment="1">
      <alignment vertical="center" wrapText="1"/>
    </xf>
    <xf numFmtId="0" fontId="6" fillId="0" borderId="1" xfId="0" applyFont="1" applyBorder="1" applyAlignment="1">
      <alignment horizontal="center" vertical="top" wrapText="1"/>
    </xf>
    <xf numFmtId="164" fontId="6" fillId="0" borderId="1" xfId="1" applyNumberFormat="1" applyFont="1" applyBorder="1" applyAlignment="1">
      <alignment vertical="center" wrapText="1"/>
    </xf>
    <xf numFmtId="0" fontId="6" fillId="0" borderId="19" xfId="0" applyFont="1" applyBorder="1" applyAlignment="1">
      <alignment wrapText="1"/>
    </xf>
    <xf numFmtId="0" fontId="39" fillId="0" borderId="0" xfId="0" applyFont="1"/>
    <xf numFmtId="0" fontId="6" fillId="10" borderId="21" xfId="0" applyFont="1" applyFill="1" applyBorder="1" applyAlignment="1">
      <alignment wrapText="1"/>
    </xf>
    <xf numFmtId="0" fontId="6" fillId="10" borderId="21" xfId="0"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13" xfId="0" applyFont="1" applyFill="1" applyBorder="1" applyAlignment="1">
      <alignment wrapText="1"/>
    </xf>
    <xf numFmtId="0" fontId="6" fillId="0" borderId="13" xfId="0" applyFont="1" applyBorder="1" applyAlignment="1">
      <alignment vertical="center" wrapText="1"/>
    </xf>
    <xf numFmtId="0" fontId="38" fillId="0" borderId="25" xfId="0" applyFont="1" applyBorder="1" applyAlignment="1">
      <alignment horizontal="center" vertical="center" wrapText="1"/>
    </xf>
    <xf numFmtId="0" fontId="6" fillId="0" borderId="14" xfId="0" applyFont="1" applyBorder="1" applyAlignment="1">
      <alignment horizontal="center" vertical="center" wrapText="1"/>
    </xf>
    <xf numFmtId="0" fontId="35" fillId="0" borderId="1" xfId="0" applyFont="1" applyBorder="1" applyAlignment="1">
      <alignment vertical="center" wrapText="1"/>
    </xf>
    <xf numFmtId="0" fontId="40" fillId="0" borderId="1" xfId="0" applyFont="1" applyBorder="1" applyAlignment="1">
      <alignment vertical="center" wrapText="1"/>
    </xf>
    <xf numFmtId="0" fontId="6" fillId="0" borderId="1" xfId="0" applyFont="1" applyBorder="1" applyAlignment="1">
      <alignment horizontal="center" vertical="center" wrapText="1"/>
    </xf>
    <xf numFmtId="0" fontId="35"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8" xfId="0" applyFont="1" applyBorder="1" applyAlignment="1">
      <alignment horizontal="center" vertical="center" wrapText="1"/>
    </xf>
    <xf numFmtId="0" fontId="35" fillId="4" borderId="23" xfId="0" applyFont="1" applyFill="1" applyBorder="1" applyAlignment="1">
      <alignment horizontal="center" vertical="center" wrapText="1"/>
    </xf>
    <xf numFmtId="0" fontId="6" fillId="0" borderId="14" xfId="0" applyFont="1" applyBorder="1" applyAlignment="1">
      <alignment vertical="center" wrapText="1"/>
    </xf>
    <xf numFmtId="0" fontId="6" fillId="0" borderId="27" xfId="0" applyFont="1" applyBorder="1" applyAlignment="1">
      <alignment horizontal="center" vertical="center" wrapText="1"/>
    </xf>
    <xf numFmtId="0" fontId="40" fillId="0" borderId="13" xfId="0" applyFont="1" applyBorder="1" applyAlignment="1">
      <alignment wrapText="1"/>
    </xf>
    <xf numFmtId="0" fontId="6" fillId="10" borderId="13" xfId="0" applyFont="1" applyFill="1" applyBorder="1" applyAlignment="1">
      <alignment wrapText="1"/>
    </xf>
    <xf numFmtId="0" fontId="6" fillId="10" borderId="27" xfId="0" applyFont="1" applyFill="1" applyBorder="1" applyAlignment="1">
      <alignment horizontal="center" vertical="center" wrapText="1"/>
    </xf>
    <xf numFmtId="0" fontId="6" fillId="0" borderId="29" xfId="0" applyFont="1" applyBorder="1" applyAlignment="1">
      <alignment horizontal="center" vertical="center" wrapText="1"/>
    </xf>
    <xf numFmtId="0" fontId="6" fillId="0" borderId="21" xfId="0" applyFont="1" applyBorder="1" applyAlignment="1">
      <alignment wrapText="1"/>
    </xf>
    <xf numFmtId="0" fontId="6" fillId="0" borderId="21" xfId="0" applyFont="1" applyBorder="1" applyAlignment="1">
      <alignment horizontal="center" vertical="center" wrapText="1"/>
    </xf>
    <xf numFmtId="164" fontId="6" fillId="0" borderId="21" xfId="1" applyNumberFormat="1" applyFont="1" applyBorder="1" applyAlignment="1">
      <alignment vertical="center" wrapText="1"/>
    </xf>
    <xf numFmtId="0" fontId="6" fillId="10" borderId="14" xfId="0" applyFont="1" applyFill="1" applyBorder="1" applyAlignment="1">
      <alignment wrapText="1"/>
    </xf>
    <xf numFmtId="0" fontId="6" fillId="10" borderId="14" xfId="0" applyFont="1" applyFill="1" applyBorder="1" applyAlignment="1">
      <alignment horizontal="center" vertical="center" wrapText="1"/>
    </xf>
    <xf numFmtId="164" fontId="6" fillId="10" borderId="13" xfId="1" applyNumberFormat="1" applyFont="1" applyFill="1" applyBorder="1" applyAlignment="1">
      <alignment vertical="center" wrapText="1"/>
    </xf>
    <xf numFmtId="0" fontId="35" fillId="0" borderId="1" xfId="0" applyFont="1" applyBorder="1" applyAlignment="1">
      <alignment horizontal="center" vertical="center" wrapText="1"/>
    </xf>
    <xf numFmtId="0" fontId="35" fillId="0" borderId="0" xfId="0" applyFont="1" applyAlignment="1">
      <alignment vertical="center"/>
    </xf>
    <xf numFmtId="0" fontId="6" fillId="0" borderId="26" xfId="0" applyFont="1" applyBorder="1" applyAlignment="1">
      <alignment wrapText="1"/>
    </xf>
    <xf numFmtId="0" fontId="35" fillId="4" borderId="6"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27" xfId="0" applyFont="1" applyFill="1" applyBorder="1" applyAlignment="1">
      <alignment horizontal="center" vertical="center" wrapText="1"/>
    </xf>
    <xf numFmtId="164" fontId="6" fillId="10" borderId="18" xfId="1" applyNumberFormat="1" applyFont="1" applyFill="1" applyBorder="1" applyAlignment="1">
      <alignment vertical="center" wrapText="1"/>
    </xf>
    <xf numFmtId="164" fontId="6" fillId="0" borderId="3" xfId="1" applyNumberFormat="1" applyFont="1" applyBorder="1" applyAlignment="1">
      <alignment vertical="center" wrapText="1"/>
    </xf>
    <xf numFmtId="0" fontId="6" fillId="0" borderId="32" xfId="0" applyFont="1" applyBorder="1" applyAlignment="1">
      <alignment wrapText="1"/>
    </xf>
    <xf numFmtId="0" fontId="0" fillId="0" borderId="0" xfId="0"/>
    <xf numFmtId="0" fontId="13" fillId="0" borderId="1" xfId="0" applyFont="1" applyFill="1" applyBorder="1" applyAlignment="1">
      <alignment vertical="top" wrapText="1"/>
    </xf>
    <xf numFmtId="0" fontId="13" fillId="0" borderId="1" xfId="0" applyFont="1" applyFill="1" applyBorder="1" applyAlignment="1">
      <alignment vertical="center" wrapText="1"/>
    </xf>
    <xf numFmtId="0" fontId="13" fillId="0" borderId="1" xfId="0" applyFont="1" applyFill="1" applyBorder="1" applyAlignment="1">
      <alignment horizontal="center" vertical="top" wrapText="1"/>
    </xf>
    <xf numFmtId="164" fontId="14" fillId="0" borderId="1" xfId="1" applyNumberFormat="1" applyFont="1" applyFill="1" applyBorder="1" applyAlignment="1">
      <alignment vertical="center" wrapText="1"/>
    </xf>
    <xf numFmtId="164" fontId="13" fillId="0" borderId="1" xfId="1" applyNumberFormat="1" applyFont="1" applyFill="1" applyBorder="1" applyAlignment="1">
      <alignment horizontal="center" vertical="center" wrapText="1"/>
    </xf>
    <xf numFmtId="164" fontId="29" fillId="0" borderId="29" xfId="1" applyNumberFormat="1" applyFont="1" applyBorder="1" applyAlignment="1">
      <alignment horizontal="center" vertical="center" wrapText="1"/>
    </xf>
    <xf numFmtId="0" fontId="28" fillId="4" borderId="29" xfId="0" applyFont="1" applyFill="1" applyBorder="1" applyAlignment="1">
      <alignment horizontal="center" vertical="center" wrapText="1"/>
    </xf>
    <xf numFmtId="0" fontId="12" fillId="4" borderId="6" xfId="0" applyFont="1" applyFill="1" applyBorder="1" applyAlignment="1">
      <alignment horizontal="center" vertical="center" wrapText="1"/>
    </xf>
    <xf numFmtId="164" fontId="6" fillId="0" borderId="1" xfId="0" applyNumberFormat="1" applyFont="1" applyBorder="1" applyAlignment="1">
      <alignment horizontal="center" vertical="center"/>
    </xf>
    <xf numFmtId="164" fontId="0" fillId="0" borderId="1" xfId="0" applyNumberFormat="1" applyBorder="1"/>
    <xf numFmtId="164" fontId="6" fillId="0" borderId="18" xfId="1" applyNumberFormat="1" applyFont="1" applyBorder="1" applyAlignment="1">
      <alignment vertical="center" wrapText="1"/>
    </xf>
    <xf numFmtId="164" fontId="21" fillId="0" borderId="0" xfId="0" applyNumberFormat="1" applyFont="1"/>
    <xf numFmtId="164" fontId="21" fillId="0" borderId="1" xfId="0" applyNumberFormat="1" applyFont="1" applyBorder="1"/>
    <xf numFmtId="164" fontId="6" fillId="0" borderId="29" xfId="1" applyNumberFormat="1" applyFont="1" applyBorder="1" applyAlignment="1">
      <alignment horizontal="center" vertical="center" wrapText="1"/>
    </xf>
    <xf numFmtId="164" fontId="30" fillId="0" borderId="3" xfId="0" applyNumberFormat="1" applyFont="1" applyBorder="1" applyAlignment="1">
      <alignment wrapText="1"/>
    </xf>
    <xf numFmtId="164" fontId="39" fillId="0" borderId="1" xfId="0" applyNumberFormat="1" applyFont="1" applyBorder="1" applyAlignment="1">
      <alignment vertical="center"/>
    </xf>
    <xf numFmtId="164" fontId="0" fillId="0" borderId="1" xfId="0" applyNumberFormat="1" applyFill="1" applyBorder="1"/>
    <xf numFmtId="164" fontId="35" fillId="0" borderId="1" xfId="0" applyNumberFormat="1" applyFont="1" applyBorder="1" applyAlignment="1">
      <alignment wrapText="1"/>
    </xf>
    <xf numFmtId="164" fontId="6" fillId="10" borderId="29" xfId="1" applyNumberFormat="1" applyFont="1" applyFill="1" applyBorder="1" applyAlignment="1">
      <alignment horizontal="center" vertical="center" wrapText="1"/>
    </xf>
    <xf numFmtId="164" fontId="6" fillId="0" borderId="3" xfId="1" applyNumberFormat="1" applyFont="1" applyBorder="1" applyAlignment="1">
      <alignment horizontal="center" vertical="center" wrapText="1"/>
    </xf>
    <xf numFmtId="164" fontId="6" fillId="0" borderId="6" xfId="1" applyNumberFormat="1" applyFont="1" applyBorder="1" applyAlignment="1">
      <alignment vertical="center" wrapText="1"/>
    </xf>
    <xf numFmtId="164" fontId="6" fillId="0" borderId="7" xfId="1" applyNumberFormat="1" applyFont="1" applyBorder="1" applyAlignment="1">
      <alignment horizontal="center" vertical="center" wrapText="1"/>
    </xf>
    <xf numFmtId="164" fontId="0" fillId="0" borderId="6" xfId="0" applyNumberFormat="1" applyBorder="1"/>
    <xf numFmtId="0" fontId="6" fillId="0" borderId="33" xfId="0" applyFont="1" applyBorder="1" applyAlignment="1">
      <alignment horizontal="center" vertical="center" wrapText="1"/>
    </xf>
    <xf numFmtId="164" fontId="6" fillId="0" borderId="19" xfId="1" applyNumberFormat="1" applyFont="1" applyBorder="1" applyAlignment="1">
      <alignment vertical="center" wrapText="1"/>
    </xf>
    <xf numFmtId="164" fontId="6" fillId="0" borderId="19" xfId="1" applyNumberFormat="1" applyFont="1" applyBorder="1" applyAlignment="1">
      <alignment horizontal="center" vertical="center" wrapText="1"/>
    </xf>
    <xf numFmtId="164" fontId="35" fillId="0" borderId="1" xfId="1" applyNumberFormat="1" applyFont="1" applyBorder="1" applyAlignment="1">
      <alignment horizontal="center" vertical="center" wrapText="1"/>
    </xf>
    <xf numFmtId="164" fontId="21" fillId="0" borderId="1" xfId="0" applyNumberFormat="1" applyFont="1" applyBorder="1" applyAlignment="1">
      <alignment vertical="center"/>
    </xf>
    <xf numFmtId="164" fontId="35" fillId="0" borderId="6" xfId="1" applyNumberFormat="1" applyFont="1" applyBorder="1" applyAlignment="1">
      <alignment horizontal="center" vertical="center" wrapText="1"/>
    </xf>
    <xf numFmtId="164" fontId="21" fillId="0" borderId="6" xfId="0" applyNumberFormat="1" applyFont="1" applyBorder="1"/>
    <xf numFmtId="164" fontId="35" fillId="0" borderId="19" xfId="1" applyNumberFormat="1" applyFont="1" applyBorder="1" applyAlignment="1">
      <alignment horizontal="center" vertical="center" wrapText="1"/>
    </xf>
    <xf numFmtId="164" fontId="21" fillId="0" borderId="19" xfId="0" applyNumberFormat="1" applyFont="1" applyBorder="1" applyAlignment="1">
      <alignment vertical="center"/>
    </xf>
    <xf numFmtId="0" fontId="6" fillId="0" borderId="35" xfId="0" applyFont="1" applyBorder="1" applyAlignment="1">
      <alignment wrapText="1"/>
    </xf>
    <xf numFmtId="0" fontId="6" fillId="0" borderId="36" xfId="0" applyFont="1" applyBorder="1" applyAlignment="1">
      <alignment horizontal="center" vertical="center" wrapText="1"/>
    </xf>
    <xf numFmtId="164" fontId="6" fillId="0" borderId="37" xfId="1" applyNumberFormat="1" applyFont="1" applyBorder="1" applyAlignment="1">
      <alignment vertical="center" wrapText="1"/>
    </xf>
    <xf numFmtId="164" fontId="6" fillId="0" borderId="37" xfId="1" applyNumberFormat="1" applyFont="1" applyBorder="1" applyAlignment="1">
      <alignment horizontal="center" vertical="center" wrapText="1"/>
    </xf>
    <xf numFmtId="164" fontId="0" fillId="0" borderId="38" xfId="0" applyNumberFormat="1" applyBorder="1"/>
    <xf numFmtId="164" fontId="0" fillId="0" borderId="40" xfId="0" applyNumberFormat="1" applyBorder="1"/>
    <xf numFmtId="0" fontId="6" fillId="0" borderId="42" xfId="0" applyFont="1" applyBorder="1" applyAlignment="1">
      <alignment wrapText="1"/>
    </xf>
    <xf numFmtId="0" fontId="6" fillId="0" borderId="43" xfId="0" applyFont="1" applyBorder="1" applyAlignment="1">
      <alignment horizontal="center" vertical="center" wrapText="1"/>
    </xf>
    <xf numFmtId="164" fontId="6" fillId="0" borderId="44" xfId="1" applyNumberFormat="1" applyFont="1" applyBorder="1" applyAlignment="1">
      <alignment vertical="center" wrapText="1"/>
    </xf>
    <xf numFmtId="164" fontId="6" fillId="0" borderId="44" xfId="1" applyNumberFormat="1" applyFont="1" applyBorder="1" applyAlignment="1">
      <alignment horizontal="center" vertical="center" wrapText="1"/>
    </xf>
    <xf numFmtId="164" fontId="0" fillId="0" borderId="45" xfId="0" applyNumberFormat="1" applyBorder="1"/>
    <xf numFmtId="164" fontId="0" fillId="0" borderId="1" xfId="0" applyNumberFormat="1" applyBorder="1" applyAlignment="1">
      <alignment vertical="center"/>
    </xf>
    <xf numFmtId="164" fontId="35" fillId="0" borderId="1" xfId="1" applyNumberFormat="1" applyFont="1" applyBorder="1" applyAlignment="1">
      <alignment wrapText="1"/>
    </xf>
    <xf numFmtId="0" fontId="41" fillId="0" borderId="0" xfId="3"/>
    <xf numFmtId="0" fontId="15" fillId="0" borderId="49" xfId="3" applyFont="1" applyBorder="1" applyAlignment="1">
      <alignment horizontal="center" vertical="center"/>
    </xf>
    <xf numFmtId="0" fontId="15" fillId="11" borderId="49" xfId="3" applyFont="1" applyFill="1" applyBorder="1" applyAlignment="1">
      <alignment horizontal="center" vertical="center"/>
    </xf>
    <xf numFmtId="0" fontId="15" fillId="12" borderId="50" xfId="3" applyFont="1" applyFill="1" applyBorder="1" applyAlignment="1">
      <alignment vertical="center" wrapText="1"/>
    </xf>
    <xf numFmtId="0" fontId="15" fillId="12" borderId="50" xfId="3" applyFont="1" applyFill="1" applyBorder="1" applyAlignment="1">
      <alignment horizontal="center" vertical="center" wrapText="1"/>
    </xf>
    <xf numFmtId="0" fontId="15" fillId="13" borderId="50" xfId="3" applyFont="1" applyFill="1" applyBorder="1" applyAlignment="1">
      <alignment vertical="center" wrapText="1"/>
    </xf>
    <xf numFmtId="0" fontId="15" fillId="7" borderId="49" xfId="3" applyFont="1" applyFill="1" applyBorder="1" applyAlignment="1">
      <alignment vertical="center" wrapText="1"/>
    </xf>
    <xf numFmtId="0" fontId="15" fillId="7" borderId="49" xfId="3" applyFont="1" applyFill="1" applyBorder="1" applyAlignment="1">
      <alignment horizontal="center" vertical="center" wrapText="1"/>
    </xf>
    <xf numFmtId="0" fontId="15" fillId="14" borderId="49" xfId="3" applyFont="1" applyFill="1" applyBorder="1" applyAlignment="1">
      <alignment vertical="center" wrapText="1"/>
    </xf>
    <xf numFmtId="0" fontId="15" fillId="14" borderId="49" xfId="3" applyFont="1" applyFill="1" applyBorder="1" applyAlignment="1">
      <alignment horizontal="center" vertical="center" wrapText="1"/>
    </xf>
    <xf numFmtId="0" fontId="15" fillId="8" borderId="49" xfId="3" applyFont="1" applyFill="1" applyBorder="1" applyAlignment="1">
      <alignment vertical="center" wrapText="1"/>
    </xf>
    <xf numFmtId="0" fontId="15" fillId="8" borderId="51" xfId="3" applyFont="1" applyFill="1" applyBorder="1" applyAlignment="1">
      <alignment horizontal="center" vertical="center" wrapText="1"/>
    </xf>
    <xf numFmtId="0" fontId="15" fillId="15" borderId="52" xfId="3" applyFont="1" applyFill="1" applyBorder="1" applyAlignment="1">
      <alignment horizontal="center" vertical="center" wrapText="1"/>
    </xf>
    <xf numFmtId="0" fontId="15" fillId="15" borderId="53" xfId="3" applyFont="1" applyFill="1" applyBorder="1" applyAlignment="1">
      <alignment horizontal="center" vertical="center" wrapText="1"/>
    </xf>
    <xf numFmtId="0" fontId="15" fillId="15" borderId="54" xfId="3" applyFont="1" applyFill="1" applyBorder="1" applyAlignment="1">
      <alignment horizontal="center" vertical="center" wrapText="1"/>
    </xf>
    <xf numFmtId="0" fontId="15" fillId="0" borderId="55" xfId="3" applyFont="1" applyBorder="1"/>
    <xf numFmtId="165" fontId="16" fillId="0" borderId="56" xfId="3" applyNumberFormat="1" applyFont="1" applyBorder="1"/>
    <xf numFmtId="166" fontId="16" fillId="0" borderId="1" xfId="3" applyNumberFormat="1" applyFont="1" applyBorder="1"/>
    <xf numFmtId="0" fontId="16" fillId="7" borderId="57" xfId="3" applyFont="1" applyFill="1" applyBorder="1" applyAlignment="1">
      <alignment horizontal="center"/>
    </xf>
    <xf numFmtId="166" fontId="16" fillId="16" borderId="49" xfId="3" applyNumberFormat="1" applyFont="1" applyFill="1" applyBorder="1"/>
    <xf numFmtId="0" fontId="16" fillId="0" borderId="49" xfId="3" applyFont="1" applyBorder="1" applyAlignment="1">
      <alignment vertical="center"/>
    </xf>
    <xf numFmtId="166" fontId="16" fillId="0" borderId="49" xfId="3" applyNumberFormat="1" applyFont="1" applyBorder="1"/>
    <xf numFmtId="0" fontId="16" fillId="0" borderId="49" xfId="3" applyFont="1" applyBorder="1" applyAlignment="1">
      <alignment horizontal="center"/>
    </xf>
    <xf numFmtId="166" fontId="16" fillId="0" borderId="51" xfId="3" applyNumberFormat="1" applyFont="1" applyBorder="1"/>
    <xf numFmtId="0" fontId="16" fillId="0" borderId="1" xfId="3" applyFont="1" applyBorder="1"/>
    <xf numFmtId="0" fontId="15" fillId="0" borderId="49" xfId="3" applyFont="1" applyBorder="1"/>
    <xf numFmtId="165" fontId="16" fillId="0" borderId="51" xfId="3" applyNumberFormat="1" applyFont="1" applyBorder="1"/>
    <xf numFmtId="0" fontId="16" fillId="7" borderId="49" xfId="3" applyFont="1" applyFill="1" applyBorder="1" applyAlignment="1">
      <alignment horizontal="center"/>
    </xf>
    <xf numFmtId="0" fontId="16" fillId="0" borderId="49" xfId="3" applyFont="1" applyBorder="1"/>
    <xf numFmtId="0" fontId="16" fillId="0" borderId="51" xfId="3" applyFont="1" applyBorder="1"/>
    <xf numFmtId="0" fontId="16" fillId="0" borderId="55" xfId="3" applyFont="1" applyBorder="1"/>
    <xf numFmtId="166" fontId="16" fillId="0" borderId="58" xfId="3" applyNumberFormat="1" applyFont="1" applyBorder="1"/>
    <xf numFmtId="166" fontId="16" fillId="0" borderId="59" xfId="3" applyNumberFormat="1" applyFont="1" applyBorder="1"/>
    <xf numFmtId="166" fontId="16" fillId="0" borderId="60" xfId="3" applyNumberFormat="1" applyFont="1" applyBorder="1"/>
    <xf numFmtId="44" fontId="16" fillId="0" borderId="0" xfId="3" applyNumberFormat="1" applyFont="1"/>
    <xf numFmtId="0" fontId="16" fillId="0" borderId="0" xfId="3" applyFont="1"/>
    <xf numFmtId="166" fontId="16" fillId="0" borderId="0" xfId="3" applyNumberFormat="1" applyFont="1"/>
    <xf numFmtId="0" fontId="15" fillId="0" borderId="0" xfId="3" applyFont="1" applyAlignment="1">
      <alignment wrapText="1"/>
    </xf>
    <xf numFmtId="0" fontId="41" fillId="0" borderId="0" xfId="4" applyAlignment="1">
      <alignment wrapText="1"/>
    </xf>
    <xf numFmtId="0" fontId="42" fillId="0" borderId="0" xfId="3" applyFont="1"/>
    <xf numFmtId="0" fontId="43" fillId="0" borderId="0" xfId="3" applyFont="1" applyAlignment="1">
      <alignment vertical="center"/>
    </xf>
    <xf numFmtId="0" fontId="42" fillId="0" borderId="0" xfId="3" applyFont="1" applyAlignment="1">
      <alignment wrapText="1"/>
    </xf>
    <xf numFmtId="166" fontId="42" fillId="0" borderId="0" xfId="3" applyNumberFormat="1" applyFont="1"/>
    <xf numFmtId="0" fontId="44" fillId="0" borderId="0" xfId="3" applyFont="1" applyAlignment="1">
      <alignment vertical="center"/>
    </xf>
    <xf numFmtId="0" fontId="41" fillId="0" borderId="0" xfId="3" applyAlignment="1">
      <alignment vertical="center" wrapText="1"/>
    </xf>
    <xf numFmtId="165" fontId="41" fillId="0" borderId="0" xfId="3" applyNumberFormat="1"/>
    <xf numFmtId="0" fontId="36" fillId="0" borderId="0" xfId="3" applyFont="1"/>
    <xf numFmtId="0" fontId="41" fillId="0" borderId="0" xfId="0" applyFont="1"/>
    <xf numFmtId="0" fontId="10" fillId="0" borderId="49" xfId="0" applyFont="1" applyBorder="1" applyAlignment="1">
      <alignment horizontal="center" vertical="center"/>
    </xf>
    <xf numFmtId="0" fontId="45" fillId="0" borderId="49" xfId="0" applyFont="1" applyBorder="1" applyAlignment="1">
      <alignment horizontal="center" vertical="center"/>
    </xf>
    <xf numFmtId="0" fontId="10" fillId="0" borderId="49" xfId="0" applyFont="1" applyBorder="1" applyAlignment="1">
      <alignment horizontal="center" vertical="center" wrapText="1"/>
    </xf>
    <xf numFmtId="0" fontId="41" fillId="0" borderId="49" xfId="0" applyFont="1" applyBorder="1" applyAlignment="1">
      <alignment horizontal="center"/>
    </xf>
    <xf numFmtId="0" fontId="44" fillId="0" borderId="49" xfId="0" applyFont="1" applyBorder="1" applyAlignment="1">
      <alignment vertical="center"/>
    </xf>
    <xf numFmtId="0" fontId="44" fillId="0" borderId="51" xfId="0" applyFont="1" applyBorder="1" applyAlignment="1">
      <alignment horizontal="center" vertical="center"/>
    </xf>
    <xf numFmtId="167" fontId="44" fillId="0" borderId="49" xfId="0" applyNumberFormat="1" applyFont="1" applyBorder="1" applyAlignment="1">
      <alignment horizontal="right" vertical="center" wrapText="1"/>
    </xf>
    <xf numFmtId="167" fontId="44" fillId="0" borderId="62" xfId="0" applyNumberFormat="1" applyFont="1" applyBorder="1" applyAlignment="1">
      <alignment horizontal="right" vertical="center" wrapText="1"/>
    </xf>
    <xf numFmtId="0" fontId="41" fillId="0" borderId="49" xfId="0" applyFont="1" applyBorder="1"/>
    <xf numFmtId="167" fontId="41" fillId="0" borderId="49" xfId="0" applyNumberFormat="1" applyFont="1" applyBorder="1"/>
    <xf numFmtId="167" fontId="44" fillId="0" borderId="49" xfId="0" applyNumberFormat="1" applyFont="1" applyBorder="1" applyAlignment="1">
      <alignment horizontal="right" vertical="center"/>
    </xf>
    <xf numFmtId="167" fontId="44" fillId="17" borderId="49" xfId="0" applyNumberFormat="1" applyFont="1" applyFill="1" applyBorder="1" applyAlignment="1">
      <alignment horizontal="center" vertical="center"/>
    </xf>
    <xf numFmtId="167" fontId="41" fillId="0" borderId="0" xfId="0" applyNumberFormat="1" applyFont="1"/>
    <xf numFmtId="0" fontId="44" fillId="0" borderId="49" xfId="0" applyFont="1" applyBorder="1" applyAlignment="1">
      <alignment vertical="center" wrapText="1"/>
    </xf>
    <xf numFmtId="0" fontId="44" fillId="0" borderId="49" xfId="0" applyFont="1" applyBorder="1" applyAlignment="1">
      <alignment horizontal="center" vertical="center"/>
    </xf>
    <xf numFmtId="167" fontId="44" fillId="0" borderId="55" xfId="0" applyNumberFormat="1" applyFont="1" applyBorder="1" applyAlignment="1">
      <alignment horizontal="right" vertical="center" wrapText="1"/>
    </xf>
    <xf numFmtId="167" fontId="44" fillId="0" borderId="63" xfId="0" applyNumberFormat="1" applyFont="1" applyBorder="1" applyAlignment="1">
      <alignment horizontal="right" vertical="center" wrapText="1"/>
    </xf>
    <xf numFmtId="167" fontId="44" fillId="0" borderId="64" xfId="0" applyNumberFormat="1" applyFont="1" applyBorder="1" applyAlignment="1">
      <alignment horizontal="right" vertical="center" wrapText="1"/>
    </xf>
    <xf numFmtId="167" fontId="44" fillId="0" borderId="55" xfId="0" applyNumberFormat="1" applyFont="1" applyBorder="1" applyAlignment="1">
      <alignment horizontal="right" vertical="center"/>
    </xf>
    <xf numFmtId="167" fontId="44" fillId="0" borderId="57" xfId="0" applyNumberFormat="1" applyFont="1" applyBorder="1" applyAlignment="1">
      <alignment horizontal="right" vertical="center" wrapText="1"/>
    </xf>
    <xf numFmtId="0" fontId="44" fillId="0" borderId="55" xfId="0" applyFont="1" applyBorder="1" applyAlignment="1">
      <alignment horizontal="center"/>
    </xf>
    <xf numFmtId="0" fontId="44" fillId="0" borderId="64" xfId="0" applyFont="1" applyBorder="1"/>
    <xf numFmtId="0" fontId="44" fillId="0" borderId="64" xfId="0" applyFont="1" applyBorder="1" applyAlignment="1">
      <alignment horizontal="center"/>
    </xf>
    <xf numFmtId="167" fontId="44" fillId="0" borderId="63" xfId="0" applyNumberFormat="1" applyFont="1" applyBorder="1" applyAlignment="1">
      <alignment horizontal="right"/>
    </xf>
    <xf numFmtId="167" fontId="44" fillId="0" borderId="49" xfId="0" applyNumberFormat="1" applyFont="1" applyBorder="1" applyAlignment="1">
      <alignment horizontal="right"/>
    </xf>
    <xf numFmtId="167" fontId="44" fillId="0" borderId="64" xfId="0" applyNumberFormat="1" applyFont="1" applyBorder="1" applyAlignment="1">
      <alignment horizontal="right"/>
    </xf>
    <xf numFmtId="167" fontId="44" fillId="17" borderId="55" xfId="0" applyNumberFormat="1" applyFont="1" applyFill="1" applyBorder="1" applyAlignment="1">
      <alignment horizontal="center" vertical="center"/>
    </xf>
    <xf numFmtId="167" fontId="44" fillId="0" borderId="0" xfId="0" applyNumberFormat="1" applyFont="1" applyAlignment="1">
      <alignment horizontal="right" vertical="center" wrapText="1"/>
    </xf>
    <xf numFmtId="167" fontId="10" fillId="0" borderId="57" xfId="0" applyNumberFormat="1" applyFont="1" applyBorder="1" applyAlignment="1">
      <alignment horizontal="center" wrapText="1"/>
    </xf>
    <xf numFmtId="167" fontId="10" fillId="0" borderId="49" xfId="0" applyNumberFormat="1" applyFont="1" applyBorder="1"/>
    <xf numFmtId="0" fontId="44" fillId="0" borderId="0" xfId="0" applyFont="1" applyAlignment="1">
      <alignment vertical="center" wrapText="1"/>
    </xf>
    <xf numFmtId="167" fontId="10" fillId="0" borderId="0" xfId="0" applyNumberFormat="1" applyFont="1" applyAlignment="1">
      <alignment horizontal="center" wrapText="1"/>
    </xf>
    <xf numFmtId="0" fontId="41" fillId="0" borderId="0" xfId="0" applyFont="1" applyAlignment="1">
      <alignment wrapText="1"/>
    </xf>
    <xf numFmtId="167" fontId="10" fillId="0" borderId="0" xfId="0" applyNumberFormat="1" applyFont="1"/>
    <xf numFmtId="168" fontId="41" fillId="0" borderId="0" xfId="0" applyNumberFormat="1" applyFont="1"/>
    <xf numFmtId="168" fontId="10" fillId="0" borderId="0" xfId="0" applyNumberFormat="1" applyFont="1"/>
    <xf numFmtId="0" fontId="15" fillId="0" borderId="49" xfId="0" applyFont="1" applyBorder="1"/>
    <xf numFmtId="0" fontId="44" fillId="0" borderId="0" xfId="6" applyFont="1"/>
    <xf numFmtId="0" fontId="6" fillId="0" borderId="0" xfId="7" applyFont="1"/>
    <xf numFmtId="0" fontId="36" fillId="0" borderId="0" xfId="7" applyFont="1"/>
    <xf numFmtId="6" fontId="41" fillId="0" borderId="0" xfId="7" applyNumberFormat="1" applyFont="1"/>
    <xf numFmtId="0" fontId="1" fillId="0" borderId="0" xfId="7"/>
    <xf numFmtId="0" fontId="1" fillId="0" borderId="0" xfId="6"/>
    <xf numFmtId="3" fontId="41" fillId="0" borderId="0" xfId="7" applyNumberFormat="1" applyFont="1"/>
    <xf numFmtId="0" fontId="47" fillId="0" borderId="0" xfId="7" applyFont="1"/>
    <xf numFmtId="0" fontId="21" fillId="0" borderId="0" xfId="6" applyFont="1" applyAlignment="1">
      <alignment horizontal="center" vertical="center" wrapText="1"/>
    </xf>
    <xf numFmtId="0" fontId="21" fillId="0" borderId="0" xfId="7" applyFont="1" applyAlignment="1">
      <alignment horizontal="center" vertical="center" wrapText="1"/>
    </xf>
    <xf numFmtId="169" fontId="21" fillId="0" borderId="0" xfId="7" applyNumberFormat="1" applyFont="1" applyAlignment="1">
      <alignment horizontal="center" vertical="center" wrapText="1"/>
    </xf>
    <xf numFmtId="0" fontId="21" fillId="0" borderId="0" xfId="6" applyFont="1" applyAlignment="1">
      <alignment vertical="center" wrapText="1"/>
    </xf>
    <xf numFmtId="0" fontId="1" fillId="0" borderId="0" xfId="6" applyAlignment="1">
      <alignment vertical="center" wrapText="1"/>
    </xf>
    <xf numFmtId="0" fontId="1" fillId="0" borderId="0" xfId="7" applyAlignment="1">
      <alignment vertical="center" wrapText="1"/>
    </xf>
    <xf numFmtId="169" fontId="44" fillId="0" borderId="0" xfId="7" applyNumberFormat="1" applyFont="1" applyAlignment="1">
      <alignment vertical="center" wrapText="1"/>
    </xf>
    <xf numFmtId="10" fontId="1" fillId="0" borderId="0" xfId="6" applyNumberFormat="1" applyAlignment="1">
      <alignment vertical="center" wrapText="1"/>
    </xf>
    <xf numFmtId="170" fontId="1" fillId="0" borderId="0" xfId="6" applyNumberFormat="1" applyAlignment="1">
      <alignment vertical="center" wrapText="1"/>
    </xf>
    <xf numFmtId="9" fontId="1" fillId="0" borderId="0" xfId="6" applyNumberFormat="1" applyAlignment="1">
      <alignment vertical="center" wrapText="1"/>
    </xf>
    <xf numFmtId="169" fontId="44" fillId="0" borderId="0" xfId="7" applyNumberFormat="1" applyFont="1"/>
    <xf numFmtId="9" fontId="21" fillId="0" borderId="0" xfId="8" applyFont="1" applyAlignment="1">
      <alignment vertical="center" wrapText="1"/>
    </xf>
    <xf numFmtId="10" fontId="21" fillId="0" borderId="0" xfId="6" applyNumberFormat="1" applyFont="1" applyAlignment="1">
      <alignment vertical="center" wrapText="1"/>
    </xf>
    <xf numFmtId="9" fontId="44" fillId="0" borderId="0" xfId="7" applyNumberFormat="1" applyFont="1" applyAlignment="1">
      <alignment vertical="center" wrapText="1"/>
    </xf>
    <xf numFmtId="0" fontId="44" fillId="0" borderId="0" xfId="7" applyFont="1"/>
    <xf numFmtId="0" fontId="44" fillId="0" borderId="0" xfId="6" applyFont="1" applyAlignment="1">
      <alignment vertical="center" wrapText="1"/>
    </xf>
    <xf numFmtId="10" fontId="48" fillId="0" borderId="0" xfId="6" applyNumberFormat="1" applyFont="1" applyAlignment="1">
      <alignment vertical="center" wrapText="1"/>
    </xf>
    <xf numFmtId="0" fontId="48" fillId="0" borderId="0" xfId="6" applyFont="1" applyAlignment="1">
      <alignment vertical="center" wrapText="1"/>
    </xf>
    <xf numFmtId="0" fontId="48" fillId="0" borderId="0" xfId="7" applyFont="1"/>
    <xf numFmtId="0" fontId="29" fillId="0" borderId="29" xfId="0" applyFont="1" applyBorder="1" applyAlignment="1">
      <alignment wrapText="1"/>
    </xf>
    <xf numFmtId="164" fontId="0" fillId="0" borderId="0" xfId="0" applyNumberFormat="1"/>
    <xf numFmtId="0" fontId="27" fillId="0" borderId="0" xfId="0" applyFont="1" applyFill="1" applyBorder="1"/>
    <xf numFmtId="0" fontId="0" fillId="0" borderId="1" xfId="0" applyBorder="1"/>
    <xf numFmtId="0" fontId="21" fillId="0" borderId="1" xfId="0" applyFont="1" applyBorder="1"/>
    <xf numFmtId="6" fontId="0" fillId="0" borderId="0" xfId="0" applyNumberFormat="1"/>
    <xf numFmtId="6" fontId="0" fillId="0" borderId="1" xfId="0" applyNumberFormat="1" applyBorder="1"/>
    <xf numFmtId="168" fontId="0" fillId="0" borderId="0" xfId="0" applyNumberFormat="1"/>
    <xf numFmtId="6" fontId="21" fillId="0" borderId="1" xfId="0" applyNumberFormat="1" applyFont="1" applyBorder="1"/>
    <xf numFmtId="0" fontId="0" fillId="0" borderId="0" xfId="0" applyAlignment="1">
      <alignment horizontal="center"/>
    </xf>
    <xf numFmtId="9" fontId="0" fillId="0" borderId="0" xfId="0" applyNumberFormat="1" applyAlignment="1">
      <alignment horizontal="center"/>
    </xf>
    <xf numFmtId="0" fontId="0" fillId="0" borderId="1" xfId="0" applyBorder="1" applyAlignment="1">
      <alignment wrapText="1"/>
    </xf>
    <xf numFmtId="164" fontId="35" fillId="0" borderId="6" xfId="0" applyNumberFormat="1" applyFont="1" applyBorder="1" applyAlignment="1">
      <alignment wrapText="1"/>
    </xf>
    <xf numFmtId="0" fontId="21" fillId="18" borderId="19" xfId="0" applyFont="1" applyFill="1" applyBorder="1" applyAlignment="1">
      <alignment horizontal="center"/>
    </xf>
    <xf numFmtId="0" fontId="21" fillId="18" borderId="19" xfId="0" applyFont="1" applyFill="1" applyBorder="1" applyAlignment="1">
      <alignment horizontal="center" wrapText="1"/>
    </xf>
    <xf numFmtId="0" fontId="12" fillId="0" borderId="0" xfId="0" applyFont="1" applyAlignment="1">
      <alignment horizontal="center" vertical="center"/>
    </xf>
    <xf numFmtId="0" fontId="22" fillId="0" borderId="0" xfId="0" applyFont="1"/>
    <xf numFmtId="0" fontId="13" fillId="0" borderId="0" xfId="0" applyFont="1" applyAlignment="1">
      <alignment horizontal="left" vertical="center"/>
    </xf>
    <xf numFmtId="0" fontId="13" fillId="0" borderId="0" xfId="0" applyFont="1" applyAlignment="1">
      <alignment vertical="center"/>
    </xf>
    <xf numFmtId="0" fontId="13" fillId="0" borderId="0" xfId="0" applyFont="1" applyAlignment="1">
      <alignment horizontal="center" vertical="center"/>
    </xf>
    <xf numFmtId="0" fontId="15" fillId="3" borderId="9" xfId="0" applyFont="1" applyFill="1" applyBorder="1" applyAlignment="1">
      <alignment horizontal="center" wrapText="1"/>
    </xf>
    <xf numFmtId="0" fontId="23" fillId="0" borderId="10" xfId="0" applyFont="1" applyBorder="1"/>
    <xf numFmtId="0" fontId="12" fillId="0" borderId="9" xfId="0" applyFont="1" applyBorder="1" applyAlignment="1">
      <alignment horizontal="center" vertical="center" wrapText="1"/>
    </xf>
    <xf numFmtId="0" fontId="13" fillId="0" borderId="69" xfId="0" applyFont="1" applyBorder="1" applyAlignment="1">
      <alignment vertical="center" wrapText="1"/>
    </xf>
    <xf numFmtId="0" fontId="13" fillId="0" borderId="70" xfId="0" applyFont="1" applyBorder="1" applyAlignment="1">
      <alignment vertical="center" wrapText="1"/>
    </xf>
    <xf numFmtId="0" fontId="13" fillId="0" borderId="71" xfId="0" applyFont="1" applyBorder="1" applyAlignment="1">
      <alignment horizontal="center" vertical="center" wrapText="1"/>
    </xf>
    <xf numFmtId="0" fontId="23" fillId="0" borderId="0" xfId="0" applyFont="1"/>
    <xf numFmtId="0" fontId="22" fillId="0" borderId="0" xfId="0" applyFont="1" applyFill="1"/>
    <xf numFmtId="0" fontId="13" fillId="0" borderId="1" xfId="0" applyFont="1" applyFill="1" applyBorder="1" applyAlignment="1">
      <alignment wrapText="1"/>
    </xf>
    <xf numFmtId="0" fontId="13" fillId="0" borderId="1" xfId="0" applyFont="1" applyFill="1" applyBorder="1" applyAlignment="1">
      <alignment horizontal="center" vertical="center" wrapText="1"/>
    </xf>
    <xf numFmtId="0" fontId="15" fillId="0" borderId="0" xfId="0" applyFont="1" applyFill="1" applyAlignment="1">
      <alignment horizontal="center" vertical="center" wrapText="1"/>
    </xf>
    <xf numFmtId="0" fontId="23" fillId="0" borderId="0" xfId="0" applyFont="1" applyFill="1"/>
    <xf numFmtId="0" fontId="12" fillId="0" borderId="17"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7" fillId="0" borderId="1" xfId="0" applyFont="1" applyFill="1" applyBorder="1" applyAlignment="1">
      <alignment wrapText="1"/>
    </xf>
    <xf numFmtId="0" fontId="13" fillId="0" borderId="14" xfId="0" applyFont="1" applyFill="1" applyBorder="1" applyAlignment="1">
      <alignment wrapText="1"/>
    </xf>
    <xf numFmtId="0" fontId="13" fillId="0" borderId="14" xfId="0" applyFont="1" applyFill="1" applyBorder="1" applyAlignment="1">
      <alignment horizontal="center" vertical="center" wrapText="1"/>
    </xf>
    <xf numFmtId="0" fontId="13" fillId="0" borderId="26" xfId="0" applyFont="1" applyBorder="1" applyAlignment="1">
      <alignment wrapText="1"/>
    </xf>
    <xf numFmtId="164" fontId="22" fillId="0" borderId="0" xfId="0" applyNumberFormat="1" applyFont="1"/>
    <xf numFmtId="168" fontId="22" fillId="0" borderId="0" xfId="0" applyNumberFormat="1" applyFont="1"/>
    <xf numFmtId="6" fontId="22" fillId="0" borderId="0" xfId="0" applyNumberFormat="1" applyFont="1"/>
    <xf numFmtId="9" fontId="0" fillId="0" borderId="0" xfId="0" applyNumberFormat="1"/>
    <xf numFmtId="0" fontId="21" fillId="0" borderId="0" xfId="0" applyFont="1"/>
    <xf numFmtId="0" fontId="0" fillId="0" borderId="0" xfId="0" applyBorder="1"/>
    <xf numFmtId="164" fontId="21" fillId="0" borderId="0" xfId="0" applyNumberFormat="1" applyFont="1" applyBorder="1"/>
    <xf numFmtId="6" fontId="21" fillId="0" borderId="0" xfId="0" applyNumberFormat="1" applyFont="1"/>
    <xf numFmtId="0" fontId="21" fillId="0" borderId="0" xfId="0" applyFont="1" applyBorder="1"/>
    <xf numFmtId="0" fontId="21" fillId="0" borderId="0" xfId="0" applyFont="1" applyBorder="1" applyAlignment="1">
      <alignment horizontal="left"/>
    </xf>
    <xf numFmtId="0" fontId="0" fillId="0" borderId="0" xfId="0" applyBorder="1" applyAlignment="1">
      <alignment horizontal="center"/>
    </xf>
    <xf numFmtId="164" fontId="0" fillId="0" borderId="0" xfId="0" applyNumberFormat="1" applyBorder="1"/>
    <xf numFmtId="164" fontId="0" fillId="0" borderId="0" xfId="0" applyNumberFormat="1" applyFont="1" applyBorder="1"/>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5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3" fillId="0" borderId="1" xfId="0" applyFont="1" applyBorder="1"/>
    <xf numFmtId="0" fontId="22" fillId="0" borderId="1" xfId="0" applyFont="1" applyBorder="1" applyAlignment="1">
      <alignment horizontal="center" vertical="center" wrapText="1"/>
    </xf>
    <xf numFmtId="0" fontId="49" fillId="0" borderId="1" xfId="0" applyFont="1" applyBorder="1" applyAlignment="1">
      <alignment vertical="center" wrapText="1"/>
    </xf>
    <xf numFmtId="0" fontId="22" fillId="0" borderId="1" xfId="0" applyFont="1" applyBorder="1" applyAlignment="1">
      <alignment vertical="center" wrapText="1"/>
    </xf>
    <xf numFmtId="0" fontId="15" fillId="3" borderId="9" xfId="0" applyFont="1" applyFill="1" applyBorder="1" applyAlignment="1">
      <alignment horizontal="center" wrapText="1"/>
    </xf>
    <xf numFmtId="0" fontId="23" fillId="0" borderId="10" xfId="0" applyFont="1" applyBorder="1"/>
    <xf numFmtId="0" fontId="15" fillId="4" borderId="15" xfId="0" applyFont="1" applyFill="1" applyBorder="1" applyAlignment="1">
      <alignment horizontal="center" vertical="center" wrapText="1"/>
    </xf>
    <xf numFmtId="0" fontId="23" fillId="0" borderId="68" xfId="0" applyFont="1" applyBorder="1"/>
    <xf numFmtId="0" fontId="15" fillId="4" borderId="1" xfId="0" applyFont="1" applyFill="1" applyBorder="1" applyAlignment="1">
      <alignment horizontal="center" vertical="center" wrapText="1"/>
    </xf>
    <xf numFmtId="0" fontId="12" fillId="5" borderId="19" xfId="0" applyFont="1" applyFill="1" applyBorder="1" applyAlignment="1">
      <alignment horizontal="center" vertical="center" wrapText="1"/>
    </xf>
    <xf numFmtId="0" fontId="23" fillId="0" borderId="19" xfId="0" applyFont="1" applyBorder="1"/>
    <xf numFmtId="0" fontId="12" fillId="0" borderId="17" xfId="0" applyFont="1" applyBorder="1" applyAlignment="1">
      <alignment horizontal="center" vertical="center" wrapText="1"/>
    </xf>
    <xf numFmtId="0" fontId="23" fillId="0" borderId="17" xfId="0" applyFont="1" applyBorder="1"/>
    <xf numFmtId="0" fontId="15" fillId="0" borderId="1" xfId="0" applyFont="1" applyBorder="1" applyAlignment="1">
      <alignment horizontal="center" vertical="center" wrapText="1"/>
    </xf>
    <xf numFmtId="0" fontId="15" fillId="4" borderId="19"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3" fillId="0" borderId="1" xfId="0" applyFont="1" applyFill="1" applyBorder="1"/>
    <xf numFmtId="0" fontId="15" fillId="4" borderId="72" xfId="0" applyFont="1" applyFill="1" applyBorder="1" applyAlignment="1">
      <alignment horizontal="center" vertical="center" wrapText="1"/>
    </xf>
    <xf numFmtId="0" fontId="23" fillId="0" borderId="72" xfId="0" applyFont="1" applyBorder="1"/>
    <xf numFmtId="0" fontId="23" fillId="0" borderId="3" xfId="0" applyFont="1" applyBorder="1"/>
    <xf numFmtId="0" fontId="12" fillId="0" borderId="24" xfId="0" applyFont="1" applyBorder="1" applyAlignment="1">
      <alignment horizontal="center" vertical="center" wrapText="1"/>
    </xf>
    <xf numFmtId="0" fontId="15" fillId="0" borderId="19" xfId="0" applyFont="1" applyFill="1" applyBorder="1" applyAlignment="1">
      <alignment horizontal="center" vertical="center" wrapText="1"/>
    </xf>
    <xf numFmtId="0" fontId="23" fillId="0" borderId="19" xfId="0" applyFont="1" applyFill="1" applyBorder="1"/>
    <xf numFmtId="0" fontId="12" fillId="0" borderId="1" xfId="0" applyFont="1" applyFill="1" applyBorder="1" applyAlignment="1">
      <alignment horizontal="center" wrapText="1"/>
    </xf>
    <xf numFmtId="0" fontId="12" fillId="0" borderId="1" xfId="0" applyFont="1" applyFill="1" applyBorder="1" applyAlignment="1">
      <alignment vertical="center" wrapText="1"/>
    </xf>
    <xf numFmtId="0" fontId="23" fillId="0" borderId="23" xfId="0" applyFont="1" applyBorder="1"/>
    <xf numFmtId="0" fontId="36" fillId="0" borderId="46" xfId="3" applyFont="1" applyBorder="1" applyAlignment="1">
      <alignment horizontal="center" wrapText="1"/>
    </xf>
    <xf numFmtId="0" fontId="11" fillId="0" borderId="47" xfId="3" applyFont="1" applyBorder="1"/>
    <xf numFmtId="0" fontId="11" fillId="0" borderId="48" xfId="3" applyFont="1" applyBorder="1"/>
    <xf numFmtId="0" fontId="15" fillId="0" borderId="61" xfId="3" applyFont="1" applyBorder="1" applyAlignment="1">
      <alignment wrapText="1"/>
    </xf>
    <xf numFmtId="0" fontId="41" fillId="0" borderId="61" xfId="4" applyBorder="1" applyAlignment="1">
      <alignment wrapText="1"/>
    </xf>
    <xf numFmtId="0" fontId="43" fillId="0" borderId="0" xfId="3" applyFont="1" applyAlignment="1">
      <alignment vertical="center"/>
    </xf>
    <xf numFmtId="0" fontId="41" fillId="0" borderId="0" xfId="3"/>
    <xf numFmtId="0" fontId="44" fillId="0" borderId="0" xfId="0" applyFont="1" applyAlignment="1">
      <alignment vertical="center" wrapText="1"/>
    </xf>
    <xf numFmtId="0" fontId="0" fillId="0" borderId="0" xfId="0"/>
    <xf numFmtId="0" fontId="10" fillId="0" borderId="51" xfId="0" applyFont="1" applyBorder="1" applyAlignment="1">
      <alignment horizontal="center" wrapText="1"/>
    </xf>
    <xf numFmtId="0" fontId="11" fillId="0" borderId="62" xfId="0" applyFont="1" applyBorder="1"/>
    <xf numFmtId="0" fontId="11" fillId="0" borderId="57" xfId="0" applyFont="1" applyBorder="1"/>
    <xf numFmtId="167" fontId="10" fillId="0" borderId="51" xfId="0" applyNumberFormat="1" applyFont="1" applyBorder="1" applyAlignment="1">
      <alignment horizontal="center" wrapText="1"/>
    </xf>
    <xf numFmtId="0" fontId="19" fillId="0" borderId="1" xfId="0" applyFont="1" applyBorder="1" applyAlignment="1">
      <alignment horizontal="left" vertical="center" wrapText="1"/>
    </xf>
    <xf numFmtId="0" fontId="0" fillId="0" borderId="1" xfId="0" applyBorder="1" applyAlignment="1">
      <alignment horizontal="left" vertical="center" wrapText="1"/>
    </xf>
    <xf numFmtId="0" fontId="28" fillId="0" borderId="17" xfId="0" applyFont="1" applyBorder="1" applyAlignment="1">
      <alignment horizontal="center" vertical="center" wrapText="1"/>
    </xf>
    <xf numFmtId="0" fontId="27" fillId="0" borderId="17" xfId="0" applyFont="1" applyBorder="1"/>
    <xf numFmtId="0" fontId="27" fillId="0" borderId="23" xfId="0" applyFont="1" applyBorder="1"/>
    <xf numFmtId="0" fontId="28" fillId="0" borderId="24" xfId="0" applyFont="1" applyBorder="1" applyAlignment="1">
      <alignment horizontal="center" vertical="center" wrapText="1"/>
    </xf>
    <xf numFmtId="0" fontId="31" fillId="4" borderId="1" xfId="0" applyFont="1" applyFill="1" applyBorder="1" applyAlignment="1">
      <alignment horizontal="center" vertical="center" wrapText="1"/>
    </xf>
    <xf numFmtId="0" fontId="27" fillId="0" borderId="1" xfId="0" applyFont="1" applyBorder="1"/>
    <xf numFmtId="0" fontId="31" fillId="4" borderId="19" xfId="0" applyFont="1" applyFill="1" applyBorder="1" applyAlignment="1">
      <alignment horizontal="center" vertical="center" wrapText="1"/>
    </xf>
    <xf numFmtId="0" fontId="27" fillId="0" borderId="19" xfId="0" applyFont="1" applyBorder="1"/>
    <xf numFmtId="0" fontId="28" fillId="0" borderId="1" xfId="0" applyFont="1" applyBorder="1" applyAlignment="1">
      <alignment horizontal="center" vertical="center" wrapText="1"/>
    </xf>
    <xf numFmtId="0" fontId="28" fillId="6" borderId="1" xfId="0" applyFont="1" applyFill="1" applyBorder="1" applyAlignment="1">
      <alignment horizontal="center" wrapText="1"/>
    </xf>
    <xf numFmtId="0" fontId="28" fillId="0" borderId="24" xfId="0" applyFont="1" applyBorder="1" applyAlignment="1">
      <alignment vertical="center" wrapText="1"/>
    </xf>
    <xf numFmtId="3" fontId="9" fillId="0" borderId="1" xfId="2" applyNumberFormat="1" applyBorder="1" applyAlignment="1" applyProtection="1">
      <alignment horizontal="center" vertical="center" wrapText="1"/>
      <protection locked="0"/>
    </xf>
    <xf numFmtId="3" fontId="7" fillId="0" borderId="1" xfId="0" applyNumberFormat="1" applyFont="1" applyBorder="1" applyAlignment="1" applyProtection="1">
      <alignment horizontal="center" vertical="center" wrapText="1"/>
      <protection locked="0"/>
    </xf>
    <xf numFmtId="0" fontId="26" fillId="3" borderId="9" xfId="0" applyFont="1" applyFill="1" applyBorder="1" applyAlignment="1">
      <alignment horizontal="center" wrapText="1"/>
    </xf>
    <xf numFmtId="0" fontId="27" fillId="0" borderId="10" xfId="0" applyFont="1" applyBorder="1"/>
    <xf numFmtId="0" fontId="27" fillId="0" borderId="11" xfId="0" applyFont="1" applyBorder="1"/>
    <xf numFmtId="0" fontId="31" fillId="4" borderId="15" xfId="0" applyFont="1" applyFill="1" applyBorder="1" applyAlignment="1">
      <alignment horizontal="center" vertical="center" wrapText="1"/>
    </xf>
    <xf numFmtId="0" fontId="27" fillId="0" borderId="16" xfId="0" applyFont="1" applyBorder="1"/>
    <xf numFmtId="0" fontId="28" fillId="5" borderId="19" xfId="0" applyFont="1" applyFill="1" applyBorder="1" applyAlignment="1">
      <alignment horizontal="center" vertical="center" wrapText="1"/>
    </xf>
    <xf numFmtId="0" fontId="3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0" fillId="0" borderId="1" xfId="0" applyBorder="1" applyAlignment="1">
      <alignment vertical="center" wrapText="1"/>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3" fontId="7" fillId="0" borderId="6" xfId="0" applyNumberFormat="1" applyFont="1" applyBorder="1" applyAlignment="1" applyProtection="1">
      <alignment horizontal="center" vertical="center" wrapText="1"/>
      <protection locked="0"/>
    </xf>
    <xf numFmtId="3" fontId="7" fillId="0" borderId="7" xfId="0" applyNumberFormat="1" applyFont="1" applyBorder="1" applyAlignment="1" applyProtection="1">
      <alignment horizontal="center" vertical="center" wrapText="1"/>
      <protection locked="0"/>
    </xf>
    <xf numFmtId="3" fontId="7" fillId="0" borderId="8" xfId="0" applyNumberFormat="1" applyFont="1" applyBorder="1" applyAlignment="1" applyProtection="1">
      <alignment horizontal="center" vertical="center" wrapText="1"/>
      <protection locked="0"/>
    </xf>
    <xf numFmtId="0" fontId="11" fillId="0" borderId="17" xfId="0" applyFont="1" applyBorder="1"/>
    <xf numFmtId="0" fontId="11" fillId="0" borderId="23" xfId="0" applyFont="1" applyBorder="1"/>
    <xf numFmtId="0" fontId="11" fillId="0" borderId="1" xfId="0" applyFont="1" applyBorder="1"/>
    <xf numFmtId="0" fontId="11" fillId="0" borderId="19" xfId="0" applyFont="1" applyBorder="1"/>
    <xf numFmtId="0" fontId="12" fillId="6" borderId="1" xfId="0" applyFont="1" applyFill="1" applyBorder="1" applyAlignment="1">
      <alignment horizontal="center" wrapText="1"/>
    </xf>
    <xf numFmtId="0" fontId="12" fillId="0" borderId="24" xfId="0" applyFont="1" applyBorder="1" applyAlignment="1">
      <alignment vertical="center" wrapText="1"/>
    </xf>
    <xf numFmtId="0" fontId="10" fillId="3" borderId="9" xfId="0" applyFont="1" applyFill="1" applyBorder="1" applyAlignment="1">
      <alignment horizontal="center" wrapText="1"/>
    </xf>
    <xf numFmtId="0" fontId="11" fillId="0" borderId="10" xfId="0" applyFont="1" applyBorder="1"/>
    <xf numFmtId="0" fontId="11" fillId="0" borderId="11" xfId="0" applyFont="1" applyBorder="1"/>
    <xf numFmtId="0" fontId="11" fillId="0" borderId="16" xfId="0" applyFont="1" applyBorder="1"/>
    <xf numFmtId="0" fontId="24" fillId="0" borderId="1" xfId="0" applyFont="1" applyBorder="1" applyAlignment="1">
      <alignment horizontal="left" vertical="center" wrapText="1"/>
    </xf>
    <xf numFmtId="0" fontId="22" fillId="0" borderId="1" xfId="0" applyFont="1" applyBorder="1" applyAlignment="1">
      <alignment horizontal="left" vertical="center" wrapText="1"/>
    </xf>
    <xf numFmtId="0" fontId="23" fillId="0" borderId="1" xfId="0" applyFont="1" applyBorder="1" applyAlignment="1">
      <alignment vertical="center"/>
    </xf>
    <xf numFmtId="0" fontId="23" fillId="0" borderId="19" xfId="0" applyFont="1" applyBorder="1" applyAlignment="1">
      <alignment vertical="center"/>
    </xf>
    <xf numFmtId="0" fontId="12" fillId="6" borderId="1" xfId="0" applyFont="1" applyFill="1" applyBorder="1" applyAlignment="1">
      <alignment horizontal="center" vertical="center" wrapText="1"/>
    </xf>
    <xf numFmtId="0" fontId="12" fillId="0" borderId="1" xfId="0" applyFont="1" applyBorder="1" applyAlignment="1">
      <alignment vertical="center" wrapText="1"/>
    </xf>
    <xf numFmtId="0" fontId="0" fillId="0" borderId="1" xfId="0" applyBorder="1" applyAlignment="1">
      <alignment horizontal="center" vertical="center"/>
    </xf>
    <xf numFmtId="0" fontId="15" fillId="3"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8" xfId="0" applyFont="1" applyBorder="1" applyAlignment="1">
      <alignment horizontal="center" vertical="center" wrapText="1"/>
    </xf>
    <xf numFmtId="3" fontId="7" fillId="0" borderId="3" xfId="0" applyNumberFormat="1" applyFont="1" applyBorder="1" applyAlignment="1" applyProtection="1">
      <alignment horizontal="center" vertical="center" wrapText="1"/>
      <protection locked="0"/>
    </xf>
    <xf numFmtId="3" fontId="7" fillId="0" borderId="28"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5" fillId="0" borderId="24" xfId="0" applyFont="1" applyBorder="1" applyAlignment="1">
      <alignment vertical="center" wrapText="1"/>
    </xf>
    <xf numFmtId="0" fontId="37" fillId="0" borderId="17" xfId="0" applyFont="1" applyBorder="1"/>
    <xf numFmtId="0" fontId="38" fillId="4" borderId="1" xfId="0" applyFont="1" applyFill="1" applyBorder="1" applyAlignment="1">
      <alignment horizontal="center" vertical="center" wrapText="1"/>
    </xf>
    <xf numFmtId="0" fontId="37" fillId="0" borderId="1" xfId="0" applyFont="1" applyBorder="1"/>
    <xf numFmtId="0" fontId="35" fillId="0" borderId="17" xfId="0" applyFont="1" applyBorder="1" applyAlignment="1">
      <alignment horizontal="center" vertical="center" wrapText="1"/>
    </xf>
    <xf numFmtId="0" fontId="35" fillId="0" borderId="34" xfId="0" applyFont="1" applyBorder="1" applyAlignment="1">
      <alignment horizontal="center" vertical="center" wrapText="1"/>
    </xf>
    <xf numFmtId="0" fontId="37" fillId="0" borderId="39" xfId="0" applyFont="1" applyBorder="1"/>
    <xf numFmtId="0" fontId="37" fillId="0" borderId="41" xfId="0" applyFont="1" applyBorder="1"/>
    <xf numFmtId="0" fontId="35" fillId="0" borderId="73" xfId="0" applyFont="1" applyBorder="1" applyAlignment="1">
      <alignment wrapText="1"/>
    </xf>
    <xf numFmtId="0" fontId="21" fillId="0" borderId="28" xfId="0" applyFont="1" applyBorder="1" applyAlignment="1">
      <alignment wrapText="1"/>
    </xf>
    <xf numFmtId="0" fontId="35" fillId="6" borderId="1" xfId="0" applyFont="1" applyFill="1" applyBorder="1" applyAlignment="1">
      <alignment horizontal="center" wrapText="1"/>
    </xf>
    <xf numFmtId="0" fontId="37" fillId="0" borderId="3" xfId="0" applyFont="1" applyBorder="1"/>
    <xf numFmtId="0" fontId="38" fillId="4" borderId="19" xfId="0" applyFont="1" applyFill="1" applyBorder="1" applyAlignment="1">
      <alignment horizontal="center" vertical="center" wrapText="1"/>
    </xf>
    <xf numFmtId="0" fontId="37" fillId="0" borderId="19" xfId="0" applyFont="1" applyBorder="1"/>
    <xf numFmtId="0" fontId="38" fillId="0" borderId="1" xfId="0" applyFont="1" applyBorder="1" applyAlignment="1">
      <alignment horizontal="center" vertical="center" wrapText="1"/>
    </xf>
    <xf numFmtId="0" fontId="38" fillId="4" borderId="6" xfId="0" applyFont="1" applyFill="1" applyBorder="1" applyAlignment="1">
      <alignment horizontal="center" vertical="center" wrapText="1"/>
    </xf>
    <xf numFmtId="0" fontId="37" fillId="0" borderId="6" xfId="0" applyFont="1" applyBorder="1"/>
    <xf numFmtId="0" fontId="21" fillId="0" borderId="0" xfId="0" applyFont="1" applyBorder="1" applyAlignment="1">
      <alignment horizontal="center" vertical="center" wrapText="1"/>
    </xf>
    <xf numFmtId="0" fontId="0" fillId="0" borderId="0" xfId="0" applyBorder="1" applyAlignment="1">
      <alignment vertical="center"/>
    </xf>
    <xf numFmtId="0" fontId="21" fillId="0" borderId="65" xfId="0" applyFont="1" applyBorder="1" applyAlignment="1">
      <alignment horizontal="center" wrapText="1"/>
    </xf>
    <xf numFmtId="0" fontId="21" fillId="0" borderId="66" xfId="0" applyFont="1" applyBorder="1" applyAlignment="1">
      <alignment horizontal="center" wrapText="1"/>
    </xf>
    <xf numFmtId="0" fontId="21" fillId="0" borderId="67" xfId="0" applyFont="1" applyBorder="1" applyAlignment="1">
      <alignment horizontal="center" wrapText="1"/>
    </xf>
    <xf numFmtId="0" fontId="6" fillId="0" borderId="1" xfId="0" applyFont="1" applyBorder="1" applyAlignment="1">
      <alignment horizontal="center" vertical="center" wrapText="1"/>
    </xf>
    <xf numFmtId="0" fontId="27" fillId="0" borderId="31" xfId="0" applyFont="1" applyBorder="1"/>
    <xf numFmtId="0" fontId="35" fillId="0" borderId="24" xfId="0" applyFont="1" applyBorder="1" applyAlignment="1">
      <alignment horizontal="center" vertical="center" wrapText="1"/>
    </xf>
    <xf numFmtId="0" fontId="0" fillId="0" borderId="1" xfId="0" applyBorder="1" applyAlignment="1">
      <alignment wrapText="1"/>
    </xf>
    <xf numFmtId="0" fontId="37" fillId="0" borderId="23" xfId="0" applyFont="1" applyBorder="1"/>
    <xf numFmtId="0" fontId="35" fillId="0" borderId="1" xfId="0" applyFont="1" applyBorder="1" applyAlignment="1">
      <alignment horizontal="center" vertical="center" wrapText="1"/>
    </xf>
  </cellXfs>
  <cellStyles count="9">
    <cellStyle name="Hipervínculo" xfId="2" builtinId="8"/>
    <cellStyle name="Moneda" xfId="1" builtinId="4"/>
    <cellStyle name="Normal" xfId="0" builtinId="0"/>
    <cellStyle name="Normal 2 2 2 2" xfId="5" xr:uid="{857EFBF1-90B2-43F0-A080-361B4DD20C61}"/>
    <cellStyle name="Normal 2 4" xfId="3" xr:uid="{91AAFCB9-F9A4-4560-8AA8-0F0B3207E744}"/>
    <cellStyle name="Normal 2 5" xfId="7" xr:uid="{2A0A5962-5123-47F3-AF5D-BF5D668C89AC}"/>
    <cellStyle name="Normal 5" xfId="4" xr:uid="{6074E7F8-8AA9-496F-A86F-85A65032973D}"/>
    <cellStyle name="Normal 6" xfId="6" xr:uid="{C39E7466-3C61-455E-9EC2-9FF2545E80D2}"/>
    <cellStyle name="Porcentaje 2" xfId="8" xr:uid="{A03CA17F-A631-4129-9BC5-4E3DBF2BFCC2}"/>
  </cellStyles>
  <dxfs count="15">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14" formatCode="0.00%"/>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b1685e95c25ad1e6/Escritorio/FICHA%20DE%20COTIZACION%20VICTIMAS%202027%20(1).xlsx" TargetMode="External"/><Relationship Id="rId1" Type="http://schemas.openxmlformats.org/officeDocument/2006/relationships/externalLinkPath" Target="/b1685e95c25ad1e6/Escritorio/FICHA%20DE%20COTIZACION%20VICTIMAS%20202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tizacion 1"/>
      <sheetName val="corizacion 2"/>
      <sheetName val="cotizacion 3"/>
      <sheetName val="PROMEDIO"/>
    </sheetNames>
    <sheetDataSet>
      <sheetData sheetId="0">
        <row r="14">
          <cell r="F14">
            <v>597738</v>
          </cell>
        </row>
        <row r="18">
          <cell r="F18">
            <v>8370372</v>
          </cell>
        </row>
        <row r="27">
          <cell r="F27">
            <v>8047</v>
          </cell>
        </row>
        <row r="28">
          <cell r="F28">
            <v>15117</v>
          </cell>
        </row>
        <row r="29">
          <cell r="F29">
            <v>13713</v>
          </cell>
        </row>
        <row r="30">
          <cell r="F30">
            <v>6107</v>
          </cell>
        </row>
        <row r="31">
          <cell r="F31">
            <v>6107</v>
          </cell>
        </row>
        <row r="35">
          <cell r="F35">
            <v>8588</v>
          </cell>
        </row>
        <row r="36">
          <cell r="F36">
            <v>31829</v>
          </cell>
        </row>
        <row r="37">
          <cell r="F37">
            <v>10005</v>
          </cell>
        </row>
        <row r="38">
          <cell r="F38">
            <v>5022</v>
          </cell>
        </row>
        <row r="39">
          <cell r="F39">
            <v>4646</v>
          </cell>
        </row>
        <row r="40">
          <cell r="F40">
            <v>10803</v>
          </cell>
        </row>
        <row r="41">
          <cell r="F41">
            <v>50798</v>
          </cell>
        </row>
        <row r="42">
          <cell r="F42">
            <v>36762</v>
          </cell>
        </row>
        <row r="43">
          <cell r="F43">
            <v>10909</v>
          </cell>
        </row>
        <row r="44">
          <cell r="F44">
            <v>3218</v>
          </cell>
        </row>
        <row r="45">
          <cell r="F45">
            <v>9132</v>
          </cell>
        </row>
        <row r="46">
          <cell r="F46">
            <v>5124</v>
          </cell>
        </row>
        <row r="47">
          <cell r="F47">
            <v>6292</v>
          </cell>
        </row>
        <row r="48">
          <cell r="F48">
            <v>5684</v>
          </cell>
        </row>
        <row r="49">
          <cell r="F49">
            <v>1586</v>
          </cell>
        </row>
        <row r="50">
          <cell r="F50">
            <v>13043</v>
          </cell>
        </row>
        <row r="51">
          <cell r="F51">
            <v>5323</v>
          </cell>
        </row>
        <row r="55">
          <cell r="F55">
            <v>63041</v>
          </cell>
        </row>
        <row r="56">
          <cell r="F56">
            <v>2418</v>
          </cell>
        </row>
        <row r="57">
          <cell r="F57">
            <v>13377</v>
          </cell>
        </row>
        <row r="58">
          <cell r="F58">
            <v>3973</v>
          </cell>
        </row>
        <row r="59">
          <cell r="F59">
            <v>20137</v>
          </cell>
        </row>
        <row r="60">
          <cell r="F60">
            <v>4250</v>
          </cell>
        </row>
        <row r="61">
          <cell r="F61">
            <v>10559</v>
          </cell>
        </row>
        <row r="62">
          <cell r="F62">
            <v>13043</v>
          </cell>
        </row>
        <row r="63">
          <cell r="F63">
            <v>5323</v>
          </cell>
        </row>
        <row r="64">
          <cell r="F64">
            <v>3887</v>
          </cell>
        </row>
        <row r="65">
          <cell r="F65">
            <v>3810</v>
          </cell>
        </row>
        <row r="66">
          <cell r="F66">
            <v>20137</v>
          </cell>
        </row>
        <row r="67">
          <cell r="F67">
            <v>4250</v>
          </cell>
        </row>
        <row r="68">
          <cell r="F68">
            <v>6146</v>
          </cell>
        </row>
        <row r="69">
          <cell r="F69">
            <v>15024</v>
          </cell>
        </row>
        <row r="70">
          <cell r="F70">
            <v>11252</v>
          </cell>
        </row>
        <row r="71">
          <cell r="F71">
            <v>13043</v>
          </cell>
        </row>
        <row r="72">
          <cell r="F72">
            <v>5323</v>
          </cell>
        </row>
        <row r="73">
          <cell r="F73">
            <v>6373</v>
          </cell>
        </row>
        <row r="77">
          <cell r="F77">
            <v>49258</v>
          </cell>
        </row>
        <row r="81">
          <cell r="F81">
            <v>159119</v>
          </cell>
        </row>
        <row r="84">
          <cell r="F84">
            <v>186149</v>
          </cell>
        </row>
        <row r="85">
          <cell r="F85">
            <v>316250</v>
          </cell>
        </row>
        <row r="86">
          <cell r="F86">
            <v>1317709</v>
          </cell>
        </row>
        <row r="90">
          <cell r="F90">
            <v>96293.253333333341</v>
          </cell>
        </row>
        <row r="91">
          <cell r="F91">
            <v>96293.253333333341</v>
          </cell>
        </row>
        <row r="92">
          <cell r="F92">
            <v>96293.253333333341</v>
          </cell>
        </row>
        <row r="93">
          <cell r="F93">
            <v>96293.253333333341</v>
          </cell>
        </row>
        <row r="98">
          <cell r="F98">
            <v>56743</v>
          </cell>
        </row>
        <row r="99">
          <cell r="F99">
            <v>79002</v>
          </cell>
        </row>
        <row r="100">
          <cell r="F100">
            <v>185915</v>
          </cell>
        </row>
        <row r="101">
          <cell r="F101">
            <v>23638</v>
          </cell>
        </row>
        <row r="102">
          <cell r="F102">
            <v>120458</v>
          </cell>
        </row>
        <row r="103">
          <cell r="F103">
            <v>46894</v>
          </cell>
        </row>
        <row r="104">
          <cell r="F104">
            <v>181221</v>
          </cell>
        </row>
        <row r="105">
          <cell r="F105">
            <v>88361</v>
          </cell>
        </row>
        <row r="106">
          <cell r="F106">
            <v>85802</v>
          </cell>
        </row>
        <row r="107">
          <cell r="F107">
            <v>23710</v>
          </cell>
        </row>
        <row r="108">
          <cell r="F108">
            <v>120458</v>
          </cell>
        </row>
        <row r="109">
          <cell r="F109">
            <v>200886</v>
          </cell>
        </row>
        <row r="110">
          <cell r="F110">
            <v>125000</v>
          </cell>
        </row>
        <row r="123">
          <cell r="F123">
            <v>240000</v>
          </cell>
        </row>
      </sheetData>
      <sheetData sheetId="1">
        <row r="14">
          <cell r="F14">
            <v>609692.76</v>
          </cell>
        </row>
        <row r="18">
          <cell r="F18">
            <v>8537779.4399999995</v>
          </cell>
        </row>
        <row r="35">
          <cell r="F35">
            <v>8931.52</v>
          </cell>
        </row>
        <row r="36">
          <cell r="F36">
            <v>33102.160000000003</v>
          </cell>
        </row>
        <row r="37">
          <cell r="F37">
            <v>10405.200000000001</v>
          </cell>
        </row>
        <row r="38">
          <cell r="F38">
            <v>5222.88</v>
          </cell>
        </row>
        <row r="39">
          <cell r="F39">
            <v>4831.84</v>
          </cell>
        </row>
        <row r="40">
          <cell r="F40">
            <v>11235.12</v>
          </cell>
        </row>
        <row r="41">
          <cell r="F41">
            <v>52829.919999999998</v>
          </cell>
        </row>
        <row r="42">
          <cell r="F42">
            <v>38232.480000000003</v>
          </cell>
        </row>
        <row r="43">
          <cell r="F43">
            <v>11345.36</v>
          </cell>
        </row>
        <row r="44">
          <cell r="F44">
            <v>3346.72</v>
          </cell>
        </row>
        <row r="45">
          <cell r="F45">
            <v>9497.2800000000007</v>
          </cell>
        </row>
        <row r="46">
          <cell r="F46">
            <v>5328.96</v>
          </cell>
        </row>
        <row r="47">
          <cell r="F47">
            <v>6543.68</v>
          </cell>
        </row>
        <row r="48">
          <cell r="F48">
            <v>5911.36</v>
          </cell>
        </row>
        <row r="49">
          <cell r="F49">
            <v>1649.44</v>
          </cell>
        </row>
        <row r="50">
          <cell r="F50">
            <v>13564.72</v>
          </cell>
        </row>
        <row r="51">
          <cell r="F51">
            <v>5535.92</v>
          </cell>
        </row>
        <row r="55">
          <cell r="F55">
            <v>65562.64</v>
          </cell>
        </row>
        <row r="56">
          <cell r="F56">
            <v>2514.7199999999998</v>
          </cell>
        </row>
        <row r="57">
          <cell r="F57">
            <v>13912.08</v>
          </cell>
        </row>
        <row r="58">
          <cell r="F58">
            <v>4131.92</v>
          </cell>
        </row>
        <row r="59">
          <cell r="F59">
            <v>20942.48</v>
          </cell>
        </row>
        <row r="60">
          <cell r="F60">
            <v>4420</v>
          </cell>
        </row>
        <row r="61">
          <cell r="F61">
            <v>10981.36</v>
          </cell>
        </row>
        <row r="62">
          <cell r="F62">
            <v>13564.72</v>
          </cell>
        </row>
        <row r="63">
          <cell r="F63">
            <v>5535.92</v>
          </cell>
        </row>
        <row r="64">
          <cell r="F64">
            <v>4042.48</v>
          </cell>
        </row>
        <row r="65">
          <cell r="F65">
            <v>3962.4</v>
          </cell>
        </row>
        <row r="66">
          <cell r="F66">
            <v>20942.48</v>
          </cell>
        </row>
        <row r="67">
          <cell r="F67">
            <v>4420</v>
          </cell>
        </row>
        <row r="68">
          <cell r="F68">
            <v>6391.84</v>
          </cell>
        </row>
        <row r="69">
          <cell r="F69">
            <v>15624.96</v>
          </cell>
        </row>
        <row r="70">
          <cell r="F70">
            <v>11702.08</v>
          </cell>
        </row>
        <row r="71">
          <cell r="F71">
            <v>13564.72</v>
          </cell>
        </row>
        <row r="72">
          <cell r="F72">
            <v>5535.92</v>
          </cell>
        </row>
        <row r="73">
          <cell r="F73">
            <v>6627.92</v>
          </cell>
        </row>
        <row r="77">
          <cell r="F77">
            <v>51228.32</v>
          </cell>
        </row>
        <row r="81">
          <cell r="F81">
            <v>162301.38</v>
          </cell>
        </row>
        <row r="84">
          <cell r="F84">
            <v>195456.45</v>
          </cell>
        </row>
        <row r="85">
          <cell r="F85">
            <v>332062.5</v>
          </cell>
        </row>
        <row r="86">
          <cell r="F86">
            <v>1383594.45</v>
          </cell>
        </row>
        <row r="90">
          <cell r="F90">
            <v>100144.98346666667</v>
          </cell>
        </row>
        <row r="91">
          <cell r="F91">
            <v>100144.98346666667</v>
          </cell>
        </row>
        <row r="92">
          <cell r="F92">
            <v>100144.98346666667</v>
          </cell>
        </row>
        <row r="93">
          <cell r="F93">
            <v>100144.98346666667</v>
          </cell>
        </row>
        <row r="98">
          <cell r="F98">
            <v>59012.72</v>
          </cell>
        </row>
        <row r="99">
          <cell r="F99">
            <v>82162.080000000002</v>
          </cell>
        </row>
        <row r="100">
          <cell r="F100">
            <v>193351.6</v>
          </cell>
        </row>
        <row r="101">
          <cell r="F101">
            <v>24583.52</v>
          </cell>
        </row>
        <row r="102">
          <cell r="F102">
            <v>125276.32</v>
          </cell>
        </row>
        <row r="103">
          <cell r="F103">
            <v>48769.760000000002</v>
          </cell>
        </row>
        <row r="104">
          <cell r="F104">
            <v>188469.84</v>
          </cell>
        </row>
        <row r="105">
          <cell r="F105">
            <v>91895.44</v>
          </cell>
        </row>
        <row r="106">
          <cell r="F106">
            <v>89234.08</v>
          </cell>
        </row>
        <row r="107">
          <cell r="F107">
            <v>24658.400000000001</v>
          </cell>
        </row>
        <row r="108">
          <cell r="F108">
            <v>125276.32</v>
          </cell>
        </row>
        <row r="109">
          <cell r="F109">
            <v>208921.44</v>
          </cell>
        </row>
        <row r="110">
          <cell r="F110">
            <v>130000</v>
          </cell>
        </row>
        <row r="123">
          <cell r="F123">
            <v>252000</v>
          </cell>
        </row>
      </sheetData>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5AA62F-7785-4520-BC3B-C3AD51671423}" name="Tabla1" displayName="Tabla1" ref="E3:K20" totalsRowCount="1" headerRowDxfId="14" dataDxfId="13">
  <autoFilter ref="E3:K19" xr:uid="{E4FE4C7E-D368-435E-AF7C-44DFE0CCC4DE}"/>
  <tableColumns count="7">
    <tableColumn id="1" xr3:uid="{FE9F1B29-4F93-4AB3-9FAA-458ACA91C7CB}" name="CONCEPTO" dataDxfId="12" totalsRowDxfId="11"/>
    <tableColumn id="2" xr3:uid="{C4E8A703-0B3A-4809-AF7B-7DEDD02A71EE}" name="% S/ SALARIO BASE" dataDxfId="10" totalsRowDxfId="9"/>
    <tableColumn id="3" xr3:uid="{525C5384-FC20-4D60-8E96-F90AD8A8B8A8}" name="FM1 ≤ 2 SMMLV" dataDxfId="8" totalsRowDxfId="7"/>
    <tableColumn id="4" xr3:uid="{07A30C2D-E053-45EC-AF44-2CD24F303D0A}" name="FM2 &gt; 2 SMMLV" dataDxfId="6" totalsRowDxfId="5"/>
    <tableColumn id="5" xr3:uid="{FD3D802C-A407-43DB-B3CC-8088A5533794}" name="NORMA LEGAL" dataDxfId="4" totalsRowDxfId="3"/>
    <tableColumn id="6" xr3:uid="{AF8BDF1F-8906-45CB-8AE2-083A70A25291}" name="Columna1" dataDxfId="2" totalsRowDxfId="1"/>
    <tableColumn id="7" xr3:uid="{DDEFC425-20BF-475F-A9F4-D604C765C9BB}" name="Columna2" dataDxfId="0"/>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hyperlink" Target="mailto:EMSODECO@HOTMAIL.COM"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mailto:Subgerencia@solucioneslogisticaslafe.com"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F98EC-EB1B-4D12-8583-03D2F077912B}">
  <dimension ref="A1:G991"/>
  <sheetViews>
    <sheetView topLeftCell="A112" workbookViewId="0">
      <selection activeCell="F114" sqref="F114"/>
    </sheetView>
  </sheetViews>
  <sheetFormatPr baseColWidth="10" defaultColWidth="14.453125" defaultRowHeight="10.5" x14ac:dyDescent="0.25"/>
  <cols>
    <col min="1" max="1" width="10.6328125" style="406" customWidth="1"/>
    <col min="2" max="2" width="20" style="406" customWidth="1"/>
    <col min="3" max="3" width="34.1796875" style="406" customWidth="1"/>
    <col min="4" max="4" width="10.26953125" style="406" customWidth="1"/>
    <col min="5" max="5" width="12.6328125" style="406" customWidth="1"/>
    <col min="6" max="16384" width="14.453125" style="406"/>
  </cols>
  <sheetData>
    <row r="1" spans="1:7" ht="15" customHeight="1" x14ac:dyDescent="0.25">
      <c r="A1" s="444" t="s">
        <v>147</v>
      </c>
      <c r="B1" s="446"/>
      <c r="C1" s="446"/>
      <c r="D1" s="446"/>
      <c r="E1" s="446"/>
      <c r="F1" s="446"/>
      <c r="G1" s="405"/>
    </row>
    <row r="2" spans="1:7" ht="42" customHeight="1" x14ac:dyDescent="0.25">
      <c r="A2" s="94" t="s">
        <v>1</v>
      </c>
      <c r="B2" s="447" t="s">
        <v>2</v>
      </c>
      <c r="C2" s="448"/>
      <c r="D2" s="448"/>
      <c r="E2" s="448"/>
      <c r="F2" s="448"/>
      <c r="G2" s="407"/>
    </row>
    <row r="3" spans="1:7" ht="15" customHeight="1" x14ac:dyDescent="0.25">
      <c r="A3" s="408"/>
      <c r="C3" s="408"/>
      <c r="D3" s="408"/>
      <c r="E3" s="408"/>
      <c r="F3" s="409"/>
      <c r="G3" s="409"/>
    </row>
    <row r="5" spans="1:7" ht="15" customHeight="1" thickBot="1" x14ac:dyDescent="0.3"/>
    <row r="6" spans="1:7" ht="11" thickBot="1" x14ac:dyDescent="0.3">
      <c r="B6" s="449" t="s">
        <v>12</v>
      </c>
      <c r="C6" s="450"/>
      <c r="D6" s="450"/>
      <c r="E6" s="450"/>
    </row>
    <row r="7" spans="1:7" ht="11" thickBot="1" x14ac:dyDescent="0.3">
      <c r="B7" s="410"/>
      <c r="C7" s="411"/>
      <c r="D7" s="411"/>
      <c r="E7" s="411"/>
    </row>
    <row r="8" spans="1:7" ht="35" customHeight="1" thickBot="1" x14ac:dyDescent="0.3">
      <c r="B8" s="14" t="s">
        <v>13</v>
      </c>
      <c r="C8" s="79" t="s">
        <v>14</v>
      </c>
      <c r="D8" s="79" t="s">
        <v>15</v>
      </c>
      <c r="E8" s="79" t="s">
        <v>16</v>
      </c>
    </row>
    <row r="9" spans="1:7" ht="42.5" thickBot="1" x14ac:dyDescent="0.3">
      <c r="B9" s="412" t="s">
        <v>19</v>
      </c>
      <c r="C9" s="413" t="s">
        <v>20</v>
      </c>
      <c r="D9" s="414" t="s">
        <v>21</v>
      </c>
      <c r="E9" s="415">
        <v>40</v>
      </c>
    </row>
    <row r="10" spans="1:7" ht="11" thickBot="1" x14ac:dyDescent="0.3">
      <c r="B10" s="451" t="s">
        <v>160</v>
      </c>
      <c r="C10" s="452"/>
      <c r="D10" s="452"/>
      <c r="E10" s="452"/>
    </row>
    <row r="12" spans="1:7" ht="21" x14ac:dyDescent="0.25">
      <c r="B12" s="22" t="s">
        <v>13</v>
      </c>
      <c r="C12" s="22" t="s">
        <v>14</v>
      </c>
      <c r="D12" s="22" t="s">
        <v>15</v>
      </c>
      <c r="E12" s="22" t="s">
        <v>16</v>
      </c>
    </row>
    <row r="13" spans="1:7" ht="30" customHeight="1" x14ac:dyDescent="0.25">
      <c r="B13" s="75" t="s">
        <v>163</v>
      </c>
      <c r="C13" s="24" t="s">
        <v>162</v>
      </c>
      <c r="D13" s="25" t="s">
        <v>21</v>
      </c>
      <c r="E13" s="26">
        <v>1</v>
      </c>
    </row>
    <row r="14" spans="1:7" x14ac:dyDescent="0.25">
      <c r="B14" s="453" t="s">
        <v>25</v>
      </c>
      <c r="C14" s="445"/>
      <c r="D14" s="445"/>
      <c r="E14" s="445"/>
    </row>
    <row r="15" spans="1:7" x14ac:dyDescent="0.25">
      <c r="B15" s="29"/>
      <c r="C15" s="416"/>
      <c r="D15" s="416"/>
      <c r="E15" s="416"/>
    </row>
    <row r="16" spans="1:7" ht="21" x14ac:dyDescent="0.25">
      <c r="B16" s="22" t="s">
        <v>13</v>
      </c>
      <c r="C16" s="22" t="s">
        <v>14</v>
      </c>
      <c r="D16" s="22" t="s">
        <v>15</v>
      </c>
      <c r="E16" s="22" t="s">
        <v>16</v>
      </c>
    </row>
    <row r="17" spans="2:6" ht="21" x14ac:dyDescent="0.25">
      <c r="B17" s="77" t="s">
        <v>26</v>
      </c>
      <c r="C17" s="33" t="s">
        <v>27</v>
      </c>
      <c r="D17" s="34" t="s">
        <v>21</v>
      </c>
      <c r="E17" s="35">
        <v>1</v>
      </c>
    </row>
    <row r="18" spans="2:6" ht="15.75" customHeight="1" x14ac:dyDescent="0.25">
      <c r="B18" s="453" t="s">
        <v>25</v>
      </c>
      <c r="C18" s="445"/>
      <c r="D18" s="445"/>
      <c r="E18" s="445"/>
    </row>
    <row r="19" spans="2:6" ht="15.75" customHeight="1" x14ac:dyDescent="0.25">
      <c r="B19" s="29"/>
      <c r="C19" s="416"/>
      <c r="D19" s="416"/>
      <c r="E19" s="416"/>
    </row>
    <row r="20" spans="2:6" ht="15.75" customHeight="1" x14ac:dyDescent="0.25">
      <c r="B20" s="454" t="s">
        <v>28</v>
      </c>
      <c r="C20" s="455"/>
      <c r="D20" s="455"/>
      <c r="E20" s="455"/>
    </row>
    <row r="21" spans="2:6" ht="34.5" customHeight="1" thickBot="1" x14ac:dyDescent="0.3">
      <c r="B21" s="22" t="s">
        <v>13</v>
      </c>
      <c r="C21" s="38" t="s">
        <v>14</v>
      </c>
      <c r="D21" s="39" t="s">
        <v>15</v>
      </c>
      <c r="E21" s="39" t="s">
        <v>16</v>
      </c>
    </row>
    <row r="22" spans="2:6" ht="12.5" customHeight="1" thickBot="1" x14ac:dyDescent="0.3">
      <c r="B22" s="456" t="s">
        <v>29</v>
      </c>
      <c r="C22" s="40" t="s">
        <v>30</v>
      </c>
      <c r="D22" s="40" t="s">
        <v>21</v>
      </c>
      <c r="E22" s="41">
        <v>1</v>
      </c>
    </row>
    <row r="23" spans="2:6" ht="15.75" customHeight="1" thickBot="1" x14ac:dyDescent="0.3">
      <c r="B23" s="457"/>
      <c r="C23" s="40" t="s">
        <v>31</v>
      </c>
      <c r="D23" s="40" t="s">
        <v>21</v>
      </c>
      <c r="E23" s="41">
        <v>1</v>
      </c>
    </row>
    <row r="24" spans="2:6" ht="15.75" customHeight="1" thickBot="1" x14ac:dyDescent="0.3">
      <c r="B24" s="457"/>
      <c r="C24" s="40" t="s">
        <v>32</v>
      </c>
      <c r="D24" s="40" t="s">
        <v>21</v>
      </c>
      <c r="E24" s="41">
        <v>1</v>
      </c>
    </row>
    <row r="25" spans="2:6" ht="15" customHeight="1" thickBot="1" x14ac:dyDescent="0.3">
      <c r="B25" s="457"/>
      <c r="C25" s="44" t="s">
        <v>33</v>
      </c>
      <c r="D25" s="44" t="s">
        <v>21</v>
      </c>
      <c r="E25" s="41">
        <v>1</v>
      </c>
    </row>
    <row r="26" spans="2:6" ht="11" customHeight="1" x14ac:dyDescent="0.25">
      <c r="B26" s="457"/>
      <c r="C26" s="45" t="s">
        <v>34</v>
      </c>
      <c r="D26" s="45" t="s">
        <v>21</v>
      </c>
      <c r="E26" s="46">
        <v>1</v>
      </c>
    </row>
    <row r="27" spans="2:6" ht="15.75" customHeight="1" x14ac:dyDescent="0.25">
      <c r="B27" s="453" t="s">
        <v>25</v>
      </c>
      <c r="C27" s="445"/>
      <c r="D27" s="445"/>
      <c r="E27" s="445"/>
    </row>
    <row r="28" spans="2:6" ht="15.75" customHeight="1" x14ac:dyDescent="0.25">
      <c r="B28" s="29"/>
      <c r="C28" s="416"/>
      <c r="D28" s="416"/>
      <c r="E28" s="416"/>
    </row>
    <row r="29" spans="2:6" ht="42" customHeight="1" x14ac:dyDescent="0.25">
      <c r="B29" s="22" t="s">
        <v>13</v>
      </c>
      <c r="C29" s="22" t="s">
        <v>14</v>
      </c>
      <c r="D29" s="22" t="s">
        <v>15</v>
      </c>
      <c r="E29" s="22" t="s">
        <v>16</v>
      </c>
    </row>
    <row r="30" spans="2:6" s="417" customFormat="1" ht="15.75" customHeight="1" x14ac:dyDescent="0.25">
      <c r="B30" s="458" t="s">
        <v>35</v>
      </c>
      <c r="C30" s="233" t="s">
        <v>154</v>
      </c>
      <c r="D30" s="234" t="s">
        <v>21</v>
      </c>
      <c r="E30" s="235">
        <v>12</v>
      </c>
    </row>
    <row r="31" spans="2:6" s="417" customFormat="1" ht="15.75" customHeight="1" x14ac:dyDescent="0.25">
      <c r="B31" s="445"/>
      <c r="C31" s="233" t="s">
        <v>37</v>
      </c>
      <c r="D31" s="234" t="s">
        <v>21</v>
      </c>
      <c r="E31" s="235">
        <v>2</v>
      </c>
    </row>
    <row r="32" spans="2:6" ht="15.75" customHeight="1" x14ac:dyDescent="0.25">
      <c r="B32" s="445"/>
      <c r="C32" s="233" t="s">
        <v>38</v>
      </c>
      <c r="D32" s="234" t="s">
        <v>21</v>
      </c>
      <c r="E32" s="235">
        <v>2</v>
      </c>
      <c r="F32" s="417"/>
    </row>
    <row r="33" spans="2:6" ht="15.75" customHeight="1" x14ac:dyDescent="0.25">
      <c r="B33" s="445"/>
      <c r="C33" s="233" t="s">
        <v>39</v>
      </c>
      <c r="D33" s="234" t="s">
        <v>21</v>
      </c>
      <c r="E33" s="235">
        <v>3</v>
      </c>
      <c r="F33" s="417"/>
    </row>
    <row r="34" spans="2:6" ht="15.75" customHeight="1" x14ac:dyDescent="0.25">
      <c r="B34" s="445"/>
      <c r="C34" s="233" t="s">
        <v>40</v>
      </c>
      <c r="D34" s="234" t="s">
        <v>21</v>
      </c>
      <c r="E34" s="235">
        <v>4</v>
      </c>
      <c r="F34" s="417"/>
    </row>
    <row r="35" spans="2:6" ht="15.75" customHeight="1" x14ac:dyDescent="0.25">
      <c r="B35" s="445"/>
      <c r="C35" s="233" t="s">
        <v>41</v>
      </c>
      <c r="D35" s="234" t="s">
        <v>21</v>
      </c>
      <c r="E35" s="235">
        <v>2</v>
      </c>
      <c r="F35" s="417"/>
    </row>
    <row r="36" spans="2:6" ht="15.75" customHeight="1" x14ac:dyDescent="0.25">
      <c r="B36" s="445"/>
      <c r="C36" s="233" t="s">
        <v>42</v>
      </c>
      <c r="D36" s="234" t="s">
        <v>21</v>
      </c>
      <c r="E36" s="235">
        <v>1</v>
      </c>
      <c r="F36" s="417"/>
    </row>
    <row r="37" spans="2:6" ht="15.75" customHeight="1" x14ac:dyDescent="0.25">
      <c r="B37" s="445"/>
      <c r="C37" s="233" t="s">
        <v>43</v>
      </c>
      <c r="D37" s="234" t="s">
        <v>21</v>
      </c>
      <c r="E37" s="235">
        <v>1</v>
      </c>
      <c r="F37" s="417"/>
    </row>
    <row r="38" spans="2:6" ht="15.75" customHeight="1" x14ac:dyDescent="0.25">
      <c r="B38" s="445"/>
      <c r="C38" s="47" t="s">
        <v>44</v>
      </c>
      <c r="D38" s="33" t="s">
        <v>21</v>
      </c>
      <c r="E38" s="48">
        <v>2</v>
      </c>
    </row>
    <row r="39" spans="2:6" ht="15.75" customHeight="1" x14ac:dyDescent="0.25">
      <c r="B39" s="445"/>
      <c r="C39" s="47" t="s">
        <v>45</v>
      </c>
      <c r="D39" s="33" t="s">
        <v>21</v>
      </c>
      <c r="E39" s="48">
        <v>2</v>
      </c>
    </row>
    <row r="40" spans="2:6" ht="15.75" customHeight="1" x14ac:dyDescent="0.25">
      <c r="B40" s="445"/>
      <c r="C40" s="47" t="s">
        <v>46</v>
      </c>
      <c r="D40" s="33" t="s">
        <v>47</v>
      </c>
      <c r="E40" s="48">
        <v>4</v>
      </c>
    </row>
    <row r="41" spans="2:6" ht="15.75" customHeight="1" x14ac:dyDescent="0.25">
      <c r="B41" s="445"/>
      <c r="C41" s="47" t="s">
        <v>48</v>
      </c>
      <c r="D41" s="33" t="s">
        <v>21</v>
      </c>
      <c r="E41" s="48">
        <v>3</v>
      </c>
    </row>
    <row r="42" spans="2:6" ht="15.75" customHeight="1" x14ac:dyDescent="0.25">
      <c r="B42" s="445"/>
      <c r="C42" s="47" t="s">
        <v>49</v>
      </c>
      <c r="D42" s="33" t="s">
        <v>21</v>
      </c>
      <c r="E42" s="48">
        <v>3</v>
      </c>
    </row>
    <row r="43" spans="2:6" ht="15.75" customHeight="1" x14ac:dyDescent="0.25">
      <c r="B43" s="445"/>
      <c r="C43" s="47" t="s">
        <v>50</v>
      </c>
      <c r="D43" s="33" t="s">
        <v>21</v>
      </c>
      <c r="E43" s="48">
        <v>2</v>
      </c>
    </row>
    <row r="44" spans="2:6" ht="15.75" customHeight="1" x14ac:dyDescent="0.25">
      <c r="B44" s="445"/>
      <c r="C44" s="47" t="s">
        <v>51</v>
      </c>
      <c r="D44" s="33" t="s">
        <v>21</v>
      </c>
      <c r="E44" s="48">
        <v>1</v>
      </c>
    </row>
    <row r="45" spans="2:6" ht="15.75" customHeight="1" x14ac:dyDescent="0.25">
      <c r="B45" s="445"/>
      <c r="C45" s="47" t="s">
        <v>52</v>
      </c>
      <c r="D45" s="33" t="s">
        <v>47</v>
      </c>
      <c r="E45" s="48">
        <v>1</v>
      </c>
    </row>
    <row r="46" spans="2:6" ht="24" customHeight="1" x14ac:dyDescent="0.25">
      <c r="B46" s="445"/>
      <c r="C46" s="47" t="s">
        <v>53</v>
      </c>
      <c r="D46" s="33" t="s">
        <v>21</v>
      </c>
      <c r="E46" s="48">
        <v>1</v>
      </c>
    </row>
    <row r="47" spans="2:6" ht="15.75" customHeight="1" x14ac:dyDescent="0.25">
      <c r="B47" s="459" t="s">
        <v>165</v>
      </c>
      <c r="C47" s="455"/>
      <c r="D47" s="455"/>
      <c r="E47" s="455"/>
    </row>
    <row r="48" spans="2:6" ht="15.75" customHeight="1" x14ac:dyDescent="0.25"/>
    <row r="49" spans="2:5" ht="34.25" customHeight="1" x14ac:dyDescent="0.25">
      <c r="B49" s="22" t="s">
        <v>13</v>
      </c>
      <c r="C49" s="22" t="s">
        <v>14</v>
      </c>
      <c r="D49" s="22" t="s">
        <v>15</v>
      </c>
      <c r="E49" s="22" t="s">
        <v>16</v>
      </c>
    </row>
    <row r="50" spans="2:5" ht="20" customHeight="1" x14ac:dyDescent="0.25">
      <c r="B50" s="444" t="s">
        <v>54</v>
      </c>
      <c r="C50" s="418" t="s">
        <v>149</v>
      </c>
      <c r="D50" s="418" t="s">
        <v>21</v>
      </c>
      <c r="E50" s="419">
        <v>1</v>
      </c>
    </row>
    <row r="51" spans="2:5" ht="15.75" customHeight="1" x14ac:dyDescent="0.25">
      <c r="B51" s="445"/>
      <c r="C51" s="34" t="s">
        <v>56</v>
      </c>
      <c r="D51" s="34" t="s">
        <v>21</v>
      </c>
      <c r="E51" s="59">
        <v>150</v>
      </c>
    </row>
    <row r="52" spans="2:5" ht="16.5" customHeight="1" x14ac:dyDescent="0.25">
      <c r="B52" s="445"/>
      <c r="C52" s="34" t="s">
        <v>57</v>
      </c>
      <c r="D52" s="34" t="s">
        <v>21</v>
      </c>
      <c r="E52" s="59">
        <v>4</v>
      </c>
    </row>
    <row r="53" spans="2:5" ht="25.25" customHeight="1" x14ac:dyDescent="0.25">
      <c r="B53" s="453" t="s">
        <v>164</v>
      </c>
      <c r="C53" s="445"/>
      <c r="D53" s="445"/>
      <c r="E53" s="445"/>
    </row>
    <row r="54" spans="2:5" ht="26.4" customHeight="1" x14ac:dyDescent="0.25">
      <c r="B54" s="444" t="s">
        <v>58</v>
      </c>
      <c r="C54" s="34" t="s">
        <v>59</v>
      </c>
      <c r="D54" s="34" t="s">
        <v>21</v>
      </c>
      <c r="E54" s="59">
        <v>1</v>
      </c>
    </row>
    <row r="55" spans="2:5" ht="15.75" customHeight="1" x14ac:dyDescent="0.25">
      <c r="B55" s="445"/>
      <c r="C55" s="34" t="s">
        <v>60</v>
      </c>
      <c r="D55" s="34" t="s">
        <v>21</v>
      </c>
      <c r="E55" s="59">
        <v>1</v>
      </c>
    </row>
    <row r="56" spans="2:5" ht="15.75" customHeight="1" x14ac:dyDescent="0.25">
      <c r="B56" s="445"/>
      <c r="C56" s="34" t="s">
        <v>61</v>
      </c>
      <c r="D56" s="34" t="s">
        <v>21</v>
      </c>
      <c r="E56" s="59">
        <v>1</v>
      </c>
    </row>
    <row r="57" spans="2:5" ht="15.75" customHeight="1" x14ac:dyDescent="0.25">
      <c r="B57" s="445"/>
      <c r="C57" s="34" t="s">
        <v>62</v>
      </c>
      <c r="D57" s="34" t="s">
        <v>21</v>
      </c>
      <c r="E57" s="59">
        <v>1</v>
      </c>
    </row>
    <row r="58" spans="2:5" ht="15.75" customHeight="1" x14ac:dyDescent="0.25">
      <c r="B58" s="445"/>
      <c r="C58" s="34" t="s">
        <v>63</v>
      </c>
      <c r="D58" s="34" t="s">
        <v>47</v>
      </c>
      <c r="E58" s="59">
        <v>1</v>
      </c>
    </row>
    <row r="59" spans="2:5" ht="19.5" customHeight="1" x14ac:dyDescent="0.25">
      <c r="B59" s="445"/>
      <c r="C59" s="34" t="s">
        <v>64</v>
      </c>
      <c r="D59" s="34" t="s">
        <v>21</v>
      </c>
      <c r="E59" s="59">
        <v>1</v>
      </c>
    </row>
    <row r="60" spans="2:5" ht="19.5" customHeight="1" x14ac:dyDescent="0.25">
      <c r="B60" s="453" t="s">
        <v>166</v>
      </c>
      <c r="C60" s="445"/>
      <c r="D60" s="445"/>
      <c r="E60" s="445"/>
    </row>
    <row r="61" spans="2:5" ht="31.25" customHeight="1" x14ac:dyDescent="0.25">
      <c r="B61" s="444" t="s">
        <v>65</v>
      </c>
      <c r="C61" s="34" t="s">
        <v>66</v>
      </c>
      <c r="D61" s="34" t="s">
        <v>21</v>
      </c>
      <c r="E61" s="59">
        <v>1</v>
      </c>
    </row>
    <row r="62" spans="2:5" ht="29" customHeight="1" x14ac:dyDescent="0.25">
      <c r="B62" s="445"/>
      <c r="C62" s="34" t="s">
        <v>59</v>
      </c>
      <c r="D62" s="34" t="s">
        <v>21</v>
      </c>
      <c r="E62" s="59">
        <v>1</v>
      </c>
    </row>
    <row r="63" spans="2:5" s="417" customFormat="1" ht="15.75" customHeight="1" x14ac:dyDescent="0.25">
      <c r="B63" s="445"/>
      <c r="C63" s="418" t="s">
        <v>60</v>
      </c>
      <c r="D63" s="418" t="s">
        <v>21</v>
      </c>
      <c r="E63" s="419">
        <v>1</v>
      </c>
    </row>
    <row r="64" spans="2:5" ht="15.75" customHeight="1" x14ac:dyDescent="0.25">
      <c r="B64" s="445"/>
      <c r="C64" s="34" t="s">
        <v>61</v>
      </c>
      <c r="D64" s="34" t="s">
        <v>21</v>
      </c>
      <c r="E64" s="59">
        <v>1</v>
      </c>
    </row>
    <row r="65" spans="2:5" ht="15.75" customHeight="1" x14ac:dyDescent="0.25">
      <c r="B65" s="445"/>
      <c r="C65" s="34" t="s">
        <v>67</v>
      </c>
      <c r="D65" s="34" t="s">
        <v>68</v>
      </c>
      <c r="E65" s="59">
        <v>1</v>
      </c>
    </row>
    <row r="66" spans="2:5" ht="45" customHeight="1" x14ac:dyDescent="0.25">
      <c r="B66" s="445"/>
      <c r="C66" s="33" t="s">
        <v>69</v>
      </c>
      <c r="D66" s="34" t="s">
        <v>47</v>
      </c>
      <c r="E66" s="59">
        <v>1</v>
      </c>
    </row>
    <row r="67" spans="2:5" ht="15.75" customHeight="1" x14ac:dyDescent="0.25">
      <c r="B67" s="445"/>
      <c r="C67" s="34" t="s">
        <v>62</v>
      </c>
      <c r="D67" s="34" t="s">
        <v>21</v>
      </c>
      <c r="E67" s="59">
        <v>1</v>
      </c>
    </row>
    <row r="68" spans="2:5" ht="15.75" customHeight="1" x14ac:dyDescent="0.25">
      <c r="B68" s="445"/>
      <c r="C68" s="34" t="s">
        <v>63</v>
      </c>
      <c r="D68" s="34" t="s">
        <v>47</v>
      </c>
      <c r="E68" s="59">
        <v>1</v>
      </c>
    </row>
    <row r="69" spans="2:5" ht="22" customHeight="1" x14ac:dyDescent="0.25">
      <c r="B69" s="445"/>
      <c r="C69" s="34" t="s">
        <v>64</v>
      </c>
      <c r="D69" s="34" t="s">
        <v>21</v>
      </c>
      <c r="E69" s="59">
        <v>1</v>
      </c>
    </row>
    <row r="70" spans="2:5" ht="22" customHeight="1" x14ac:dyDescent="0.25">
      <c r="B70" s="462" t="s">
        <v>167</v>
      </c>
      <c r="C70" s="463"/>
      <c r="D70" s="463"/>
      <c r="E70" s="463"/>
    </row>
    <row r="71" spans="2:5" ht="26.4" customHeight="1" x14ac:dyDescent="0.25">
      <c r="B71" s="76" t="s">
        <v>70</v>
      </c>
      <c r="C71" s="34" t="s">
        <v>71</v>
      </c>
      <c r="D71" s="34" t="s">
        <v>21</v>
      </c>
      <c r="E71" s="59">
        <v>1</v>
      </c>
    </row>
    <row r="72" spans="2:5" ht="15.75" customHeight="1" x14ac:dyDescent="0.25">
      <c r="B72" s="453" t="s">
        <v>168</v>
      </c>
      <c r="C72" s="445"/>
      <c r="D72" s="445"/>
      <c r="E72" s="464"/>
    </row>
    <row r="73" spans="2:5" ht="15.75" customHeight="1" x14ac:dyDescent="0.25">
      <c r="B73" s="459" t="s">
        <v>268</v>
      </c>
      <c r="C73" s="455"/>
      <c r="D73" s="455"/>
      <c r="E73" s="455"/>
    </row>
    <row r="74" spans="2:5" ht="24" customHeight="1" x14ac:dyDescent="0.25">
      <c r="B74" s="22" t="s">
        <v>13</v>
      </c>
      <c r="C74" s="22" t="s">
        <v>14</v>
      </c>
      <c r="D74" s="22" t="s">
        <v>15</v>
      </c>
      <c r="E74" s="22" t="s">
        <v>16</v>
      </c>
    </row>
    <row r="75" spans="2:5" ht="26" customHeight="1" x14ac:dyDescent="0.25">
      <c r="B75" s="94" t="s">
        <v>72</v>
      </c>
      <c r="C75" s="58" t="s">
        <v>73</v>
      </c>
      <c r="D75" s="33" t="s">
        <v>21</v>
      </c>
      <c r="E75" s="59">
        <v>1</v>
      </c>
    </row>
    <row r="76" spans="2:5" ht="15.75" customHeight="1" x14ac:dyDescent="0.25">
      <c r="B76" s="459" t="s">
        <v>169</v>
      </c>
      <c r="C76" s="455"/>
      <c r="D76" s="455"/>
      <c r="E76" s="455"/>
    </row>
    <row r="77" spans="2:5" ht="15.75" customHeight="1" x14ac:dyDescent="0.25">
      <c r="B77" s="29"/>
      <c r="C77" s="416"/>
      <c r="D77" s="416"/>
      <c r="E77" s="416"/>
    </row>
    <row r="78" spans="2:5" ht="32.5" customHeight="1" x14ac:dyDescent="0.25">
      <c r="B78" s="22" t="s">
        <v>13</v>
      </c>
      <c r="C78" s="22" t="s">
        <v>14</v>
      </c>
      <c r="D78" s="22" t="s">
        <v>15</v>
      </c>
      <c r="E78" s="22" t="s">
        <v>16</v>
      </c>
    </row>
    <row r="79" spans="2:5" ht="26.75" customHeight="1" x14ac:dyDescent="0.25">
      <c r="B79" s="75" t="s">
        <v>74</v>
      </c>
      <c r="C79" s="24" t="s">
        <v>75</v>
      </c>
      <c r="D79" s="60" t="s">
        <v>21</v>
      </c>
      <c r="E79" s="60">
        <v>1</v>
      </c>
    </row>
    <row r="80" spans="2:5" ht="15.75" customHeight="1" x14ac:dyDescent="0.25">
      <c r="B80" s="453" t="s">
        <v>170</v>
      </c>
      <c r="C80" s="445"/>
      <c r="D80" s="445"/>
      <c r="E80" s="445"/>
    </row>
    <row r="81" spans="2:5" ht="40" customHeight="1" thickBot="1" x14ac:dyDescent="0.3">
      <c r="B81" s="62" t="s">
        <v>13</v>
      </c>
      <c r="C81" s="39" t="s">
        <v>14</v>
      </c>
      <c r="D81" s="39" t="s">
        <v>15</v>
      </c>
      <c r="E81" s="39" t="s">
        <v>16</v>
      </c>
    </row>
    <row r="82" spans="2:5" ht="50.75" customHeight="1" thickBot="1" x14ac:dyDescent="0.3">
      <c r="B82" s="465" t="s">
        <v>76</v>
      </c>
      <c r="C82" s="17" t="s">
        <v>77</v>
      </c>
      <c r="D82" s="17" t="s">
        <v>21</v>
      </c>
      <c r="E82" s="18">
        <v>1</v>
      </c>
    </row>
    <row r="83" spans="2:5" ht="39" customHeight="1" thickBot="1" x14ac:dyDescent="0.3">
      <c r="B83" s="457"/>
      <c r="C83" s="17" t="s">
        <v>78</v>
      </c>
      <c r="D83" s="17" t="s">
        <v>21</v>
      </c>
      <c r="E83" s="18">
        <v>1</v>
      </c>
    </row>
    <row r="84" spans="2:5" ht="40.5" customHeight="1" x14ac:dyDescent="0.25">
      <c r="B84" s="457"/>
      <c r="C84" s="63" t="s">
        <v>79</v>
      </c>
      <c r="D84" s="63" t="s">
        <v>21</v>
      </c>
      <c r="E84" s="56">
        <v>1</v>
      </c>
    </row>
    <row r="85" spans="2:5" ht="15.75" customHeight="1" x14ac:dyDescent="0.25">
      <c r="B85" s="453" t="s">
        <v>25</v>
      </c>
      <c r="C85" s="445"/>
      <c r="D85" s="445"/>
      <c r="E85" s="445"/>
    </row>
    <row r="86" spans="2:5" ht="15.75" customHeight="1" x14ac:dyDescent="0.25">
      <c r="B86" s="29"/>
      <c r="C86" s="416"/>
      <c r="D86" s="416"/>
      <c r="E86" s="416"/>
    </row>
    <row r="87" spans="2:5" ht="42.5" customHeight="1" x14ac:dyDescent="0.25">
      <c r="B87" s="22" t="s">
        <v>13</v>
      </c>
      <c r="C87" s="22" t="s">
        <v>14</v>
      </c>
      <c r="D87" s="22" t="s">
        <v>15</v>
      </c>
      <c r="E87" s="22" t="s">
        <v>16</v>
      </c>
    </row>
    <row r="88" spans="2:5" ht="54" customHeight="1" x14ac:dyDescent="0.25">
      <c r="B88" s="460" t="s">
        <v>80</v>
      </c>
      <c r="C88" s="234" t="s">
        <v>81</v>
      </c>
      <c r="D88" s="419" t="s">
        <v>21</v>
      </c>
      <c r="E88" s="419">
        <v>1</v>
      </c>
    </row>
    <row r="89" spans="2:5" ht="55.5" customHeight="1" x14ac:dyDescent="0.25">
      <c r="B89" s="461"/>
      <c r="C89" s="234" t="s">
        <v>82</v>
      </c>
      <c r="D89" s="419" t="s">
        <v>21</v>
      </c>
      <c r="E89" s="419">
        <v>1</v>
      </c>
    </row>
    <row r="90" spans="2:5" ht="61.5" customHeight="1" x14ac:dyDescent="0.25">
      <c r="B90" s="461"/>
      <c r="C90" s="234" t="s">
        <v>83</v>
      </c>
      <c r="D90" s="419" t="s">
        <v>21</v>
      </c>
      <c r="E90" s="419">
        <v>1</v>
      </c>
    </row>
    <row r="91" spans="2:5" ht="59.5" customHeight="1" x14ac:dyDescent="0.25">
      <c r="B91" s="461"/>
      <c r="C91" s="234" t="s">
        <v>84</v>
      </c>
      <c r="D91" s="419" t="s">
        <v>21</v>
      </c>
      <c r="E91" s="419">
        <v>1</v>
      </c>
    </row>
    <row r="92" spans="2:5" ht="15.75" customHeight="1" x14ac:dyDescent="0.25">
      <c r="B92" s="466" t="s">
        <v>25</v>
      </c>
      <c r="C92" s="467"/>
      <c r="D92" s="467"/>
      <c r="E92" s="467"/>
    </row>
    <row r="93" spans="2:5" ht="15.75" customHeight="1" x14ac:dyDescent="0.25">
      <c r="B93" s="420"/>
      <c r="C93" s="421"/>
      <c r="D93" s="421"/>
      <c r="E93" s="421"/>
    </row>
    <row r="94" spans="2:5" ht="15.75" customHeight="1" x14ac:dyDescent="0.25">
      <c r="B94" s="468" t="s">
        <v>85</v>
      </c>
      <c r="C94" s="461"/>
      <c r="D94" s="461"/>
      <c r="E94" s="461"/>
    </row>
    <row r="95" spans="2:5" ht="40.5" customHeight="1" x14ac:dyDescent="0.25">
      <c r="B95" s="422" t="s">
        <v>13</v>
      </c>
      <c r="C95" s="423" t="s">
        <v>14</v>
      </c>
      <c r="D95" s="423" t="s">
        <v>15</v>
      </c>
      <c r="E95" s="423" t="s">
        <v>16</v>
      </c>
    </row>
    <row r="96" spans="2:5" ht="15" customHeight="1" x14ac:dyDescent="0.25">
      <c r="B96" s="469" t="s">
        <v>86</v>
      </c>
      <c r="C96" s="418" t="s">
        <v>87</v>
      </c>
      <c r="D96" s="418" t="s">
        <v>21</v>
      </c>
      <c r="E96" s="419">
        <v>1</v>
      </c>
    </row>
    <row r="97" spans="2:5" ht="25.25" customHeight="1" x14ac:dyDescent="0.25">
      <c r="B97" s="461"/>
      <c r="C97" s="424" t="s">
        <v>88</v>
      </c>
      <c r="D97" s="418" t="s">
        <v>21</v>
      </c>
      <c r="E97" s="419">
        <v>1</v>
      </c>
    </row>
    <row r="98" spans="2:5" ht="22.5" customHeight="1" x14ac:dyDescent="0.25">
      <c r="B98" s="461"/>
      <c r="C98" s="418" t="s">
        <v>89</v>
      </c>
      <c r="D98" s="418" t="s">
        <v>47</v>
      </c>
      <c r="E98" s="419">
        <v>1</v>
      </c>
    </row>
    <row r="99" spans="2:5" ht="14.5" customHeight="1" x14ac:dyDescent="0.25">
      <c r="B99" s="461"/>
      <c r="C99" s="418" t="s">
        <v>90</v>
      </c>
      <c r="D99" s="418" t="s">
        <v>91</v>
      </c>
      <c r="E99" s="419">
        <v>2</v>
      </c>
    </row>
    <row r="100" spans="2:5" ht="16.5" customHeight="1" x14ac:dyDescent="0.25">
      <c r="B100" s="461"/>
      <c r="C100" s="418" t="s">
        <v>92</v>
      </c>
      <c r="D100" s="418" t="s">
        <v>91</v>
      </c>
      <c r="E100" s="419">
        <v>1</v>
      </c>
    </row>
    <row r="101" spans="2:5" ht="16" customHeight="1" x14ac:dyDescent="0.25">
      <c r="B101" s="461"/>
      <c r="C101" s="418" t="s">
        <v>93</v>
      </c>
      <c r="D101" s="418" t="s">
        <v>21</v>
      </c>
      <c r="E101" s="419">
        <v>1</v>
      </c>
    </row>
    <row r="102" spans="2:5" ht="18" customHeight="1" x14ac:dyDescent="0.25">
      <c r="B102" s="461"/>
      <c r="C102" s="418" t="s">
        <v>94</v>
      </c>
      <c r="D102" s="418" t="s">
        <v>47</v>
      </c>
      <c r="E102" s="419">
        <v>1</v>
      </c>
    </row>
    <row r="103" spans="2:5" ht="15.75" customHeight="1" x14ac:dyDescent="0.25">
      <c r="B103" s="461"/>
      <c r="C103" s="418" t="s">
        <v>95</v>
      </c>
      <c r="D103" s="418" t="s">
        <v>47</v>
      </c>
      <c r="E103" s="419">
        <v>1</v>
      </c>
    </row>
    <row r="104" spans="2:5" ht="15.75" customHeight="1" x14ac:dyDescent="0.25">
      <c r="B104" s="461"/>
      <c r="C104" s="418" t="s">
        <v>96</v>
      </c>
      <c r="D104" s="418" t="s">
        <v>21</v>
      </c>
      <c r="E104" s="419">
        <v>1</v>
      </c>
    </row>
    <row r="105" spans="2:5" ht="15.75" customHeight="1" x14ac:dyDescent="0.25">
      <c r="B105" s="461"/>
      <c r="C105" s="418" t="s">
        <v>97</v>
      </c>
      <c r="D105" s="418" t="s">
        <v>91</v>
      </c>
      <c r="E105" s="419">
        <v>2</v>
      </c>
    </row>
    <row r="106" spans="2:5" ht="15.75" customHeight="1" x14ac:dyDescent="0.25">
      <c r="B106" s="461"/>
      <c r="C106" s="418" t="s">
        <v>98</v>
      </c>
      <c r="D106" s="418" t="s">
        <v>91</v>
      </c>
      <c r="E106" s="419">
        <v>1</v>
      </c>
    </row>
    <row r="107" spans="2:5" ht="27.5" customHeight="1" x14ac:dyDescent="0.25">
      <c r="B107" s="461"/>
      <c r="C107" s="418" t="s">
        <v>99</v>
      </c>
      <c r="D107" s="418" t="s">
        <v>100</v>
      </c>
      <c r="E107" s="419">
        <v>1</v>
      </c>
    </row>
    <row r="108" spans="2:5" ht="26.4" customHeight="1" x14ac:dyDescent="0.25">
      <c r="B108" s="461"/>
      <c r="C108" s="418" t="s">
        <v>101</v>
      </c>
      <c r="D108" s="418" t="s">
        <v>100</v>
      </c>
      <c r="E108" s="419">
        <v>1</v>
      </c>
    </row>
    <row r="109" spans="2:5" ht="15.75" customHeight="1" x14ac:dyDescent="0.25">
      <c r="B109" s="453" t="s">
        <v>25</v>
      </c>
      <c r="C109" s="445"/>
      <c r="D109" s="445"/>
      <c r="E109" s="445"/>
    </row>
    <row r="110" spans="2:5" ht="15.75" customHeight="1" x14ac:dyDescent="0.25">
      <c r="B110" s="29"/>
      <c r="C110" s="416"/>
      <c r="D110" s="416"/>
      <c r="E110" s="416"/>
    </row>
    <row r="111" spans="2:5" ht="34.5" customHeight="1" x14ac:dyDescent="0.25">
      <c r="B111" s="22" t="s">
        <v>13</v>
      </c>
      <c r="C111" s="22" t="s">
        <v>14</v>
      </c>
      <c r="D111" s="22" t="s">
        <v>15</v>
      </c>
      <c r="E111" s="22" t="s">
        <v>16</v>
      </c>
    </row>
    <row r="112" spans="2:5" ht="31" customHeight="1" thickBot="1" x14ac:dyDescent="0.3">
      <c r="B112" s="456" t="s">
        <v>102</v>
      </c>
      <c r="C112" s="52" t="s">
        <v>287</v>
      </c>
      <c r="D112" s="52" t="s">
        <v>21</v>
      </c>
      <c r="E112" s="53">
        <v>1</v>
      </c>
    </row>
    <row r="113" spans="2:5" ht="15.75" customHeight="1" thickBot="1" x14ac:dyDescent="0.3">
      <c r="B113" s="457"/>
      <c r="C113" s="44" t="s">
        <v>288</v>
      </c>
      <c r="D113" s="44" t="s">
        <v>21</v>
      </c>
      <c r="E113" s="18">
        <v>1</v>
      </c>
    </row>
    <row r="114" spans="2:5" ht="57" customHeight="1" thickBot="1" x14ac:dyDescent="0.3">
      <c r="B114" s="470"/>
      <c r="C114" s="44" t="s">
        <v>105</v>
      </c>
      <c r="D114" s="44" t="s">
        <v>21</v>
      </c>
      <c r="E114" s="18">
        <v>1</v>
      </c>
    </row>
    <row r="115" spans="2:5" ht="15.75" customHeight="1" thickBot="1" x14ac:dyDescent="0.3">
      <c r="B115" s="465" t="s">
        <v>106</v>
      </c>
      <c r="C115" s="44" t="s">
        <v>107</v>
      </c>
      <c r="D115" s="44" t="s">
        <v>21</v>
      </c>
      <c r="E115" s="18">
        <v>1</v>
      </c>
    </row>
    <row r="116" spans="2:5" ht="22" customHeight="1" thickBot="1" x14ac:dyDescent="0.3">
      <c r="B116" s="457"/>
      <c r="C116" s="44" t="s">
        <v>289</v>
      </c>
      <c r="D116" s="44" t="s">
        <v>21</v>
      </c>
      <c r="E116" s="18">
        <v>1</v>
      </c>
    </row>
    <row r="117" spans="2:5" ht="73" customHeight="1" x14ac:dyDescent="0.25">
      <c r="B117" s="457"/>
      <c r="C117" s="425" t="s">
        <v>155</v>
      </c>
      <c r="D117" s="425" t="s">
        <v>100</v>
      </c>
      <c r="E117" s="426">
        <v>1</v>
      </c>
    </row>
    <row r="118" spans="2:5" ht="15.75" customHeight="1" x14ac:dyDescent="0.25">
      <c r="B118" s="453" t="s">
        <v>25</v>
      </c>
      <c r="C118" s="445"/>
      <c r="D118" s="445"/>
      <c r="E118" s="445"/>
    </row>
    <row r="119" spans="2:5" ht="15.75" customHeight="1" x14ac:dyDescent="0.25">
      <c r="B119" s="29"/>
      <c r="C119" s="416"/>
      <c r="D119" s="416"/>
      <c r="E119" s="416"/>
    </row>
    <row r="120" spans="2:5" ht="35" customHeight="1" x14ac:dyDescent="0.25">
      <c r="B120" s="22" t="s">
        <v>13</v>
      </c>
      <c r="C120" s="22" t="s">
        <v>14</v>
      </c>
      <c r="D120" s="22" t="s">
        <v>15</v>
      </c>
      <c r="E120" s="22" t="s">
        <v>16</v>
      </c>
    </row>
    <row r="121" spans="2:5" ht="106" customHeight="1" x14ac:dyDescent="0.25">
      <c r="B121" s="77" t="s">
        <v>282</v>
      </c>
      <c r="C121" s="33" t="s">
        <v>280</v>
      </c>
      <c r="D121" s="59" t="s">
        <v>21</v>
      </c>
      <c r="E121" s="59">
        <v>1</v>
      </c>
    </row>
    <row r="122" spans="2:5" ht="15.75" customHeight="1" x14ac:dyDescent="0.25">
      <c r="B122" s="453" t="s">
        <v>25</v>
      </c>
      <c r="C122" s="445"/>
      <c r="D122" s="445"/>
      <c r="E122" s="445"/>
    </row>
    <row r="123" spans="2:5" ht="15.75" customHeight="1" x14ac:dyDescent="0.25">
      <c r="B123" s="95"/>
      <c r="C123" s="427"/>
      <c r="D123" s="427"/>
      <c r="E123" s="427"/>
    </row>
    <row r="124" spans="2:5" ht="15.75" customHeight="1" x14ac:dyDescent="0.25">
      <c r="D124" s="428"/>
    </row>
    <row r="125" spans="2:5" ht="15.75" customHeight="1" x14ac:dyDescent="0.25">
      <c r="C125" s="429"/>
      <c r="D125" s="430"/>
    </row>
    <row r="126" spans="2:5" ht="15.75" customHeight="1" x14ac:dyDescent="0.25">
      <c r="C126" s="429"/>
      <c r="E126" s="428"/>
    </row>
    <row r="127" spans="2:5" ht="15.75" customHeight="1" x14ac:dyDescent="0.25">
      <c r="C127" s="429"/>
    </row>
    <row r="128" spans="2:5"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sheetData>
  <mergeCells count="32">
    <mergeCell ref="B118:E118"/>
    <mergeCell ref="B122:E122"/>
    <mergeCell ref="B92:E92"/>
    <mergeCell ref="B94:E94"/>
    <mergeCell ref="B96:B108"/>
    <mergeCell ref="B109:E109"/>
    <mergeCell ref="B112:B114"/>
    <mergeCell ref="B115:B117"/>
    <mergeCell ref="B88:B91"/>
    <mergeCell ref="B53:E53"/>
    <mergeCell ref="B54:B59"/>
    <mergeCell ref="B60:E60"/>
    <mergeCell ref="B61:B69"/>
    <mergeCell ref="B70:E70"/>
    <mergeCell ref="B72:E72"/>
    <mergeCell ref="B73:E73"/>
    <mergeCell ref="B76:E76"/>
    <mergeCell ref="B80:E80"/>
    <mergeCell ref="B82:B84"/>
    <mergeCell ref="B85:E85"/>
    <mergeCell ref="B50:B52"/>
    <mergeCell ref="A1:F1"/>
    <mergeCell ref="B2:F2"/>
    <mergeCell ref="B6:E6"/>
    <mergeCell ref="B10:E10"/>
    <mergeCell ref="B14:E14"/>
    <mergeCell ref="B18:E18"/>
    <mergeCell ref="B20:E20"/>
    <mergeCell ref="B22:B26"/>
    <mergeCell ref="B27:E27"/>
    <mergeCell ref="B30:B46"/>
    <mergeCell ref="B47:E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80A0A-2868-410D-A378-5D622A38B1D1}">
  <dimension ref="A1:N958"/>
  <sheetViews>
    <sheetView zoomScale="94" workbookViewId="0">
      <selection activeCell="G21" sqref="G21"/>
    </sheetView>
  </sheetViews>
  <sheetFormatPr baseColWidth="10" defaultColWidth="14.453125" defaultRowHeight="15" customHeight="1" x14ac:dyDescent="0.35"/>
  <cols>
    <col min="1" max="2" width="4.81640625" style="368" customWidth="1"/>
    <col min="3" max="3" width="3.54296875" style="368" customWidth="1"/>
    <col min="4" max="4" width="14.08984375" style="368" customWidth="1"/>
    <col min="5" max="5" width="27" style="368" customWidth="1"/>
    <col min="6" max="6" width="11" style="368" customWidth="1"/>
    <col min="7" max="7" width="17.1796875" style="368" customWidth="1"/>
    <col min="8" max="8" width="18.453125" style="368" customWidth="1"/>
    <col min="9" max="9" width="16.54296875" style="368" customWidth="1"/>
    <col min="10" max="10" width="12.81640625" style="368" customWidth="1"/>
    <col min="11" max="11" width="12" style="368" customWidth="1"/>
    <col min="12" max="12" width="15.54296875" style="368" customWidth="1"/>
    <col min="13" max="13" width="16.08984375" style="368" customWidth="1"/>
    <col min="14" max="16384" width="14.453125" style="368"/>
  </cols>
  <sheetData>
    <row r="1" spans="1:14" ht="14.25" customHeight="1" x14ac:dyDescent="0.35">
      <c r="A1" s="363"/>
      <c r="B1" s="363"/>
      <c r="C1" s="363"/>
      <c r="D1" s="364" t="s">
        <v>219</v>
      </c>
      <c r="E1" s="365"/>
      <c r="F1" s="365"/>
      <c r="G1" s="365"/>
      <c r="H1" s="366">
        <v>1750905</v>
      </c>
      <c r="I1" s="367"/>
      <c r="J1" s="367"/>
      <c r="K1" s="367"/>
      <c r="L1" s="367"/>
      <c r="M1" s="363"/>
      <c r="N1" s="363"/>
    </row>
    <row r="2" spans="1:14" ht="14.25" customHeight="1" x14ac:dyDescent="0.35">
      <c r="A2" s="363"/>
      <c r="B2" s="363"/>
      <c r="C2" s="363"/>
      <c r="D2" s="364" t="s">
        <v>220</v>
      </c>
      <c r="E2" s="365"/>
      <c r="F2" s="365"/>
      <c r="G2" s="365"/>
      <c r="H2" s="369">
        <v>249095</v>
      </c>
      <c r="I2" s="367"/>
      <c r="J2" s="367"/>
      <c r="K2" s="367"/>
      <c r="L2" s="367"/>
      <c r="M2" s="363"/>
      <c r="N2" s="363"/>
    </row>
    <row r="3" spans="1:14" ht="14.25" customHeight="1" x14ac:dyDescent="0.35">
      <c r="A3" s="363"/>
      <c r="B3" s="363"/>
      <c r="C3" s="363"/>
      <c r="D3" s="370"/>
      <c r="E3" s="371" t="s">
        <v>221</v>
      </c>
      <c r="F3" s="371" t="s">
        <v>222</v>
      </c>
      <c r="G3" s="371" t="s">
        <v>223</v>
      </c>
      <c r="H3" s="371" t="s">
        <v>224</v>
      </c>
      <c r="I3" s="371" t="s">
        <v>225</v>
      </c>
      <c r="J3" s="372" t="s">
        <v>226</v>
      </c>
      <c r="K3" s="373" t="s">
        <v>227</v>
      </c>
      <c r="L3" s="367"/>
      <c r="M3" s="363"/>
      <c r="N3" s="363"/>
    </row>
    <row r="4" spans="1:14" ht="14.25" customHeight="1" x14ac:dyDescent="0.35">
      <c r="A4" s="363"/>
      <c r="B4" s="363"/>
      <c r="C4" s="363"/>
      <c r="D4" s="370"/>
      <c r="E4" s="374" t="s">
        <v>228</v>
      </c>
      <c r="F4" s="375"/>
      <c r="G4" s="375"/>
      <c r="H4" s="375"/>
      <c r="I4" s="375"/>
      <c r="J4" s="376"/>
      <c r="K4" s="377"/>
      <c r="L4" s="367"/>
      <c r="M4" s="363"/>
      <c r="N4" s="363"/>
    </row>
    <row r="5" spans="1:14" ht="14.25" customHeight="1" x14ac:dyDescent="0.35">
      <c r="A5" s="363"/>
      <c r="B5" s="363"/>
      <c r="C5" s="363"/>
      <c r="D5" s="370"/>
      <c r="E5" s="375" t="s">
        <v>229</v>
      </c>
      <c r="F5" s="378">
        <v>8.3299999999999999E-2</v>
      </c>
      <c r="G5" s="378">
        <v>8.3299999999999999E-2</v>
      </c>
      <c r="H5" s="378">
        <v>8.3299999999999999E-2</v>
      </c>
      <c r="I5" s="375" t="s">
        <v>230</v>
      </c>
      <c r="J5" s="376"/>
      <c r="K5" s="377"/>
      <c r="L5" s="367"/>
      <c r="M5" s="363"/>
      <c r="N5" s="363"/>
    </row>
    <row r="6" spans="1:14" ht="14.25" customHeight="1" x14ac:dyDescent="0.35">
      <c r="A6" s="363"/>
      <c r="B6" s="363"/>
      <c r="C6" s="363"/>
      <c r="D6" s="370"/>
      <c r="E6" s="375" t="s">
        <v>231</v>
      </c>
      <c r="F6" s="378">
        <v>0.01</v>
      </c>
      <c r="G6" s="378">
        <v>0.01</v>
      </c>
      <c r="H6" s="378">
        <v>0.01</v>
      </c>
      <c r="I6" s="375" t="s">
        <v>232</v>
      </c>
      <c r="J6" s="376"/>
      <c r="K6" s="377"/>
      <c r="L6" s="367"/>
      <c r="M6" s="363"/>
      <c r="N6" s="363"/>
    </row>
    <row r="7" spans="1:14" ht="14.25" customHeight="1" x14ac:dyDescent="0.35">
      <c r="A7" s="363"/>
      <c r="B7" s="363"/>
      <c r="C7" s="363"/>
      <c r="D7" s="370"/>
      <c r="E7" s="375" t="s">
        <v>233</v>
      </c>
      <c r="F7" s="378">
        <v>8.3299999999999999E-2</v>
      </c>
      <c r="G7" s="378">
        <v>8.3299999999999999E-2</v>
      </c>
      <c r="H7" s="378">
        <v>8.3299999999999999E-2</v>
      </c>
      <c r="I7" s="375" t="s">
        <v>234</v>
      </c>
      <c r="J7" s="376"/>
      <c r="K7" s="377"/>
      <c r="L7" s="367"/>
      <c r="M7" s="363"/>
      <c r="N7" s="363"/>
    </row>
    <row r="8" spans="1:14" ht="14.25" customHeight="1" x14ac:dyDescent="0.35">
      <c r="A8" s="363"/>
      <c r="B8" s="363"/>
      <c r="C8" s="363"/>
      <c r="D8" s="370"/>
      <c r="E8" s="375" t="s">
        <v>235</v>
      </c>
      <c r="F8" s="378">
        <v>4.1700000000000001E-2</v>
      </c>
      <c r="G8" s="378">
        <v>4.1700000000000001E-2</v>
      </c>
      <c r="H8" s="378">
        <v>4.1700000000000001E-2</v>
      </c>
      <c r="I8" s="375" t="s">
        <v>236</v>
      </c>
      <c r="J8" s="376"/>
      <c r="K8" s="377"/>
      <c r="L8" s="367"/>
      <c r="M8" s="363"/>
      <c r="N8" s="363"/>
    </row>
    <row r="9" spans="1:14" ht="14.25" customHeight="1" x14ac:dyDescent="0.35">
      <c r="A9" s="363"/>
      <c r="B9" s="363"/>
      <c r="C9" s="363"/>
      <c r="D9" s="370"/>
      <c r="E9" s="375" t="s">
        <v>237</v>
      </c>
      <c r="F9" s="378">
        <v>0.04</v>
      </c>
      <c r="G9" s="378">
        <v>0.04</v>
      </c>
      <c r="H9" s="378"/>
      <c r="I9" s="375" t="s">
        <v>238</v>
      </c>
      <c r="J9" s="376"/>
      <c r="K9" s="377"/>
      <c r="L9" s="367"/>
      <c r="M9" s="363"/>
      <c r="N9" s="363"/>
    </row>
    <row r="10" spans="1:14" ht="14.25" customHeight="1" x14ac:dyDescent="0.35">
      <c r="A10" s="363"/>
      <c r="B10" s="363"/>
      <c r="C10" s="363"/>
      <c r="D10" s="370"/>
      <c r="E10" s="374" t="s">
        <v>239</v>
      </c>
      <c r="F10" s="375"/>
      <c r="G10" s="375"/>
      <c r="H10" s="375"/>
      <c r="I10" s="375"/>
      <c r="J10" s="376"/>
      <c r="K10" s="377"/>
      <c r="L10" s="367"/>
      <c r="M10" s="363"/>
      <c r="N10" s="363"/>
    </row>
    <row r="11" spans="1:14" ht="14.25" customHeight="1" x14ac:dyDescent="0.35">
      <c r="A11" s="363"/>
      <c r="B11" s="363"/>
      <c r="C11" s="363"/>
      <c r="D11" s="370"/>
      <c r="E11" s="375" t="s">
        <v>240</v>
      </c>
      <c r="F11" s="378">
        <v>8.5000000000000006E-2</v>
      </c>
      <c r="G11" s="378">
        <v>8.5000000000000006E-2</v>
      </c>
      <c r="H11" s="378">
        <v>8.5000000000000006E-2</v>
      </c>
      <c r="I11" s="375" t="s">
        <v>241</v>
      </c>
      <c r="J11" s="376"/>
      <c r="K11" s="377"/>
      <c r="L11" s="367"/>
      <c r="M11" s="363"/>
      <c r="N11" s="363"/>
    </row>
    <row r="12" spans="1:14" ht="14.25" customHeight="1" x14ac:dyDescent="0.35">
      <c r="A12" s="363"/>
      <c r="B12" s="363"/>
      <c r="C12" s="363"/>
      <c r="D12" s="370"/>
      <c r="E12" s="375" t="s">
        <v>242</v>
      </c>
      <c r="F12" s="378">
        <v>0.12</v>
      </c>
      <c r="G12" s="378">
        <v>0.12</v>
      </c>
      <c r="H12" s="378">
        <v>0.12</v>
      </c>
      <c r="I12" s="375" t="s">
        <v>243</v>
      </c>
      <c r="J12" s="376"/>
      <c r="K12" s="377"/>
      <c r="L12" s="367"/>
      <c r="M12" s="363"/>
      <c r="N12" s="363"/>
    </row>
    <row r="13" spans="1:14" ht="14.25" customHeight="1" x14ac:dyDescent="0.35">
      <c r="A13" s="363"/>
      <c r="B13" s="363"/>
      <c r="C13" s="363"/>
      <c r="D13" s="370"/>
      <c r="E13" s="375" t="s">
        <v>244</v>
      </c>
      <c r="F13" s="379">
        <v>2.436E-2</v>
      </c>
      <c r="G13" s="379">
        <v>2.436E-2</v>
      </c>
      <c r="H13" s="379">
        <v>2.436E-2</v>
      </c>
      <c r="I13" s="375" t="s">
        <v>245</v>
      </c>
      <c r="J13" s="380"/>
      <c r="K13" s="377"/>
      <c r="L13" s="367"/>
      <c r="M13" s="363"/>
      <c r="N13" s="363"/>
    </row>
    <row r="14" spans="1:14" ht="14.25" customHeight="1" x14ac:dyDescent="0.35">
      <c r="A14" s="363"/>
      <c r="B14" s="363"/>
      <c r="C14" s="363"/>
      <c r="D14" s="370"/>
      <c r="E14" s="374" t="s">
        <v>246</v>
      </c>
      <c r="F14" s="375"/>
      <c r="G14" s="375"/>
      <c r="H14" s="375"/>
      <c r="I14" s="375"/>
      <c r="J14" s="376"/>
      <c r="K14" s="377"/>
      <c r="L14" s="381"/>
      <c r="M14" s="363"/>
      <c r="N14" s="363"/>
    </row>
    <row r="15" spans="1:14" ht="14.25" customHeight="1" x14ac:dyDescent="0.35">
      <c r="A15" s="363"/>
      <c r="B15" s="363"/>
      <c r="C15" s="363"/>
      <c r="D15" s="370"/>
      <c r="E15" s="375" t="s">
        <v>247</v>
      </c>
      <c r="F15" s="378">
        <v>0.04</v>
      </c>
      <c r="G15" s="378">
        <v>0.04</v>
      </c>
      <c r="H15" s="378">
        <v>0.04</v>
      </c>
      <c r="I15" s="375" t="s">
        <v>248</v>
      </c>
      <c r="J15" s="376"/>
      <c r="K15" s="377"/>
      <c r="L15" s="381"/>
      <c r="M15" s="363"/>
      <c r="N15" s="363"/>
    </row>
    <row r="16" spans="1:14" ht="14.25" customHeight="1" x14ac:dyDescent="0.35">
      <c r="A16" s="363"/>
      <c r="B16" s="363"/>
      <c r="C16" s="363"/>
      <c r="D16" s="370"/>
      <c r="E16" s="375" t="s">
        <v>249</v>
      </c>
      <c r="F16" s="378">
        <v>0.02</v>
      </c>
      <c r="G16" s="378">
        <v>0.02</v>
      </c>
      <c r="H16" s="378">
        <v>0.02</v>
      </c>
      <c r="I16" s="375" t="s">
        <v>250</v>
      </c>
      <c r="J16" s="376"/>
      <c r="K16" s="377"/>
      <c r="L16" s="381"/>
      <c r="M16" s="363"/>
      <c r="N16" s="363"/>
    </row>
    <row r="17" spans="1:14" ht="14.25" customHeight="1" x14ac:dyDescent="0.35">
      <c r="A17" s="363"/>
      <c r="B17" s="363"/>
      <c r="C17" s="363"/>
      <c r="D17" s="370"/>
      <c r="E17" s="375" t="s">
        <v>251</v>
      </c>
      <c r="F17" s="378">
        <v>0.03</v>
      </c>
      <c r="G17" s="378">
        <v>0.03</v>
      </c>
      <c r="H17" s="378">
        <v>0.03</v>
      </c>
      <c r="I17" s="375" t="s">
        <v>252</v>
      </c>
      <c r="J17" s="376"/>
      <c r="K17" s="377"/>
      <c r="L17" s="381"/>
      <c r="M17" s="363"/>
      <c r="N17" s="363"/>
    </row>
    <row r="18" spans="1:14" ht="14.25" customHeight="1" x14ac:dyDescent="0.35">
      <c r="A18" s="363"/>
      <c r="B18" s="363"/>
      <c r="C18" s="363"/>
      <c r="D18" s="370"/>
      <c r="E18" s="374" t="s">
        <v>253</v>
      </c>
      <c r="F18" s="375"/>
      <c r="G18" s="382">
        <f>SUBTOTAL(109,G4:G17)</f>
        <v>0.57766000000000006</v>
      </c>
      <c r="H18" s="383">
        <f>SUBTOTAL(109,H4:H17)</f>
        <v>0.53766000000000003</v>
      </c>
      <c r="I18" s="375"/>
      <c r="J18" s="376"/>
      <c r="K18" s="384"/>
      <c r="L18" s="381"/>
      <c r="M18" s="363"/>
      <c r="N18" s="363"/>
    </row>
    <row r="19" spans="1:14" ht="14.25" customHeight="1" x14ac:dyDescent="0.35">
      <c r="A19" s="363"/>
      <c r="B19" s="363"/>
      <c r="C19" s="363"/>
      <c r="D19" s="370"/>
      <c r="E19" s="374"/>
      <c r="F19" s="378"/>
      <c r="G19" s="382"/>
      <c r="H19" s="383"/>
      <c r="I19" s="375"/>
      <c r="J19" s="376"/>
      <c r="K19" s="384"/>
      <c r="L19" s="381"/>
      <c r="M19" s="363"/>
      <c r="N19" s="363"/>
    </row>
    <row r="20" spans="1:14" ht="14.25" customHeight="1" x14ac:dyDescent="0.35">
      <c r="A20" s="363"/>
      <c r="B20" s="363"/>
      <c r="C20" s="363"/>
      <c r="D20" s="385" t="s">
        <v>254</v>
      </c>
      <c r="E20" s="386"/>
      <c r="F20" s="387"/>
      <c r="G20" s="388"/>
      <c r="H20" s="388"/>
      <c r="I20" s="386"/>
      <c r="J20" s="386"/>
      <c r="L20" s="381"/>
      <c r="M20" s="363"/>
      <c r="N20" s="363"/>
    </row>
    <row r="21" spans="1:14" ht="14.25" customHeight="1" x14ac:dyDescent="0.35">
      <c r="A21" s="363"/>
      <c r="B21" s="363"/>
      <c r="C21" s="363"/>
      <c r="D21" s="385" t="s">
        <v>255</v>
      </c>
      <c r="E21" s="385"/>
      <c r="F21" s="389"/>
      <c r="G21" s="389"/>
      <c r="H21" s="389"/>
      <c r="I21" s="385"/>
      <c r="J21" s="385"/>
      <c r="K21" s="385"/>
      <c r="L21" s="385"/>
      <c r="M21" s="363"/>
      <c r="N21" s="363"/>
    </row>
    <row r="22" spans="1:14" ht="14.25" customHeight="1" x14ac:dyDescent="0.35">
      <c r="A22" s="363"/>
      <c r="B22" s="363"/>
      <c r="C22" s="363"/>
      <c r="D22" s="385" t="s">
        <v>256</v>
      </c>
      <c r="E22" s="385"/>
      <c r="F22" s="389"/>
      <c r="G22" s="389"/>
      <c r="H22" s="389"/>
      <c r="I22" s="385"/>
      <c r="J22" s="385"/>
      <c r="K22" s="385"/>
      <c r="L22" s="385"/>
      <c r="M22" s="363"/>
      <c r="N22" s="363"/>
    </row>
    <row r="23" spans="1:14" ht="14.25" customHeight="1" x14ac:dyDescent="0.35">
      <c r="A23" s="363"/>
      <c r="B23" s="363"/>
      <c r="C23" s="363"/>
      <c r="D23" s="363"/>
      <c r="E23" s="363"/>
      <c r="F23" s="363"/>
      <c r="G23" s="363"/>
      <c r="H23" s="363"/>
      <c r="I23" s="363"/>
      <c r="J23" s="363"/>
      <c r="K23" s="363"/>
      <c r="L23" s="363"/>
      <c r="M23" s="363"/>
      <c r="N23" s="363"/>
    </row>
    <row r="24" spans="1:14" ht="14.25" customHeight="1" x14ac:dyDescent="0.35">
      <c r="A24" s="363"/>
      <c r="B24" s="363"/>
      <c r="C24" s="363"/>
      <c r="D24" s="363"/>
      <c r="E24" s="363"/>
      <c r="F24" s="363"/>
      <c r="G24" s="363"/>
      <c r="H24" s="363"/>
      <c r="I24" s="363"/>
      <c r="J24" s="363"/>
      <c r="K24" s="363"/>
      <c r="L24" s="363"/>
      <c r="M24" s="363"/>
      <c r="N24" s="363"/>
    </row>
    <row r="25" spans="1:14" ht="14.25" customHeight="1" x14ac:dyDescent="0.35">
      <c r="A25" s="363"/>
      <c r="B25" s="363"/>
      <c r="C25" s="363"/>
      <c r="D25" s="363"/>
      <c r="E25" s="363"/>
      <c r="F25" s="363"/>
      <c r="G25" s="363"/>
      <c r="H25" s="363"/>
      <c r="I25" s="363"/>
      <c r="J25" s="363"/>
      <c r="K25" s="363"/>
      <c r="L25" s="363"/>
      <c r="M25" s="363"/>
      <c r="N25" s="363"/>
    </row>
    <row r="26" spans="1:14" ht="14.25" customHeight="1" x14ac:dyDescent="0.35">
      <c r="A26" s="363"/>
      <c r="B26" s="363"/>
      <c r="C26" s="363"/>
      <c r="D26" s="363"/>
      <c r="E26" s="363"/>
      <c r="F26" s="363"/>
      <c r="G26" s="363"/>
      <c r="H26" s="363"/>
      <c r="I26" s="363"/>
      <c r="J26" s="363"/>
      <c r="K26" s="363"/>
      <c r="L26" s="363"/>
      <c r="M26" s="363"/>
      <c r="N26" s="363"/>
    </row>
    <row r="27" spans="1:14" ht="14.25" customHeight="1" x14ac:dyDescent="0.35">
      <c r="A27" s="363"/>
      <c r="B27" s="363"/>
      <c r="C27" s="363"/>
      <c r="D27" s="363"/>
      <c r="E27" s="363"/>
      <c r="F27" s="363"/>
      <c r="G27" s="363"/>
      <c r="H27" s="363"/>
      <c r="I27" s="363"/>
      <c r="J27" s="363"/>
      <c r="K27" s="363"/>
      <c r="L27" s="363"/>
      <c r="M27" s="363"/>
      <c r="N27" s="363"/>
    </row>
    <row r="28" spans="1:14" ht="14.25" customHeight="1" x14ac:dyDescent="0.35">
      <c r="A28" s="363"/>
      <c r="B28" s="363"/>
      <c r="C28" s="363"/>
      <c r="D28" s="363"/>
      <c r="E28" s="363"/>
      <c r="F28" s="363"/>
      <c r="G28" s="363"/>
      <c r="H28" s="363"/>
      <c r="I28" s="363"/>
      <c r="J28" s="363"/>
      <c r="K28" s="363"/>
      <c r="L28" s="363"/>
      <c r="M28" s="363"/>
      <c r="N28" s="363"/>
    </row>
    <row r="29" spans="1:14" ht="14.25" customHeight="1" x14ac:dyDescent="0.35">
      <c r="A29" s="363"/>
      <c r="B29" s="363"/>
      <c r="C29" s="363"/>
      <c r="D29" s="363"/>
      <c r="E29" s="363"/>
      <c r="F29" s="363"/>
      <c r="G29" s="363"/>
      <c r="H29" s="363"/>
      <c r="I29" s="363"/>
      <c r="J29" s="363"/>
      <c r="K29" s="363"/>
      <c r="L29" s="363"/>
      <c r="M29" s="363"/>
      <c r="N29" s="363"/>
    </row>
    <row r="30" spans="1:14" ht="14.25" customHeight="1" x14ac:dyDescent="0.35">
      <c r="A30" s="363"/>
      <c r="B30" s="363"/>
      <c r="C30" s="363"/>
      <c r="D30" s="363"/>
      <c r="E30" s="363"/>
      <c r="F30" s="363"/>
      <c r="G30" s="363"/>
      <c r="H30" s="363"/>
      <c r="I30" s="363"/>
      <c r="J30" s="363"/>
      <c r="K30" s="363"/>
      <c r="L30" s="363"/>
      <c r="M30" s="363"/>
      <c r="N30" s="363"/>
    </row>
    <row r="31" spans="1:14" ht="14.25" customHeight="1" x14ac:dyDescent="0.35">
      <c r="A31" s="363"/>
      <c r="B31" s="363"/>
      <c r="C31" s="363"/>
      <c r="D31" s="363"/>
      <c r="E31" s="363"/>
      <c r="F31" s="363"/>
      <c r="G31" s="363"/>
      <c r="H31" s="363"/>
      <c r="I31" s="363"/>
      <c r="J31" s="363"/>
      <c r="K31" s="363"/>
      <c r="L31" s="363"/>
      <c r="M31" s="363"/>
      <c r="N31" s="363"/>
    </row>
    <row r="32" spans="1:14" ht="14.25" customHeight="1" x14ac:dyDescent="0.35">
      <c r="A32" s="363"/>
      <c r="B32" s="363"/>
      <c r="C32" s="363"/>
      <c r="D32" s="363"/>
      <c r="E32" s="363"/>
      <c r="F32" s="363"/>
      <c r="G32" s="363"/>
      <c r="H32" s="363"/>
      <c r="I32" s="363"/>
      <c r="J32" s="363"/>
      <c r="K32" s="363"/>
      <c r="L32" s="363"/>
      <c r="M32" s="363"/>
      <c r="N32" s="363"/>
    </row>
    <row r="33" spans="1:14" ht="14.25" customHeight="1" x14ac:dyDescent="0.35">
      <c r="A33" s="363"/>
      <c r="B33" s="363"/>
      <c r="C33" s="363"/>
      <c r="D33" s="363"/>
      <c r="E33" s="363"/>
      <c r="F33" s="363"/>
      <c r="G33" s="363"/>
      <c r="H33" s="363"/>
      <c r="I33" s="363"/>
      <c r="J33" s="363"/>
      <c r="K33" s="363"/>
      <c r="L33" s="363"/>
      <c r="M33" s="363"/>
      <c r="N33" s="363"/>
    </row>
    <row r="34" spans="1:14" ht="14.25" customHeight="1" x14ac:dyDescent="0.35">
      <c r="A34" s="363"/>
      <c r="B34" s="363"/>
      <c r="C34" s="363"/>
      <c r="D34" s="363"/>
      <c r="E34" s="363"/>
      <c r="F34" s="363"/>
      <c r="G34" s="363"/>
      <c r="H34" s="363"/>
      <c r="I34" s="363"/>
      <c r="J34" s="363"/>
      <c r="K34" s="363"/>
      <c r="L34" s="363"/>
      <c r="M34" s="363"/>
      <c r="N34" s="363"/>
    </row>
    <row r="35" spans="1:14" ht="14.25" customHeight="1" x14ac:dyDescent="0.35">
      <c r="A35" s="363"/>
      <c r="B35" s="363"/>
      <c r="C35" s="363"/>
      <c r="D35" s="363"/>
      <c r="E35" s="363"/>
      <c r="F35" s="363"/>
      <c r="G35" s="363"/>
      <c r="H35" s="363"/>
      <c r="I35" s="363"/>
      <c r="J35" s="363"/>
      <c r="K35" s="363"/>
      <c r="L35" s="363"/>
      <c r="M35" s="363"/>
      <c r="N35" s="363"/>
    </row>
    <row r="36" spans="1:14" ht="14.25" customHeight="1" x14ac:dyDescent="0.35">
      <c r="A36" s="363"/>
      <c r="B36" s="363"/>
      <c r="C36" s="363"/>
      <c r="D36" s="363"/>
      <c r="E36" s="363"/>
      <c r="F36" s="363"/>
      <c r="G36" s="363"/>
      <c r="H36" s="363"/>
      <c r="I36" s="363"/>
      <c r="J36" s="363"/>
      <c r="K36" s="363"/>
      <c r="L36" s="363"/>
      <c r="M36" s="363"/>
      <c r="N36" s="363"/>
    </row>
    <row r="37" spans="1:14" ht="14.25" customHeight="1" x14ac:dyDescent="0.35">
      <c r="A37" s="363"/>
      <c r="B37" s="363"/>
      <c r="C37" s="363"/>
      <c r="D37" s="363"/>
      <c r="E37" s="363"/>
      <c r="F37" s="363"/>
      <c r="G37" s="363"/>
      <c r="H37" s="363"/>
      <c r="I37" s="363"/>
      <c r="J37" s="363"/>
      <c r="K37" s="363"/>
      <c r="L37" s="363"/>
      <c r="M37" s="363"/>
      <c r="N37" s="363"/>
    </row>
    <row r="38" spans="1:14" ht="14.25" customHeight="1" x14ac:dyDescent="0.35">
      <c r="A38" s="363"/>
      <c r="B38" s="363"/>
      <c r="C38" s="363"/>
      <c r="D38" s="363"/>
      <c r="E38" s="363"/>
      <c r="F38" s="363"/>
      <c r="G38" s="363"/>
      <c r="H38" s="363"/>
      <c r="I38" s="363"/>
      <c r="J38" s="363"/>
      <c r="K38" s="363"/>
      <c r="L38" s="363"/>
      <c r="M38" s="363"/>
      <c r="N38" s="363"/>
    </row>
    <row r="39" spans="1:14" ht="14.25" customHeight="1" x14ac:dyDescent="0.35">
      <c r="A39" s="363"/>
      <c r="B39" s="363"/>
      <c r="C39" s="363"/>
      <c r="D39" s="363"/>
      <c r="E39" s="363"/>
      <c r="F39" s="363"/>
      <c r="G39" s="363"/>
      <c r="H39" s="363"/>
      <c r="I39" s="363"/>
      <c r="J39" s="363"/>
      <c r="K39" s="363"/>
      <c r="L39" s="363"/>
      <c r="M39" s="363"/>
      <c r="N39" s="363"/>
    </row>
    <row r="40" spans="1:14" ht="14.25" customHeight="1" x14ac:dyDescent="0.35">
      <c r="A40" s="363"/>
      <c r="B40" s="363"/>
      <c r="C40" s="363"/>
      <c r="D40" s="363"/>
      <c r="E40" s="363"/>
      <c r="F40" s="363"/>
      <c r="G40" s="363"/>
      <c r="H40" s="363"/>
      <c r="I40" s="363"/>
      <c r="J40" s="363"/>
      <c r="K40" s="363"/>
      <c r="L40" s="363"/>
      <c r="M40" s="363"/>
      <c r="N40" s="363"/>
    </row>
    <row r="41" spans="1:14" ht="14.25" customHeight="1" x14ac:dyDescent="0.35">
      <c r="A41" s="363"/>
      <c r="B41" s="363"/>
      <c r="C41" s="363"/>
      <c r="D41" s="363"/>
      <c r="E41" s="363"/>
      <c r="F41" s="363"/>
      <c r="G41" s="363"/>
      <c r="H41" s="363"/>
      <c r="I41" s="363"/>
      <c r="J41" s="363"/>
      <c r="K41" s="363"/>
      <c r="L41" s="363"/>
      <c r="M41" s="363"/>
      <c r="N41" s="363"/>
    </row>
    <row r="42" spans="1:14" ht="14.25" customHeight="1" x14ac:dyDescent="0.35">
      <c r="A42" s="363"/>
      <c r="B42" s="363"/>
      <c r="C42" s="363"/>
      <c r="D42" s="363"/>
      <c r="E42" s="363"/>
      <c r="F42" s="363"/>
      <c r="G42" s="363"/>
      <c r="H42" s="363"/>
      <c r="I42" s="363"/>
      <c r="J42" s="363"/>
      <c r="K42" s="363"/>
      <c r="L42" s="363"/>
      <c r="M42" s="363"/>
      <c r="N42" s="363"/>
    </row>
    <row r="43" spans="1:14" ht="14.25" customHeight="1" x14ac:dyDescent="0.35">
      <c r="A43" s="363"/>
      <c r="B43" s="363"/>
      <c r="C43" s="363"/>
      <c r="D43" s="363"/>
      <c r="E43" s="363"/>
      <c r="F43" s="363"/>
      <c r="G43" s="363"/>
      <c r="H43" s="363"/>
      <c r="I43" s="363"/>
      <c r="J43" s="363"/>
      <c r="K43" s="363"/>
      <c r="L43" s="363"/>
      <c r="M43" s="363"/>
      <c r="N43" s="363"/>
    </row>
    <row r="44" spans="1:14" ht="14.25" customHeight="1" x14ac:dyDescent="0.35">
      <c r="A44" s="363"/>
      <c r="B44" s="363"/>
      <c r="C44" s="363"/>
      <c r="D44" s="363"/>
      <c r="E44" s="363"/>
      <c r="F44" s="363"/>
      <c r="G44" s="363"/>
      <c r="H44" s="363"/>
      <c r="I44" s="363"/>
      <c r="J44" s="363"/>
      <c r="K44" s="363"/>
      <c r="L44" s="363"/>
      <c r="M44" s="363"/>
      <c r="N44" s="363"/>
    </row>
    <row r="45" spans="1:14" ht="14.25" customHeight="1" x14ac:dyDescent="0.35">
      <c r="A45" s="363"/>
      <c r="B45" s="363"/>
      <c r="C45" s="363"/>
      <c r="D45" s="363"/>
      <c r="E45" s="363"/>
      <c r="F45" s="363"/>
      <c r="G45" s="363"/>
      <c r="H45" s="363"/>
      <c r="I45" s="363"/>
      <c r="J45" s="363"/>
      <c r="K45" s="363"/>
      <c r="L45" s="363"/>
      <c r="M45" s="363"/>
      <c r="N45" s="363"/>
    </row>
    <row r="46" spans="1:14" ht="14.25" customHeight="1" x14ac:dyDescent="0.35">
      <c r="A46" s="363"/>
      <c r="B46" s="363"/>
      <c r="C46" s="363"/>
      <c r="D46" s="363"/>
      <c r="E46" s="363"/>
      <c r="F46" s="363"/>
      <c r="G46" s="363"/>
      <c r="H46" s="363"/>
      <c r="I46" s="363"/>
      <c r="J46" s="363"/>
      <c r="K46" s="363"/>
      <c r="L46" s="363"/>
      <c r="M46" s="363"/>
      <c r="N46" s="363"/>
    </row>
    <row r="47" spans="1:14" ht="14.25" customHeight="1" x14ac:dyDescent="0.35">
      <c r="A47" s="363"/>
      <c r="B47" s="363"/>
      <c r="C47" s="363"/>
      <c r="D47" s="363"/>
      <c r="E47" s="363"/>
      <c r="F47" s="363"/>
      <c r="G47" s="363"/>
      <c r="H47" s="363"/>
      <c r="I47" s="363"/>
      <c r="J47" s="363"/>
      <c r="K47" s="363"/>
      <c r="L47" s="363"/>
      <c r="M47" s="363"/>
      <c r="N47" s="363"/>
    </row>
    <row r="48" spans="1:14" ht="14.25" customHeight="1" x14ac:dyDescent="0.35">
      <c r="A48" s="363"/>
      <c r="B48" s="363"/>
      <c r="C48" s="363"/>
      <c r="D48" s="363"/>
      <c r="E48" s="363"/>
      <c r="F48" s="363"/>
      <c r="G48" s="363"/>
      <c r="H48" s="363"/>
      <c r="I48" s="363"/>
      <c r="J48" s="363"/>
      <c r="K48" s="363"/>
      <c r="L48" s="363"/>
      <c r="M48" s="363"/>
      <c r="N48" s="363"/>
    </row>
    <row r="49" spans="1:14" ht="14.25" customHeight="1" x14ac:dyDescent="0.35">
      <c r="A49" s="363"/>
      <c r="B49" s="363"/>
      <c r="C49" s="363"/>
      <c r="D49" s="363"/>
      <c r="E49" s="363"/>
      <c r="F49" s="363"/>
      <c r="G49" s="363"/>
      <c r="H49" s="363"/>
      <c r="I49" s="363"/>
      <c r="J49" s="363"/>
      <c r="K49" s="363"/>
      <c r="L49" s="363"/>
      <c r="M49" s="363"/>
      <c r="N49" s="363"/>
    </row>
    <row r="50" spans="1:14" ht="14.25" customHeight="1" x14ac:dyDescent="0.35">
      <c r="A50" s="363"/>
      <c r="B50" s="363"/>
      <c r="C50" s="363"/>
      <c r="D50" s="363"/>
      <c r="E50" s="363"/>
      <c r="F50" s="363"/>
      <c r="G50" s="363"/>
      <c r="H50" s="363"/>
      <c r="I50" s="363"/>
      <c r="J50" s="363"/>
      <c r="K50" s="363"/>
      <c r="L50" s="363"/>
      <c r="M50" s="363"/>
      <c r="N50" s="363"/>
    </row>
    <row r="51" spans="1:14" ht="14.25" customHeight="1" x14ac:dyDescent="0.35">
      <c r="A51" s="363"/>
      <c r="B51" s="363"/>
      <c r="C51" s="363"/>
      <c r="D51" s="363"/>
      <c r="E51" s="363"/>
      <c r="F51" s="363"/>
      <c r="G51" s="363"/>
      <c r="H51" s="363"/>
      <c r="I51" s="363"/>
      <c r="J51" s="363"/>
      <c r="K51" s="363"/>
      <c r="L51" s="363"/>
      <c r="M51" s="363"/>
      <c r="N51" s="363"/>
    </row>
    <row r="52" spans="1:14" ht="14.25" customHeight="1" x14ac:dyDescent="0.35">
      <c r="A52" s="363"/>
      <c r="B52" s="363"/>
      <c r="C52" s="363"/>
      <c r="D52" s="363"/>
      <c r="E52" s="363"/>
      <c r="F52" s="363"/>
      <c r="G52" s="363"/>
      <c r="H52" s="363"/>
      <c r="I52" s="363"/>
      <c r="J52" s="363"/>
      <c r="K52" s="363"/>
      <c r="L52" s="363"/>
      <c r="M52" s="363"/>
      <c r="N52" s="363"/>
    </row>
    <row r="53" spans="1:14" ht="14.25" customHeight="1" x14ac:dyDescent="0.35">
      <c r="A53" s="363"/>
      <c r="B53" s="363"/>
      <c r="C53" s="363"/>
      <c r="D53" s="363"/>
      <c r="E53" s="363"/>
      <c r="F53" s="363"/>
      <c r="G53" s="363"/>
      <c r="H53" s="363"/>
      <c r="I53" s="363"/>
      <c r="J53" s="363"/>
      <c r="K53" s="363"/>
      <c r="L53" s="363"/>
      <c r="M53" s="363"/>
      <c r="N53" s="363"/>
    </row>
    <row r="54" spans="1:14" ht="14.25" customHeight="1" x14ac:dyDescent="0.35">
      <c r="A54" s="363"/>
      <c r="B54" s="363"/>
      <c r="C54" s="363"/>
      <c r="D54" s="363"/>
      <c r="E54" s="363"/>
      <c r="F54" s="363"/>
      <c r="G54" s="363"/>
      <c r="H54" s="363"/>
      <c r="I54" s="363"/>
      <c r="J54" s="363"/>
      <c r="K54" s="363"/>
      <c r="L54" s="363"/>
      <c r="M54" s="363"/>
      <c r="N54" s="363"/>
    </row>
    <row r="55" spans="1:14" ht="14.25" customHeight="1" x14ac:dyDescent="0.35">
      <c r="A55" s="363"/>
      <c r="B55" s="363"/>
      <c r="C55" s="363"/>
      <c r="D55" s="363"/>
      <c r="E55" s="363"/>
      <c r="F55" s="363"/>
      <c r="G55" s="363"/>
      <c r="H55" s="363"/>
      <c r="I55" s="363"/>
      <c r="J55" s="363"/>
      <c r="K55" s="363"/>
      <c r="L55" s="363"/>
      <c r="M55" s="363"/>
      <c r="N55" s="363"/>
    </row>
    <row r="56" spans="1:14" ht="14.25" customHeight="1" x14ac:dyDescent="0.35">
      <c r="A56" s="363"/>
      <c r="B56" s="363"/>
      <c r="C56" s="363"/>
      <c r="D56" s="363"/>
      <c r="E56" s="363"/>
      <c r="F56" s="363"/>
      <c r="G56" s="363"/>
      <c r="H56" s="363"/>
      <c r="I56" s="363"/>
      <c r="J56" s="363"/>
      <c r="K56" s="363"/>
      <c r="L56" s="363"/>
      <c r="M56" s="363"/>
      <c r="N56" s="363"/>
    </row>
    <row r="57" spans="1:14" ht="14.25" customHeight="1" x14ac:dyDescent="0.35">
      <c r="A57" s="363"/>
      <c r="B57" s="363"/>
      <c r="C57" s="363"/>
      <c r="D57" s="363"/>
      <c r="E57" s="363"/>
      <c r="F57" s="363"/>
      <c r="G57" s="363"/>
      <c r="H57" s="363"/>
      <c r="I57" s="363"/>
      <c r="J57" s="363"/>
      <c r="K57" s="363"/>
      <c r="L57" s="363"/>
      <c r="M57" s="363"/>
      <c r="N57" s="363"/>
    </row>
    <row r="58" spans="1:14" ht="14.25" customHeight="1" x14ac:dyDescent="0.35">
      <c r="A58" s="363"/>
      <c r="B58" s="363"/>
      <c r="C58" s="363"/>
      <c r="D58" s="363"/>
      <c r="E58" s="363"/>
      <c r="F58" s="363"/>
      <c r="G58" s="363"/>
      <c r="H58" s="363"/>
      <c r="I58" s="363"/>
      <c r="J58" s="363"/>
      <c r="K58" s="363"/>
      <c r="L58" s="363"/>
      <c r="M58" s="363"/>
      <c r="N58" s="363"/>
    </row>
    <row r="59" spans="1:14" ht="14.25" customHeight="1" x14ac:dyDescent="0.35">
      <c r="A59" s="363"/>
      <c r="B59" s="363"/>
      <c r="C59" s="363"/>
      <c r="D59" s="363"/>
      <c r="E59" s="363"/>
      <c r="F59" s="363"/>
      <c r="G59" s="363"/>
      <c r="H59" s="363"/>
      <c r="I59" s="363"/>
      <c r="J59" s="363"/>
      <c r="K59" s="363"/>
      <c r="L59" s="363"/>
      <c r="M59" s="363"/>
      <c r="N59" s="363"/>
    </row>
    <row r="60" spans="1:14" ht="14.25" customHeight="1" x14ac:dyDescent="0.35">
      <c r="A60" s="363"/>
      <c r="B60" s="363"/>
      <c r="C60" s="363"/>
      <c r="D60" s="363"/>
      <c r="E60" s="363"/>
      <c r="F60" s="363"/>
      <c r="G60" s="363"/>
      <c r="H60" s="363"/>
      <c r="I60" s="363"/>
      <c r="J60" s="363"/>
      <c r="K60" s="363"/>
      <c r="L60" s="363"/>
      <c r="M60" s="363"/>
      <c r="N60" s="363"/>
    </row>
    <row r="61" spans="1:14" ht="14.25" customHeight="1" x14ac:dyDescent="0.35">
      <c r="A61" s="363"/>
      <c r="B61" s="363"/>
      <c r="C61" s="363"/>
      <c r="D61" s="363"/>
      <c r="E61" s="363"/>
      <c r="F61" s="363"/>
      <c r="G61" s="363"/>
      <c r="H61" s="363"/>
      <c r="I61" s="363"/>
      <c r="J61" s="363"/>
      <c r="K61" s="363"/>
      <c r="L61" s="363"/>
      <c r="M61" s="363"/>
      <c r="N61" s="363"/>
    </row>
    <row r="62" spans="1:14" ht="14.25" customHeight="1" x14ac:dyDescent="0.35">
      <c r="A62" s="363"/>
      <c r="B62" s="363"/>
      <c r="C62" s="363"/>
      <c r="D62" s="363"/>
      <c r="E62" s="363"/>
      <c r="F62" s="363"/>
      <c r="G62" s="363"/>
      <c r="H62" s="363"/>
      <c r="I62" s="363"/>
      <c r="J62" s="363"/>
      <c r="K62" s="363"/>
      <c r="L62" s="363"/>
      <c r="M62" s="363"/>
      <c r="N62" s="363"/>
    </row>
    <row r="63" spans="1:14" ht="14.25" customHeight="1" x14ac:dyDescent="0.35">
      <c r="A63" s="363"/>
      <c r="B63" s="363"/>
      <c r="C63" s="363"/>
      <c r="D63" s="363"/>
      <c r="E63" s="363"/>
      <c r="F63" s="363"/>
      <c r="G63" s="363"/>
      <c r="H63" s="363"/>
      <c r="I63" s="363"/>
      <c r="J63" s="363"/>
      <c r="K63" s="363"/>
      <c r="L63" s="363"/>
      <c r="M63" s="363"/>
      <c r="N63" s="363"/>
    </row>
    <row r="64" spans="1:14" ht="14.25" customHeight="1" x14ac:dyDescent="0.35">
      <c r="A64" s="363"/>
      <c r="B64" s="363"/>
      <c r="C64" s="363"/>
      <c r="D64" s="363"/>
      <c r="E64" s="363"/>
      <c r="F64" s="363"/>
      <c r="G64" s="363"/>
      <c r="H64" s="363"/>
      <c r="I64" s="363"/>
      <c r="J64" s="363"/>
      <c r="K64" s="363"/>
      <c r="L64" s="363"/>
      <c r="M64" s="363"/>
      <c r="N64" s="363"/>
    </row>
    <row r="65" spans="1:14" ht="14.25" customHeight="1" x14ac:dyDescent="0.35">
      <c r="A65" s="363"/>
      <c r="B65" s="363"/>
      <c r="C65" s="363"/>
      <c r="D65" s="363"/>
      <c r="E65" s="363"/>
      <c r="F65" s="363"/>
      <c r="G65" s="363"/>
      <c r="H65" s="363"/>
      <c r="I65" s="363"/>
      <c r="J65" s="363"/>
      <c r="K65" s="363"/>
      <c r="L65" s="363"/>
      <c r="M65" s="363"/>
      <c r="N65" s="363"/>
    </row>
    <row r="66" spans="1:14" ht="14.25" customHeight="1" x14ac:dyDescent="0.35">
      <c r="A66" s="363"/>
      <c r="B66" s="363"/>
      <c r="C66" s="363"/>
      <c r="D66" s="363"/>
      <c r="E66" s="363"/>
      <c r="F66" s="363"/>
      <c r="G66" s="363"/>
      <c r="H66" s="363"/>
      <c r="I66" s="363"/>
      <c r="J66" s="363"/>
      <c r="K66" s="363"/>
      <c r="L66" s="363"/>
      <c r="M66" s="363"/>
      <c r="N66" s="363"/>
    </row>
    <row r="67" spans="1:14" ht="14.25" customHeight="1" x14ac:dyDescent="0.35">
      <c r="A67" s="363"/>
      <c r="B67" s="363"/>
      <c r="C67" s="363"/>
      <c r="D67" s="363"/>
      <c r="E67" s="363"/>
      <c r="F67" s="363"/>
      <c r="G67" s="363"/>
      <c r="H67" s="363"/>
      <c r="I67" s="363"/>
      <c r="J67" s="363"/>
      <c r="K67" s="363"/>
      <c r="L67" s="363"/>
      <c r="M67" s="363"/>
      <c r="N67" s="363"/>
    </row>
    <row r="68" spans="1:14" ht="14.25" customHeight="1" x14ac:dyDescent="0.35">
      <c r="A68" s="363"/>
      <c r="B68" s="363"/>
      <c r="C68" s="363"/>
      <c r="D68" s="363"/>
      <c r="E68" s="363"/>
      <c r="F68" s="363"/>
      <c r="G68" s="363"/>
      <c r="H68" s="363"/>
      <c r="I68" s="363"/>
      <c r="J68" s="363"/>
      <c r="K68" s="363"/>
      <c r="L68" s="363"/>
      <c r="M68" s="363"/>
      <c r="N68" s="363"/>
    </row>
    <row r="69" spans="1:14" ht="14.25" customHeight="1" x14ac:dyDescent="0.35">
      <c r="A69" s="363"/>
      <c r="B69" s="363"/>
      <c r="C69" s="363"/>
      <c r="D69" s="363"/>
      <c r="E69" s="363"/>
      <c r="F69" s="363"/>
      <c r="G69" s="363"/>
      <c r="H69" s="363"/>
      <c r="I69" s="363"/>
      <c r="J69" s="363"/>
      <c r="K69" s="363"/>
      <c r="L69" s="363"/>
      <c r="M69" s="363"/>
      <c r="N69" s="363"/>
    </row>
    <row r="70" spans="1:14" ht="14.25" customHeight="1" x14ac:dyDescent="0.35">
      <c r="A70" s="363"/>
      <c r="B70" s="363"/>
      <c r="C70" s="363"/>
      <c r="D70" s="363"/>
      <c r="E70" s="363"/>
      <c r="F70" s="363"/>
      <c r="G70" s="363"/>
      <c r="H70" s="363"/>
      <c r="I70" s="363"/>
      <c r="J70" s="363"/>
      <c r="K70" s="363"/>
      <c r="L70" s="363"/>
      <c r="M70" s="363"/>
      <c r="N70" s="363"/>
    </row>
    <row r="71" spans="1:14" ht="14.25" customHeight="1" x14ac:dyDescent="0.35">
      <c r="A71" s="363"/>
      <c r="B71" s="363"/>
      <c r="C71" s="363"/>
      <c r="D71" s="363"/>
      <c r="E71" s="363"/>
      <c r="F71" s="363"/>
      <c r="G71" s="363"/>
      <c r="H71" s="363"/>
      <c r="I71" s="363"/>
      <c r="J71" s="363"/>
      <c r="K71" s="363"/>
      <c r="L71" s="363"/>
      <c r="M71" s="363"/>
      <c r="N71" s="363"/>
    </row>
    <row r="72" spans="1:14" ht="14.25" customHeight="1" x14ac:dyDescent="0.35">
      <c r="A72" s="363"/>
      <c r="B72" s="363"/>
      <c r="C72" s="363"/>
      <c r="D72" s="363"/>
      <c r="E72" s="363"/>
      <c r="F72" s="363"/>
      <c r="G72" s="363"/>
      <c r="H72" s="363"/>
      <c r="I72" s="363"/>
      <c r="J72" s="363"/>
      <c r="K72" s="363"/>
      <c r="L72" s="363"/>
      <c r="M72" s="363"/>
      <c r="N72" s="363"/>
    </row>
    <row r="73" spans="1:14" ht="14.25" customHeight="1" x14ac:dyDescent="0.35">
      <c r="A73" s="363"/>
      <c r="B73" s="363"/>
      <c r="C73" s="363"/>
      <c r="D73" s="363"/>
      <c r="E73" s="363"/>
      <c r="F73" s="363"/>
      <c r="G73" s="363"/>
      <c r="H73" s="363"/>
      <c r="I73" s="363"/>
      <c r="J73" s="363"/>
      <c r="K73" s="363"/>
      <c r="L73" s="363"/>
      <c r="M73" s="363"/>
      <c r="N73" s="363"/>
    </row>
    <row r="74" spans="1:14" ht="14.25" customHeight="1" x14ac:dyDescent="0.35">
      <c r="A74" s="363"/>
      <c r="B74" s="363"/>
      <c r="C74" s="363"/>
      <c r="D74" s="363"/>
      <c r="E74" s="363"/>
      <c r="F74" s="363"/>
      <c r="G74" s="363"/>
      <c r="H74" s="363"/>
      <c r="I74" s="363"/>
      <c r="J74" s="363"/>
      <c r="K74" s="363"/>
      <c r="L74" s="363"/>
      <c r="M74" s="363"/>
      <c r="N74" s="363"/>
    </row>
    <row r="75" spans="1:14" ht="14.25" customHeight="1" x14ac:dyDescent="0.35">
      <c r="A75" s="363"/>
      <c r="B75" s="363"/>
      <c r="C75" s="363"/>
      <c r="D75" s="363"/>
      <c r="E75" s="363"/>
      <c r="F75" s="363"/>
      <c r="G75" s="363"/>
      <c r="H75" s="363"/>
      <c r="I75" s="363"/>
      <c r="J75" s="363"/>
      <c r="K75" s="363"/>
      <c r="L75" s="363"/>
      <c r="M75" s="363"/>
      <c r="N75" s="363"/>
    </row>
    <row r="76" spans="1:14" ht="14.25" customHeight="1" x14ac:dyDescent="0.35">
      <c r="A76" s="363"/>
      <c r="B76" s="363"/>
      <c r="C76" s="363"/>
      <c r="D76" s="363"/>
      <c r="E76" s="363"/>
      <c r="F76" s="363"/>
      <c r="G76" s="363"/>
      <c r="H76" s="363"/>
      <c r="I76" s="363"/>
      <c r="J76" s="363"/>
      <c r="K76" s="363"/>
      <c r="L76" s="363"/>
      <c r="M76" s="363"/>
      <c r="N76" s="363"/>
    </row>
    <row r="77" spans="1:14" ht="14.25" customHeight="1" x14ac:dyDescent="0.35">
      <c r="A77" s="363"/>
      <c r="B77" s="363"/>
      <c r="C77" s="363"/>
      <c r="D77" s="363"/>
      <c r="E77" s="363"/>
      <c r="F77" s="363"/>
      <c r="G77" s="363"/>
      <c r="H77" s="363"/>
      <c r="I77" s="363"/>
      <c r="J77" s="363"/>
      <c r="K77" s="363"/>
      <c r="L77" s="363"/>
      <c r="M77" s="363"/>
      <c r="N77" s="363"/>
    </row>
    <row r="78" spans="1:14" ht="14.25" customHeight="1" x14ac:dyDescent="0.35">
      <c r="A78" s="363"/>
      <c r="B78" s="363"/>
      <c r="C78" s="363"/>
      <c r="D78" s="363"/>
      <c r="E78" s="363"/>
      <c r="F78" s="363"/>
      <c r="G78" s="363"/>
      <c r="H78" s="363"/>
      <c r="I78" s="363"/>
      <c r="J78" s="363"/>
      <c r="K78" s="363"/>
      <c r="L78" s="363"/>
      <c r="M78" s="363"/>
      <c r="N78" s="363"/>
    </row>
    <row r="79" spans="1:14" ht="14.25" customHeight="1" x14ac:dyDescent="0.35">
      <c r="A79" s="363"/>
      <c r="B79" s="363"/>
      <c r="C79" s="363"/>
      <c r="D79" s="363"/>
      <c r="E79" s="363"/>
      <c r="F79" s="363"/>
      <c r="G79" s="363"/>
      <c r="H79" s="363"/>
      <c r="I79" s="363"/>
      <c r="J79" s="363"/>
      <c r="K79" s="363"/>
      <c r="L79" s="363"/>
      <c r="M79" s="363"/>
      <c r="N79" s="363"/>
    </row>
    <row r="80" spans="1:14" ht="14.25" customHeight="1" x14ac:dyDescent="0.35">
      <c r="A80" s="363"/>
      <c r="B80" s="363"/>
      <c r="C80" s="363"/>
      <c r="D80" s="363"/>
      <c r="E80" s="363"/>
      <c r="F80" s="363"/>
      <c r="G80" s="363"/>
      <c r="H80" s="363"/>
      <c r="I80" s="363"/>
      <c r="J80" s="363"/>
      <c r="K80" s="363"/>
      <c r="L80" s="363"/>
      <c r="M80" s="363"/>
      <c r="N80" s="363"/>
    </row>
    <row r="81" spans="1:14" ht="14.25" customHeight="1" x14ac:dyDescent="0.35">
      <c r="A81" s="363"/>
      <c r="B81" s="363"/>
      <c r="C81" s="363"/>
      <c r="D81" s="363"/>
      <c r="E81" s="363"/>
      <c r="F81" s="363"/>
      <c r="G81" s="363"/>
      <c r="H81" s="363"/>
      <c r="I81" s="363"/>
      <c r="J81" s="363"/>
      <c r="K81" s="363"/>
      <c r="L81" s="363"/>
      <c r="M81" s="363"/>
      <c r="N81" s="363"/>
    </row>
    <row r="82" spans="1:14" ht="14.25" customHeight="1" x14ac:dyDescent="0.35">
      <c r="A82" s="363"/>
      <c r="B82" s="363"/>
      <c r="C82" s="363"/>
      <c r="D82" s="363"/>
      <c r="E82" s="363"/>
      <c r="F82" s="363"/>
      <c r="G82" s="363"/>
      <c r="H82" s="363"/>
      <c r="I82" s="363"/>
      <c r="J82" s="363"/>
      <c r="K82" s="363"/>
      <c r="L82" s="363"/>
      <c r="M82" s="363"/>
      <c r="N82" s="363"/>
    </row>
    <row r="83" spans="1:14" ht="14.25" customHeight="1" x14ac:dyDescent="0.35">
      <c r="A83" s="363"/>
      <c r="B83" s="363"/>
      <c r="C83" s="363"/>
      <c r="D83" s="363"/>
      <c r="E83" s="363"/>
      <c r="F83" s="363"/>
      <c r="G83" s="363"/>
      <c r="H83" s="363"/>
      <c r="I83" s="363"/>
      <c r="J83" s="363"/>
      <c r="K83" s="363"/>
      <c r="L83" s="363"/>
      <c r="M83" s="363"/>
      <c r="N83" s="363"/>
    </row>
    <row r="84" spans="1:14" ht="14.25" customHeight="1" x14ac:dyDescent="0.35">
      <c r="A84" s="363"/>
      <c r="B84" s="363"/>
      <c r="C84" s="363"/>
      <c r="D84" s="363"/>
      <c r="E84" s="363"/>
      <c r="F84" s="363"/>
      <c r="G84" s="363"/>
      <c r="H84" s="363"/>
      <c r="I84" s="363"/>
      <c r="J84" s="363"/>
      <c r="K84" s="363"/>
      <c r="L84" s="363"/>
      <c r="M84" s="363"/>
      <c r="N84" s="363"/>
    </row>
    <row r="85" spans="1:14" ht="14.25" customHeight="1" x14ac:dyDescent="0.35">
      <c r="A85" s="363"/>
      <c r="B85" s="363"/>
      <c r="C85" s="363"/>
      <c r="D85" s="363"/>
      <c r="E85" s="363"/>
      <c r="F85" s="363"/>
      <c r="G85" s="363"/>
      <c r="H85" s="363"/>
      <c r="I85" s="363"/>
      <c r="J85" s="363"/>
      <c r="K85" s="363"/>
      <c r="L85" s="363"/>
      <c r="M85" s="363"/>
      <c r="N85" s="363"/>
    </row>
    <row r="86" spans="1:14" ht="14.25" customHeight="1" x14ac:dyDescent="0.35">
      <c r="A86" s="363"/>
      <c r="B86" s="363"/>
      <c r="C86" s="363"/>
      <c r="D86" s="363"/>
      <c r="E86" s="363"/>
      <c r="F86" s="363"/>
      <c r="G86" s="363"/>
      <c r="H86" s="363"/>
      <c r="I86" s="363"/>
      <c r="J86" s="363"/>
      <c r="K86" s="363"/>
      <c r="L86" s="363"/>
      <c r="M86" s="363"/>
      <c r="N86" s="363"/>
    </row>
    <row r="87" spans="1:14" ht="14.25" customHeight="1" x14ac:dyDescent="0.35">
      <c r="A87" s="363"/>
      <c r="B87" s="363"/>
      <c r="C87" s="363"/>
      <c r="D87" s="363"/>
      <c r="E87" s="363"/>
      <c r="F87" s="363"/>
      <c r="G87" s="363"/>
      <c r="H87" s="363"/>
      <c r="I87" s="363"/>
      <c r="J87" s="363"/>
      <c r="K87" s="363"/>
      <c r="L87" s="363"/>
      <c r="M87" s="363"/>
      <c r="N87" s="363"/>
    </row>
    <row r="88" spans="1:14" ht="14.25" customHeight="1" x14ac:dyDescent="0.35">
      <c r="A88" s="363"/>
      <c r="B88" s="363"/>
      <c r="C88" s="363"/>
      <c r="D88" s="363"/>
      <c r="E88" s="363"/>
      <c r="F88" s="363"/>
      <c r="G88" s="363"/>
      <c r="H88" s="363"/>
      <c r="I88" s="363"/>
      <c r="J88" s="363"/>
      <c r="K88" s="363"/>
      <c r="L88" s="363"/>
      <c r="M88" s="363"/>
      <c r="N88" s="363"/>
    </row>
    <row r="89" spans="1:14" ht="14.25" customHeight="1" x14ac:dyDescent="0.35">
      <c r="A89" s="363"/>
      <c r="B89" s="363"/>
      <c r="C89" s="363"/>
      <c r="D89" s="363"/>
      <c r="E89" s="363"/>
      <c r="F89" s="363"/>
      <c r="G89" s="363"/>
      <c r="H89" s="363"/>
      <c r="I89" s="363"/>
      <c r="J89" s="363"/>
      <c r="K89" s="363"/>
      <c r="L89" s="363"/>
      <c r="M89" s="363"/>
      <c r="N89" s="363"/>
    </row>
    <row r="90" spans="1:14" ht="14.25" customHeight="1" x14ac:dyDescent="0.35">
      <c r="A90" s="363"/>
      <c r="B90" s="363"/>
      <c r="C90" s="363"/>
      <c r="D90" s="363"/>
      <c r="E90" s="363"/>
      <c r="F90" s="363"/>
      <c r="G90" s="363"/>
      <c r="H90" s="363"/>
      <c r="I90" s="363"/>
      <c r="J90" s="363"/>
      <c r="K90" s="363"/>
      <c r="L90" s="363"/>
      <c r="M90" s="363"/>
      <c r="N90" s="363"/>
    </row>
    <row r="91" spans="1:14" ht="14.25" customHeight="1" x14ac:dyDescent="0.35">
      <c r="A91" s="363"/>
      <c r="B91" s="363"/>
      <c r="C91" s="363"/>
      <c r="D91" s="363"/>
      <c r="E91" s="363"/>
      <c r="F91" s="363"/>
      <c r="G91" s="363"/>
      <c r="H91" s="363"/>
      <c r="I91" s="363"/>
      <c r="J91" s="363"/>
      <c r="K91" s="363"/>
      <c r="L91" s="363"/>
      <c r="M91" s="363"/>
      <c r="N91" s="363"/>
    </row>
    <row r="92" spans="1:14" ht="14.25" customHeight="1" x14ac:dyDescent="0.35">
      <c r="A92" s="363"/>
      <c r="B92" s="363"/>
      <c r="C92" s="363"/>
      <c r="D92" s="363"/>
      <c r="E92" s="363"/>
      <c r="F92" s="363"/>
      <c r="G92" s="363"/>
      <c r="H92" s="363"/>
      <c r="I92" s="363"/>
      <c r="J92" s="363"/>
      <c r="K92" s="363"/>
      <c r="L92" s="363"/>
      <c r="M92" s="363"/>
      <c r="N92" s="363"/>
    </row>
    <row r="93" spans="1:14" ht="14.25" customHeight="1" x14ac:dyDescent="0.35">
      <c r="A93" s="363"/>
      <c r="B93" s="363"/>
      <c r="C93" s="363"/>
      <c r="D93" s="363"/>
      <c r="E93" s="363"/>
      <c r="F93" s="363"/>
      <c r="G93" s="363"/>
      <c r="H93" s="363"/>
      <c r="I93" s="363"/>
      <c r="J93" s="363"/>
      <c r="K93" s="363"/>
      <c r="L93" s="363"/>
      <c r="M93" s="363"/>
      <c r="N93" s="363"/>
    </row>
    <row r="94" spans="1:14" ht="14.25" customHeight="1" x14ac:dyDescent="0.35">
      <c r="A94" s="363"/>
      <c r="B94" s="363"/>
      <c r="C94" s="363"/>
      <c r="D94" s="363"/>
      <c r="E94" s="363"/>
      <c r="F94" s="363"/>
      <c r="G94" s="363"/>
      <c r="H94" s="363"/>
      <c r="I94" s="363"/>
      <c r="J94" s="363"/>
      <c r="K94" s="363"/>
      <c r="L94" s="363"/>
      <c r="M94" s="363"/>
      <c r="N94" s="363"/>
    </row>
    <row r="95" spans="1:14" ht="14.25" customHeight="1" x14ac:dyDescent="0.35">
      <c r="A95" s="363"/>
      <c r="B95" s="363"/>
      <c r="C95" s="363"/>
      <c r="D95" s="363"/>
      <c r="E95" s="363"/>
      <c r="F95" s="363"/>
      <c r="G95" s="363"/>
      <c r="H95" s="363"/>
      <c r="I95" s="363"/>
      <c r="J95" s="363"/>
      <c r="K95" s="363"/>
      <c r="L95" s="363"/>
      <c r="M95" s="363"/>
      <c r="N95" s="363"/>
    </row>
    <row r="96" spans="1:14" ht="14.25" customHeight="1" x14ac:dyDescent="0.35">
      <c r="A96" s="363"/>
      <c r="B96" s="363"/>
      <c r="C96" s="363"/>
      <c r="D96" s="363"/>
      <c r="E96" s="363"/>
      <c r="F96" s="363"/>
      <c r="G96" s="363"/>
      <c r="H96" s="363"/>
      <c r="I96" s="363"/>
      <c r="J96" s="363"/>
      <c r="K96" s="363"/>
      <c r="L96" s="363"/>
      <c r="M96" s="363"/>
      <c r="N96" s="363"/>
    </row>
    <row r="97" spans="1:14" ht="14.25" customHeight="1" x14ac:dyDescent="0.35">
      <c r="A97" s="363"/>
      <c r="B97" s="363"/>
      <c r="C97" s="363"/>
      <c r="D97" s="363"/>
      <c r="E97" s="363"/>
      <c r="F97" s="363"/>
      <c r="G97" s="363"/>
      <c r="H97" s="363"/>
      <c r="I97" s="363"/>
      <c r="J97" s="363"/>
      <c r="K97" s="363"/>
      <c r="L97" s="363"/>
      <c r="M97" s="363"/>
      <c r="N97" s="363"/>
    </row>
    <row r="98" spans="1:14" ht="14.25" customHeight="1" x14ac:dyDescent="0.35">
      <c r="A98" s="363"/>
      <c r="B98" s="363"/>
      <c r="C98" s="363"/>
      <c r="D98" s="363"/>
      <c r="E98" s="363"/>
      <c r="F98" s="363"/>
      <c r="G98" s="363"/>
      <c r="H98" s="363"/>
      <c r="I98" s="363"/>
      <c r="J98" s="363"/>
      <c r="K98" s="363"/>
      <c r="L98" s="363"/>
      <c r="M98" s="363"/>
      <c r="N98" s="363"/>
    </row>
    <row r="99" spans="1:14" ht="14.25" customHeight="1" x14ac:dyDescent="0.35">
      <c r="A99" s="363"/>
      <c r="B99" s="363"/>
      <c r="C99" s="363"/>
      <c r="D99" s="363"/>
      <c r="E99" s="363"/>
      <c r="F99" s="363"/>
      <c r="G99" s="363"/>
      <c r="H99" s="363"/>
      <c r="I99" s="363"/>
      <c r="J99" s="363"/>
      <c r="K99" s="363"/>
      <c r="L99" s="363"/>
      <c r="M99" s="363"/>
      <c r="N99" s="363"/>
    </row>
    <row r="100" spans="1:14" ht="14.25" customHeight="1" x14ac:dyDescent="0.35">
      <c r="A100" s="363"/>
      <c r="B100" s="363"/>
      <c r="C100" s="363"/>
      <c r="D100" s="363"/>
      <c r="E100" s="363"/>
      <c r="F100" s="363"/>
      <c r="G100" s="363"/>
      <c r="H100" s="363"/>
      <c r="I100" s="363"/>
      <c r="J100" s="363"/>
      <c r="K100" s="363"/>
      <c r="L100" s="363"/>
      <c r="M100" s="363"/>
      <c r="N100" s="363"/>
    </row>
    <row r="101" spans="1:14" ht="14.25" customHeight="1" x14ac:dyDescent="0.35">
      <c r="A101" s="363"/>
      <c r="B101" s="363"/>
      <c r="C101" s="363"/>
      <c r="D101" s="363"/>
      <c r="E101" s="363"/>
      <c r="F101" s="363"/>
      <c r="G101" s="363"/>
      <c r="H101" s="363"/>
      <c r="I101" s="363"/>
      <c r="J101" s="363"/>
      <c r="K101" s="363"/>
      <c r="L101" s="363"/>
      <c r="M101" s="363"/>
      <c r="N101" s="363"/>
    </row>
    <row r="102" spans="1:14" ht="14.25" customHeight="1" x14ac:dyDescent="0.35">
      <c r="A102" s="363"/>
      <c r="B102" s="363"/>
      <c r="C102" s="363"/>
      <c r="D102" s="363"/>
      <c r="E102" s="363"/>
      <c r="F102" s="363"/>
      <c r="G102" s="363"/>
      <c r="H102" s="363"/>
      <c r="I102" s="363"/>
      <c r="J102" s="363"/>
      <c r="K102" s="363"/>
      <c r="L102" s="363"/>
      <c r="M102" s="363"/>
      <c r="N102" s="363"/>
    </row>
    <row r="103" spans="1:14" ht="14.25" customHeight="1" x14ac:dyDescent="0.35">
      <c r="A103" s="363"/>
      <c r="B103" s="363"/>
      <c r="C103" s="363"/>
      <c r="D103" s="363"/>
      <c r="E103" s="363"/>
      <c r="F103" s="363"/>
      <c r="G103" s="363"/>
      <c r="H103" s="363"/>
      <c r="I103" s="363"/>
      <c r="J103" s="363"/>
      <c r="K103" s="363"/>
      <c r="L103" s="363"/>
      <c r="M103" s="363"/>
      <c r="N103" s="363"/>
    </row>
    <row r="104" spans="1:14" ht="14.25" customHeight="1" x14ac:dyDescent="0.35">
      <c r="A104" s="363"/>
      <c r="B104" s="363"/>
      <c r="C104" s="363"/>
      <c r="D104" s="363"/>
      <c r="E104" s="363"/>
      <c r="F104" s="363"/>
      <c r="G104" s="363"/>
      <c r="H104" s="363"/>
      <c r="I104" s="363"/>
      <c r="J104" s="363"/>
      <c r="K104" s="363"/>
      <c r="L104" s="363"/>
      <c r="M104" s="363"/>
      <c r="N104" s="363"/>
    </row>
    <row r="105" spans="1:14" ht="14.25" customHeight="1" x14ac:dyDescent="0.35">
      <c r="A105" s="363"/>
      <c r="B105" s="363"/>
      <c r="C105" s="363"/>
      <c r="D105" s="363"/>
      <c r="E105" s="363"/>
      <c r="F105" s="363"/>
      <c r="G105" s="363"/>
      <c r="H105" s="363"/>
      <c r="I105" s="363"/>
      <c r="J105" s="363"/>
      <c r="K105" s="363"/>
      <c r="L105" s="363"/>
      <c r="M105" s="363"/>
      <c r="N105" s="363"/>
    </row>
    <row r="106" spans="1:14" ht="14.25" customHeight="1" x14ac:dyDescent="0.35">
      <c r="A106" s="363"/>
      <c r="B106" s="363"/>
      <c r="C106" s="363"/>
      <c r="D106" s="363"/>
      <c r="E106" s="363"/>
      <c r="F106" s="363"/>
      <c r="G106" s="363"/>
      <c r="H106" s="363"/>
      <c r="I106" s="363"/>
      <c r="J106" s="363"/>
      <c r="K106" s="363"/>
      <c r="L106" s="363"/>
      <c r="M106" s="363"/>
      <c r="N106" s="363"/>
    </row>
    <row r="107" spans="1:14" ht="14.25" customHeight="1" x14ac:dyDescent="0.35">
      <c r="A107" s="363"/>
      <c r="B107" s="363"/>
      <c r="C107" s="363"/>
      <c r="D107" s="363"/>
      <c r="E107" s="363"/>
      <c r="F107" s="363"/>
      <c r="G107" s="363"/>
      <c r="H107" s="363"/>
      <c r="I107" s="363"/>
      <c r="J107" s="363"/>
      <c r="K107" s="363"/>
      <c r="L107" s="363"/>
      <c r="M107" s="363"/>
      <c r="N107" s="363"/>
    </row>
    <row r="108" spans="1:14" ht="14.25" customHeight="1" x14ac:dyDescent="0.35">
      <c r="A108" s="363"/>
      <c r="B108" s="363"/>
      <c r="C108" s="363"/>
      <c r="D108" s="363"/>
      <c r="E108" s="363"/>
      <c r="F108" s="363"/>
      <c r="G108" s="363"/>
      <c r="H108" s="363"/>
      <c r="I108" s="363"/>
      <c r="J108" s="363"/>
      <c r="K108" s="363"/>
      <c r="L108" s="363"/>
      <c r="M108" s="363"/>
      <c r="N108" s="363"/>
    </row>
    <row r="109" spans="1:14" ht="14.25" customHeight="1" x14ac:dyDescent="0.35">
      <c r="A109" s="363"/>
      <c r="B109" s="363"/>
      <c r="C109" s="363"/>
      <c r="D109" s="363"/>
      <c r="E109" s="363"/>
      <c r="F109" s="363"/>
      <c r="G109" s="363"/>
      <c r="H109" s="363"/>
      <c r="I109" s="363"/>
      <c r="J109" s="363"/>
      <c r="K109" s="363"/>
      <c r="L109" s="363"/>
      <c r="M109" s="363"/>
      <c r="N109" s="363"/>
    </row>
    <row r="110" spans="1:14" ht="14.25" customHeight="1" x14ac:dyDescent="0.35">
      <c r="A110" s="363"/>
      <c r="B110" s="363"/>
      <c r="C110" s="363"/>
      <c r="D110" s="363"/>
      <c r="E110" s="363"/>
      <c r="F110" s="363"/>
      <c r="G110" s="363"/>
      <c r="H110" s="363"/>
      <c r="I110" s="363"/>
      <c r="J110" s="363"/>
      <c r="K110" s="363"/>
      <c r="L110" s="363"/>
      <c r="M110" s="363"/>
      <c r="N110" s="363"/>
    </row>
    <row r="111" spans="1:14" ht="14.25" customHeight="1" x14ac:dyDescent="0.35">
      <c r="A111" s="363"/>
      <c r="B111" s="363"/>
      <c r="C111" s="363"/>
      <c r="D111" s="363"/>
      <c r="E111" s="363"/>
      <c r="F111" s="363"/>
      <c r="G111" s="363"/>
      <c r="H111" s="363"/>
      <c r="I111" s="363"/>
      <c r="J111" s="363"/>
      <c r="K111" s="363"/>
      <c r="L111" s="363"/>
      <c r="M111" s="363"/>
      <c r="N111" s="363"/>
    </row>
    <row r="112" spans="1:14" ht="14.25" customHeight="1" x14ac:dyDescent="0.35">
      <c r="A112" s="363"/>
      <c r="B112" s="363"/>
      <c r="C112" s="363"/>
      <c r="D112" s="363"/>
      <c r="E112" s="363"/>
      <c r="F112" s="363"/>
      <c r="G112" s="363"/>
      <c r="H112" s="363"/>
      <c r="I112" s="363"/>
      <c r="J112" s="363"/>
      <c r="K112" s="363"/>
      <c r="L112" s="363"/>
      <c r="M112" s="363"/>
      <c r="N112" s="363"/>
    </row>
    <row r="113" spans="1:14" ht="14.25" customHeight="1" x14ac:dyDescent="0.35">
      <c r="A113" s="363"/>
      <c r="B113" s="363"/>
      <c r="C113" s="363"/>
      <c r="D113" s="363"/>
      <c r="E113" s="363"/>
      <c r="F113" s="363"/>
      <c r="G113" s="363"/>
      <c r="H113" s="363"/>
      <c r="I113" s="363"/>
      <c r="J113" s="363"/>
      <c r="K113" s="363"/>
      <c r="L113" s="363"/>
      <c r="M113" s="363"/>
      <c r="N113" s="363"/>
    </row>
    <row r="114" spans="1:14" ht="14.25" customHeight="1" x14ac:dyDescent="0.35">
      <c r="A114" s="363"/>
      <c r="B114" s="363"/>
      <c r="C114" s="363"/>
      <c r="D114" s="363"/>
      <c r="E114" s="363"/>
      <c r="F114" s="363"/>
      <c r="G114" s="363"/>
      <c r="H114" s="363"/>
      <c r="I114" s="363"/>
      <c r="J114" s="363"/>
      <c r="K114" s="363"/>
      <c r="L114" s="363"/>
      <c r="M114" s="363"/>
      <c r="N114" s="363"/>
    </row>
    <row r="115" spans="1:14" ht="14.25" customHeight="1" x14ac:dyDescent="0.35">
      <c r="A115" s="363"/>
      <c r="B115" s="363"/>
      <c r="C115" s="363"/>
      <c r="D115" s="363"/>
      <c r="E115" s="363"/>
      <c r="F115" s="363"/>
      <c r="G115" s="363"/>
      <c r="H115" s="363"/>
      <c r="I115" s="363"/>
      <c r="J115" s="363"/>
      <c r="K115" s="363"/>
      <c r="L115" s="363"/>
      <c r="M115" s="363"/>
      <c r="N115" s="363"/>
    </row>
    <row r="116" spans="1:14" ht="14.25" customHeight="1" x14ac:dyDescent="0.35">
      <c r="A116" s="363"/>
      <c r="B116" s="363"/>
      <c r="C116" s="363"/>
      <c r="D116" s="363"/>
      <c r="E116" s="363"/>
      <c r="F116" s="363"/>
      <c r="G116" s="363"/>
      <c r="H116" s="363"/>
      <c r="I116" s="363"/>
      <c r="J116" s="363"/>
      <c r="K116" s="363"/>
      <c r="L116" s="363"/>
      <c r="M116" s="363"/>
      <c r="N116" s="363"/>
    </row>
    <row r="117" spans="1:14" ht="14.25" customHeight="1" x14ac:dyDescent="0.35">
      <c r="A117" s="363"/>
      <c r="B117" s="363"/>
      <c r="C117" s="363"/>
      <c r="D117" s="363"/>
      <c r="E117" s="363"/>
      <c r="F117" s="363"/>
      <c r="G117" s="363"/>
      <c r="H117" s="363"/>
      <c r="I117" s="363"/>
      <c r="J117" s="363"/>
      <c r="K117" s="363"/>
      <c r="L117" s="363"/>
      <c r="M117" s="363"/>
      <c r="N117" s="363"/>
    </row>
    <row r="118" spans="1:14" ht="14.25" customHeight="1" x14ac:dyDescent="0.35">
      <c r="A118" s="363"/>
      <c r="B118" s="363"/>
      <c r="C118" s="363"/>
      <c r="D118" s="363"/>
      <c r="E118" s="363"/>
      <c r="F118" s="363"/>
      <c r="G118" s="363"/>
      <c r="H118" s="363"/>
      <c r="I118" s="363"/>
      <c r="J118" s="363"/>
      <c r="K118" s="363"/>
      <c r="L118" s="363"/>
      <c r="M118" s="363"/>
      <c r="N118" s="363"/>
    </row>
    <row r="119" spans="1:14" ht="14.25" customHeight="1" x14ac:dyDescent="0.35">
      <c r="A119" s="363"/>
      <c r="B119" s="363"/>
      <c r="C119" s="363"/>
      <c r="D119" s="363"/>
      <c r="E119" s="363"/>
      <c r="F119" s="363"/>
      <c r="G119" s="363"/>
      <c r="H119" s="363"/>
      <c r="I119" s="363"/>
      <c r="J119" s="363"/>
      <c r="K119" s="363"/>
      <c r="L119" s="363"/>
      <c r="M119" s="363"/>
      <c r="N119" s="363"/>
    </row>
    <row r="120" spans="1:14" ht="14.25" customHeight="1" x14ac:dyDescent="0.35">
      <c r="A120" s="363"/>
      <c r="B120" s="363"/>
      <c r="C120" s="363"/>
      <c r="D120" s="363"/>
      <c r="E120" s="363"/>
      <c r="F120" s="363"/>
      <c r="G120" s="363"/>
      <c r="H120" s="363"/>
      <c r="I120" s="363"/>
      <c r="J120" s="363"/>
      <c r="K120" s="363"/>
      <c r="L120" s="363"/>
      <c r="M120" s="363"/>
      <c r="N120" s="363"/>
    </row>
    <row r="121" spans="1:14" ht="14.25" customHeight="1" x14ac:dyDescent="0.35">
      <c r="A121" s="363"/>
      <c r="B121" s="363"/>
      <c r="C121" s="363"/>
      <c r="D121" s="363"/>
      <c r="E121" s="363"/>
      <c r="F121" s="363"/>
      <c r="G121" s="363"/>
      <c r="H121" s="363"/>
      <c r="I121" s="363"/>
      <c r="J121" s="363"/>
      <c r="K121" s="363"/>
      <c r="L121" s="363"/>
      <c r="M121" s="363"/>
      <c r="N121" s="363"/>
    </row>
    <row r="122" spans="1:14" ht="14.25" customHeight="1" x14ac:dyDescent="0.35">
      <c r="A122" s="363"/>
      <c r="B122" s="363"/>
      <c r="C122" s="363"/>
      <c r="D122" s="363"/>
      <c r="E122" s="363"/>
      <c r="F122" s="363"/>
      <c r="G122" s="363"/>
      <c r="H122" s="363"/>
      <c r="I122" s="363"/>
      <c r="J122" s="363"/>
      <c r="K122" s="363"/>
      <c r="L122" s="363"/>
      <c r="M122" s="363"/>
      <c r="N122" s="363"/>
    </row>
    <row r="123" spans="1:14" ht="14.25" customHeight="1" x14ac:dyDescent="0.35">
      <c r="A123" s="363"/>
      <c r="B123" s="363"/>
      <c r="C123" s="363"/>
      <c r="D123" s="363"/>
      <c r="E123" s="363"/>
      <c r="F123" s="363"/>
      <c r="G123" s="363"/>
      <c r="H123" s="363"/>
      <c r="I123" s="363"/>
      <c r="J123" s="363"/>
      <c r="K123" s="363"/>
      <c r="L123" s="363"/>
      <c r="M123" s="363"/>
      <c r="N123" s="363"/>
    </row>
    <row r="124" spans="1:14" ht="14.25" customHeight="1" x14ac:dyDescent="0.35">
      <c r="A124" s="363"/>
      <c r="B124" s="363"/>
      <c r="C124" s="363"/>
      <c r="D124" s="363"/>
      <c r="E124" s="363"/>
      <c r="F124" s="363"/>
      <c r="G124" s="363"/>
      <c r="H124" s="363"/>
      <c r="I124" s="363"/>
      <c r="J124" s="363"/>
      <c r="K124" s="363"/>
      <c r="L124" s="363"/>
      <c r="M124" s="363"/>
      <c r="N124" s="363"/>
    </row>
    <row r="125" spans="1:14" ht="14.25" customHeight="1" x14ac:dyDescent="0.35">
      <c r="A125" s="363"/>
      <c r="B125" s="363"/>
      <c r="C125" s="363"/>
      <c r="D125" s="363"/>
      <c r="E125" s="363"/>
      <c r="F125" s="363"/>
      <c r="G125" s="363"/>
      <c r="H125" s="363"/>
      <c r="I125" s="363"/>
      <c r="J125" s="363"/>
      <c r="K125" s="363"/>
      <c r="L125" s="363"/>
      <c r="M125" s="363"/>
      <c r="N125" s="363"/>
    </row>
    <row r="126" spans="1:14" ht="14.25" customHeight="1" x14ac:dyDescent="0.35">
      <c r="A126" s="363"/>
      <c r="B126" s="363"/>
      <c r="C126" s="363"/>
      <c r="D126" s="363"/>
      <c r="E126" s="363"/>
      <c r="F126" s="363"/>
      <c r="G126" s="363"/>
      <c r="H126" s="363"/>
      <c r="I126" s="363"/>
      <c r="J126" s="363"/>
      <c r="K126" s="363"/>
      <c r="L126" s="363"/>
      <c r="M126" s="363"/>
      <c r="N126" s="363"/>
    </row>
    <row r="127" spans="1:14" ht="14.25" customHeight="1" x14ac:dyDescent="0.35">
      <c r="A127" s="363"/>
      <c r="B127" s="363"/>
      <c r="C127" s="363"/>
      <c r="D127" s="363"/>
      <c r="E127" s="363"/>
      <c r="F127" s="363"/>
      <c r="G127" s="363"/>
      <c r="H127" s="363"/>
      <c r="I127" s="363"/>
      <c r="J127" s="363"/>
      <c r="K127" s="363"/>
      <c r="L127" s="363"/>
      <c r="M127" s="363"/>
      <c r="N127" s="363"/>
    </row>
    <row r="128" spans="1:14" ht="14.25" customHeight="1" x14ac:dyDescent="0.35">
      <c r="A128" s="363"/>
      <c r="B128" s="363"/>
      <c r="C128" s="363"/>
      <c r="D128" s="363"/>
      <c r="E128" s="363"/>
      <c r="F128" s="363"/>
      <c r="G128" s="363"/>
      <c r="H128" s="363"/>
      <c r="I128" s="363"/>
      <c r="J128" s="363"/>
      <c r="K128" s="363"/>
      <c r="L128" s="363"/>
      <c r="M128" s="363"/>
      <c r="N128" s="363"/>
    </row>
    <row r="129" spans="1:14" ht="14.25" customHeight="1" x14ac:dyDescent="0.35">
      <c r="A129" s="363"/>
      <c r="B129" s="363"/>
      <c r="C129" s="363"/>
      <c r="D129" s="363"/>
      <c r="E129" s="363"/>
      <c r="F129" s="363"/>
      <c r="G129" s="363"/>
      <c r="H129" s="363"/>
      <c r="I129" s="363"/>
      <c r="J129" s="363"/>
      <c r="K129" s="363"/>
      <c r="L129" s="363"/>
      <c r="M129" s="363"/>
      <c r="N129" s="363"/>
    </row>
    <row r="130" spans="1:14" ht="14.25" customHeight="1" x14ac:dyDescent="0.35">
      <c r="A130" s="363"/>
      <c r="B130" s="363"/>
      <c r="C130" s="363"/>
      <c r="D130" s="363"/>
      <c r="E130" s="363"/>
      <c r="F130" s="363"/>
      <c r="G130" s="363"/>
      <c r="H130" s="363"/>
      <c r="I130" s="363"/>
      <c r="J130" s="363"/>
      <c r="K130" s="363"/>
      <c r="L130" s="363"/>
      <c r="M130" s="363"/>
      <c r="N130" s="363"/>
    </row>
    <row r="131" spans="1:14" ht="14.25" customHeight="1" x14ac:dyDescent="0.35">
      <c r="A131" s="363"/>
      <c r="B131" s="363"/>
      <c r="C131" s="363"/>
      <c r="D131" s="363"/>
      <c r="E131" s="363"/>
      <c r="F131" s="363"/>
      <c r="G131" s="363"/>
      <c r="H131" s="363"/>
      <c r="I131" s="363"/>
      <c r="J131" s="363"/>
      <c r="K131" s="363"/>
      <c r="L131" s="363"/>
      <c r="M131" s="363"/>
      <c r="N131" s="363"/>
    </row>
    <row r="132" spans="1:14" ht="14.25" customHeight="1" x14ac:dyDescent="0.35">
      <c r="A132" s="363"/>
      <c r="B132" s="363"/>
      <c r="C132" s="363"/>
      <c r="D132" s="363"/>
      <c r="E132" s="363"/>
      <c r="F132" s="363"/>
      <c r="G132" s="363"/>
      <c r="H132" s="363"/>
      <c r="I132" s="363"/>
      <c r="J132" s="363"/>
      <c r="K132" s="363"/>
      <c r="L132" s="363"/>
      <c r="M132" s="363"/>
      <c r="N132" s="363"/>
    </row>
    <row r="133" spans="1:14" ht="14.25" customHeight="1" x14ac:dyDescent="0.35">
      <c r="A133" s="363"/>
      <c r="B133" s="363"/>
      <c r="C133" s="363"/>
      <c r="D133" s="363"/>
      <c r="E133" s="363"/>
      <c r="F133" s="363"/>
      <c r="G133" s="363"/>
      <c r="H133" s="363"/>
      <c r="I133" s="363"/>
      <c r="J133" s="363"/>
      <c r="K133" s="363"/>
      <c r="L133" s="363"/>
      <c r="M133" s="363"/>
      <c r="N133" s="363"/>
    </row>
    <row r="134" spans="1:14" ht="14.25" customHeight="1" x14ac:dyDescent="0.35">
      <c r="A134" s="363"/>
      <c r="B134" s="363"/>
      <c r="C134" s="363"/>
      <c r="D134" s="363"/>
      <c r="E134" s="363"/>
      <c r="F134" s="363"/>
      <c r="G134" s="363"/>
      <c r="H134" s="363"/>
      <c r="I134" s="363"/>
      <c r="J134" s="363"/>
      <c r="K134" s="363"/>
      <c r="L134" s="363"/>
      <c r="M134" s="363"/>
      <c r="N134" s="363"/>
    </row>
    <row r="135" spans="1:14" ht="14.25" customHeight="1" x14ac:dyDescent="0.35">
      <c r="A135" s="363"/>
      <c r="B135" s="363"/>
      <c r="C135" s="363"/>
      <c r="D135" s="363"/>
      <c r="E135" s="363"/>
      <c r="F135" s="363"/>
      <c r="G135" s="363"/>
      <c r="H135" s="363"/>
      <c r="I135" s="363"/>
      <c r="J135" s="363"/>
      <c r="K135" s="363"/>
      <c r="L135" s="363"/>
      <c r="M135" s="363"/>
      <c r="N135" s="363"/>
    </row>
    <row r="136" spans="1:14" ht="14.25" customHeight="1" x14ac:dyDescent="0.35">
      <c r="A136" s="363"/>
      <c r="B136" s="363"/>
      <c r="C136" s="363"/>
      <c r="D136" s="363"/>
      <c r="E136" s="363"/>
      <c r="F136" s="363"/>
      <c r="G136" s="363"/>
      <c r="H136" s="363"/>
      <c r="I136" s="363"/>
      <c r="J136" s="363"/>
      <c r="K136" s="363"/>
      <c r="L136" s="363"/>
      <c r="M136" s="363"/>
      <c r="N136" s="363"/>
    </row>
    <row r="137" spans="1:14" ht="14.25" customHeight="1" x14ac:dyDescent="0.35">
      <c r="A137" s="363"/>
      <c r="B137" s="363"/>
      <c r="C137" s="363"/>
      <c r="D137" s="363"/>
      <c r="E137" s="363"/>
      <c r="F137" s="363"/>
      <c r="G137" s="363"/>
      <c r="H137" s="363"/>
      <c r="I137" s="363"/>
      <c r="J137" s="363"/>
      <c r="K137" s="363"/>
      <c r="L137" s="363"/>
      <c r="M137" s="363"/>
      <c r="N137" s="363"/>
    </row>
    <row r="138" spans="1:14" ht="14.25" customHeight="1" x14ac:dyDescent="0.35">
      <c r="A138" s="363"/>
      <c r="B138" s="363"/>
      <c r="C138" s="363"/>
      <c r="D138" s="363"/>
      <c r="E138" s="363"/>
      <c r="F138" s="363"/>
      <c r="G138" s="363"/>
      <c r="H138" s="363"/>
      <c r="I138" s="363"/>
      <c r="J138" s="363"/>
      <c r="K138" s="363"/>
      <c r="L138" s="363"/>
      <c r="M138" s="363"/>
      <c r="N138" s="363"/>
    </row>
    <row r="139" spans="1:14" ht="14.25" customHeight="1" x14ac:dyDescent="0.35">
      <c r="A139" s="363"/>
      <c r="B139" s="363"/>
      <c r="C139" s="363"/>
      <c r="D139" s="363"/>
      <c r="E139" s="363"/>
      <c r="F139" s="363"/>
      <c r="G139" s="363"/>
      <c r="H139" s="363"/>
      <c r="I139" s="363"/>
      <c r="J139" s="363"/>
      <c r="K139" s="363"/>
      <c r="L139" s="363"/>
      <c r="M139" s="363"/>
      <c r="N139" s="363"/>
    </row>
    <row r="140" spans="1:14" ht="14.25" customHeight="1" x14ac:dyDescent="0.35">
      <c r="A140" s="363"/>
      <c r="B140" s="363"/>
      <c r="C140" s="363"/>
      <c r="D140" s="363"/>
      <c r="E140" s="363"/>
      <c r="F140" s="363"/>
      <c r="G140" s="363"/>
      <c r="H140" s="363"/>
      <c r="I140" s="363"/>
      <c r="J140" s="363"/>
      <c r="K140" s="363"/>
      <c r="L140" s="363"/>
      <c r="M140" s="363"/>
      <c r="N140" s="363"/>
    </row>
    <row r="141" spans="1:14" ht="14.25" customHeight="1" x14ac:dyDescent="0.35">
      <c r="A141" s="363"/>
      <c r="B141" s="363"/>
      <c r="C141" s="363"/>
      <c r="D141" s="363"/>
      <c r="E141" s="363"/>
      <c r="F141" s="363"/>
      <c r="G141" s="363"/>
      <c r="H141" s="363"/>
      <c r="I141" s="363"/>
      <c r="J141" s="363"/>
      <c r="K141" s="363"/>
      <c r="L141" s="363"/>
      <c r="M141" s="363"/>
      <c r="N141" s="363"/>
    </row>
    <row r="142" spans="1:14" ht="14.25" customHeight="1" x14ac:dyDescent="0.35">
      <c r="A142" s="363"/>
      <c r="B142" s="363"/>
      <c r="C142" s="363"/>
      <c r="D142" s="363"/>
      <c r="E142" s="363"/>
      <c r="F142" s="363"/>
      <c r="G142" s="363"/>
      <c r="H142" s="363"/>
      <c r="I142" s="363"/>
      <c r="J142" s="363"/>
      <c r="K142" s="363"/>
      <c r="L142" s="363"/>
      <c r="M142" s="363"/>
      <c r="N142" s="363"/>
    </row>
    <row r="143" spans="1:14" ht="14.25" customHeight="1" x14ac:dyDescent="0.35">
      <c r="A143" s="363"/>
      <c r="B143" s="363"/>
      <c r="C143" s="363"/>
      <c r="D143" s="363"/>
      <c r="E143" s="363"/>
      <c r="F143" s="363"/>
      <c r="G143" s="363"/>
      <c r="H143" s="363"/>
      <c r="I143" s="363"/>
      <c r="J143" s="363"/>
      <c r="K143" s="363"/>
      <c r="L143" s="363"/>
      <c r="M143" s="363"/>
      <c r="N143" s="363"/>
    </row>
    <row r="144" spans="1:14" ht="14.25" customHeight="1" x14ac:dyDescent="0.35">
      <c r="A144" s="363"/>
      <c r="B144" s="363"/>
      <c r="C144" s="363"/>
      <c r="D144" s="363"/>
      <c r="E144" s="363"/>
      <c r="F144" s="363"/>
      <c r="G144" s="363"/>
      <c r="H144" s="363"/>
      <c r="I144" s="363"/>
      <c r="J144" s="363"/>
      <c r="K144" s="363"/>
      <c r="L144" s="363"/>
      <c r="M144" s="363"/>
      <c r="N144" s="363"/>
    </row>
    <row r="145" spans="1:14" ht="14.25" customHeight="1" x14ac:dyDescent="0.35">
      <c r="A145" s="363"/>
      <c r="B145" s="363"/>
      <c r="C145" s="363"/>
      <c r="D145" s="363"/>
      <c r="E145" s="363"/>
      <c r="F145" s="363"/>
      <c r="G145" s="363"/>
      <c r="H145" s="363"/>
      <c r="I145" s="363"/>
      <c r="J145" s="363"/>
      <c r="K145" s="363"/>
      <c r="L145" s="363"/>
      <c r="M145" s="363"/>
      <c r="N145" s="363"/>
    </row>
    <row r="146" spans="1:14" ht="14.25" customHeight="1" x14ac:dyDescent="0.35">
      <c r="A146" s="363"/>
      <c r="B146" s="363"/>
      <c r="C146" s="363"/>
      <c r="D146" s="363"/>
      <c r="E146" s="363"/>
      <c r="F146" s="363"/>
      <c r="G146" s="363"/>
      <c r="H146" s="363"/>
      <c r="I146" s="363"/>
      <c r="J146" s="363"/>
      <c r="K146" s="363"/>
      <c r="L146" s="363"/>
      <c r="M146" s="363"/>
      <c r="N146" s="363"/>
    </row>
    <row r="147" spans="1:14" ht="14.25" customHeight="1" x14ac:dyDescent="0.35">
      <c r="A147" s="363"/>
      <c r="B147" s="363"/>
      <c r="C147" s="363"/>
      <c r="D147" s="363"/>
      <c r="E147" s="363"/>
      <c r="F147" s="363"/>
      <c r="G147" s="363"/>
      <c r="H147" s="363"/>
      <c r="I147" s="363"/>
      <c r="J147" s="363"/>
      <c r="K147" s="363"/>
      <c r="L147" s="363"/>
      <c r="M147" s="363"/>
      <c r="N147" s="363"/>
    </row>
    <row r="148" spans="1:14" ht="14.25" customHeight="1" x14ac:dyDescent="0.35">
      <c r="A148" s="363"/>
      <c r="B148" s="363"/>
      <c r="C148" s="363"/>
      <c r="D148" s="363"/>
      <c r="E148" s="363"/>
      <c r="F148" s="363"/>
      <c r="G148" s="363"/>
      <c r="H148" s="363"/>
      <c r="I148" s="363"/>
      <c r="J148" s="363"/>
      <c r="K148" s="363"/>
      <c r="L148" s="363"/>
      <c r="M148" s="363"/>
      <c r="N148" s="363"/>
    </row>
    <row r="149" spans="1:14" ht="14.25" customHeight="1" x14ac:dyDescent="0.35">
      <c r="A149" s="363"/>
      <c r="B149" s="363"/>
      <c r="C149" s="363"/>
      <c r="D149" s="363"/>
      <c r="E149" s="363"/>
      <c r="F149" s="363"/>
      <c r="G149" s="363"/>
      <c r="H149" s="363"/>
      <c r="I149" s="363"/>
      <c r="J149" s="363"/>
      <c r="K149" s="363"/>
      <c r="L149" s="363"/>
      <c r="M149" s="363"/>
      <c r="N149" s="363"/>
    </row>
    <row r="150" spans="1:14" ht="14.25" customHeight="1" x14ac:dyDescent="0.35">
      <c r="A150" s="363"/>
      <c r="B150" s="363"/>
      <c r="C150" s="363"/>
      <c r="D150" s="363"/>
      <c r="E150" s="363"/>
      <c r="F150" s="363"/>
      <c r="G150" s="363"/>
      <c r="H150" s="363"/>
      <c r="I150" s="363"/>
      <c r="J150" s="363"/>
      <c r="K150" s="363"/>
      <c r="L150" s="363"/>
      <c r="M150" s="363"/>
      <c r="N150" s="363"/>
    </row>
    <row r="151" spans="1:14" ht="14.25" customHeight="1" x14ac:dyDescent="0.35">
      <c r="A151" s="363"/>
      <c r="B151" s="363"/>
      <c r="C151" s="363"/>
      <c r="D151" s="363"/>
      <c r="E151" s="363"/>
      <c r="F151" s="363"/>
      <c r="G151" s="363"/>
      <c r="H151" s="363"/>
      <c r="I151" s="363"/>
      <c r="J151" s="363"/>
      <c r="K151" s="363"/>
      <c r="L151" s="363"/>
      <c r="M151" s="363"/>
      <c r="N151" s="363"/>
    </row>
    <row r="152" spans="1:14" ht="14.25" customHeight="1" x14ac:dyDescent="0.35">
      <c r="A152" s="363"/>
      <c r="B152" s="363"/>
      <c r="C152" s="363"/>
      <c r="D152" s="363"/>
      <c r="E152" s="363"/>
      <c r="F152" s="363"/>
      <c r="G152" s="363"/>
      <c r="H152" s="363"/>
      <c r="I152" s="363"/>
      <c r="J152" s="363"/>
      <c r="K152" s="363"/>
      <c r="L152" s="363"/>
      <c r="M152" s="363"/>
      <c r="N152" s="363"/>
    </row>
    <row r="153" spans="1:14" ht="14.25" customHeight="1" x14ac:dyDescent="0.35">
      <c r="A153" s="363"/>
      <c r="B153" s="363"/>
      <c r="C153" s="363"/>
      <c r="D153" s="363"/>
      <c r="E153" s="363"/>
      <c r="F153" s="363"/>
      <c r="G153" s="363"/>
      <c r="H153" s="363"/>
      <c r="I153" s="363"/>
      <c r="J153" s="363"/>
      <c r="K153" s="363"/>
      <c r="L153" s="363"/>
      <c r="M153" s="363"/>
      <c r="N153" s="363"/>
    </row>
    <row r="154" spans="1:14" ht="14.25" customHeight="1" x14ac:dyDescent="0.35">
      <c r="A154" s="363"/>
      <c r="B154" s="363"/>
      <c r="C154" s="363"/>
      <c r="D154" s="363"/>
      <c r="E154" s="363"/>
      <c r="F154" s="363"/>
      <c r="G154" s="363"/>
      <c r="H154" s="363"/>
      <c r="I154" s="363"/>
      <c r="J154" s="363"/>
      <c r="K154" s="363"/>
      <c r="L154" s="363"/>
      <c r="M154" s="363"/>
      <c r="N154" s="363"/>
    </row>
    <row r="155" spans="1:14" ht="14.25" customHeight="1" x14ac:dyDescent="0.35">
      <c r="A155" s="363"/>
      <c r="B155" s="363"/>
      <c r="C155" s="363"/>
      <c r="D155" s="363"/>
      <c r="E155" s="363"/>
      <c r="F155" s="363"/>
      <c r="G155" s="363"/>
      <c r="H155" s="363"/>
      <c r="I155" s="363"/>
      <c r="J155" s="363"/>
      <c r="K155" s="363"/>
      <c r="L155" s="363"/>
      <c r="M155" s="363"/>
      <c r="N155" s="363"/>
    </row>
    <row r="156" spans="1:14" ht="14.25" customHeight="1" x14ac:dyDescent="0.35">
      <c r="A156" s="363"/>
      <c r="B156" s="363"/>
      <c r="C156" s="363"/>
      <c r="D156" s="363"/>
      <c r="E156" s="363"/>
      <c r="F156" s="363"/>
      <c r="G156" s="363"/>
      <c r="H156" s="363"/>
      <c r="I156" s="363"/>
      <c r="J156" s="363"/>
      <c r="K156" s="363"/>
      <c r="L156" s="363"/>
      <c r="M156" s="363"/>
      <c r="N156" s="363"/>
    </row>
    <row r="157" spans="1:14" ht="14.25" customHeight="1" x14ac:dyDescent="0.35">
      <c r="A157" s="363"/>
      <c r="B157" s="363"/>
      <c r="C157" s="363"/>
      <c r="D157" s="363"/>
      <c r="E157" s="363"/>
      <c r="F157" s="363"/>
      <c r="G157" s="363"/>
      <c r="H157" s="363"/>
      <c r="I157" s="363"/>
      <c r="J157" s="363"/>
      <c r="K157" s="363"/>
      <c r="L157" s="363"/>
      <c r="M157" s="363"/>
      <c r="N157" s="363"/>
    </row>
    <row r="158" spans="1:14" ht="14.25" customHeight="1" x14ac:dyDescent="0.35">
      <c r="A158" s="363"/>
      <c r="B158" s="363"/>
      <c r="C158" s="363"/>
      <c r="D158" s="363"/>
      <c r="E158" s="363"/>
      <c r="F158" s="363"/>
      <c r="G158" s="363"/>
      <c r="H158" s="363"/>
      <c r="I158" s="363"/>
      <c r="J158" s="363"/>
      <c r="K158" s="363"/>
      <c r="L158" s="363"/>
      <c r="M158" s="363"/>
      <c r="N158" s="363"/>
    </row>
    <row r="159" spans="1:14" ht="14.25" customHeight="1" x14ac:dyDescent="0.35">
      <c r="A159" s="363"/>
      <c r="B159" s="363"/>
      <c r="C159" s="363"/>
      <c r="D159" s="363"/>
      <c r="E159" s="363"/>
      <c r="F159" s="363"/>
      <c r="G159" s="363"/>
      <c r="H159" s="363"/>
      <c r="I159" s="363"/>
      <c r="J159" s="363"/>
      <c r="K159" s="363"/>
      <c r="L159" s="363"/>
      <c r="M159" s="363"/>
      <c r="N159" s="363"/>
    </row>
    <row r="160" spans="1:14" ht="14.25" customHeight="1" x14ac:dyDescent="0.35">
      <c r="A160" s="363"/>
      <c r="B160" s="363"/>
      <c r="C160" s="363"/>
      <c r="D160" s="363"/>
      <c r="E160" s="363"/>
      <c r="F160" s="363"/>
      <c r="G160" s="363"/>
      <c r="H160" s="363"/>
      <c r="I160" s="363"/>
      <c r="J160" s="363"/>
      <c r="K160" s="363"/>
      <c r="L160" s="363"/>
      <c r="M160" s="363"/>
      <c r="N160" s="363"/>
    </row>
    <row r="161" spans="1:14" ht="14.25" customHeight="1" x14ac:dyDescent="0.35">
      <c r="A161" s="363"/>
      <c r="B161" s="363"/>
      <c r="C161" s="363"/>
      <c r="D161" s="363"/>
      <c r="E161" s="363"/>
      <c r="F161" s="363"/>
      <c r="G161" s="363"/>
      <c r="H161" s="363"/>
      <c r="I161" s="363"/>
      <c r="J161" s="363"/>
      <c r="K161" s="363"/>
      <c r="L161" s="363"/>
      <c r="M161" s="363"/>
      <c r="N161" s="363"/>
    </row>
    <row r="162" spans="1:14" ht="14.25" customHeight="1" x14ac:dyDescent="0.35">
      <c r="A162" s="363"/>
      <c r="B162" s="363"/>
      <c r="C162" s="363"/>
      <c r="D162" s="363"/>
      <c r="E162" s="363"/>
      <c r="F162" s="363"/>
      <c r="G162" s="363"/>
      <c r="H162" s="363"/>
      <c r="I162" s="363"/>
      <c r="J162" s="363"/>
      <c r="K162" s="363"/>
      <c r="L162" s="363"/>
      <c r="M162" s="363"/>
      <c r="N162" s="363"/>
    </row>
    <row r="163" spans="1:14" ht="14.25" customHeight="1" x14ac:dyDescent="0.35">
      <c r="A163" s="363"/>
      <c r="B163" s="363"/>
      <c r="C163" s="363"/>
      <c r="D163" s="363"/>
      <c r="E163" s="363"/>
      <c r="F163" s="363"/>
      <c r="G163" s="363"/>
      <c r="H163" s="363"/>
      <c r="I163" s="363"/>
      <c r="J163" s="363"/>
      <c r="K163" s="363"/>
      <c r="L163" s="363"/>
      <c r="M163" s="363"/>
      <c r="N163" s="363"/>
    </row>
    <row r="164" spans="1:14" ht="14.25" customHeight="1" x14ac:dyDescent="0.35">
      <c r="A164" s="363"/>
      <c r="B164" s="363"/>
      <c r="C164" s="363"/>
      <c r="D164" s="363"/>
      <c r="E164" s="363"/>
      <c r="F164" s="363"/>
      <c r="G164" s="363"/>
      <c r="H164" s="363"/>
      <c r="I164" s="363"/>
      <c r="J164" s="363"/>
      <c r="K164" s="363"/>
      <c r="L164" s="363"/>
      <c r="M164" s="363"/>
      <c r="N164" s="363"/>
    </row>
    <row r="165" spans="1:14" ht="14.25" customHeight="1" x14ac:dyDescent="0.35">
      <c r="A165" s="363"/>
      <c r="B165" s="363"/>
      <c r="C165" s="363"/>
      <c r="D165" s="363"/>
      <c r="E165" s="363"/>
      <c r="F165" s="363"/>
      <c r="G165" s="363"/>
      <c r="H165" s="363"/>
      <c r="I165" s="363"/>
      <c r="J165" s="363"/>
      <c r="K165" s="363"/>
      <c r="L165" s="363"/>
      <c r="M165" s="363"/>
      <c r="N165" s="363"/>
    </row>
    <row r="166" spans="1:14" ht="14.25" customHeight="1" x14ac:dyDescent="0.35">
      <c r="A166" s="363"/>
      <c r="B166" s="363"/>
      <c r="C166" s="363"/>
      <c r="D166" s="363"/>
      <c r="E166" s="363"/>
      <c r="F166" s="363"/>
      <c r="G166" s="363"/>
      <c r="H166" s="363"/>
      <c r="I166" s="363"/>
      <c r="J166" s="363"/>
      <c r="K166" s="363"/>
      <c r="L166" s="363"/>
      <c r="M166" s="363"/>
      <c r="N166" s="363"/>
    </row>
    <row r="167" spans="1:14" ht="14.25" customHeight="1" x14ac:dyDescent="0.35">
      <c r="A167" s="363"/>
      <c r="B167" s="363"/>
      <c r="C167" s="363"/>
      <c r="D167" s="363"/>
      <c r="E167" s="363"/>
      <c r="F167" s="363"/>
      <c r="G167" s="363"/>
      <c r="H167" s="363"/>
      <c r="I167" s="363"/>
      <c r="J167" s="363"/>
      <c r="K167" s="363"/>
      <c r="L167" s="363"/>
      <c r="M167" s="363"/>
      <c r="N167" s="363"/>
    </row>
    <row r="168" spans="1:14" ht="14.25" customHeight="1" x14ac:dyDescent="0.35">
      <c r="A168" s="363"/>
      <c r="B168" s="363"/>
      <c r="C168" s="363"/>
      <c r="D168" s="363"/>
      <c r="E168" s="363"/>
      <c r="F168" s="363"/>
      <c r="G168" s="363"/>
      <c r="H168" s="363"/>
      <c r="I168" s="363"/>
      <c r="J168" s="363"/>
      <c r="K168" s="363"/>
      <c r="L168" s="363"/>
      <c r="M168" s="363"/>
      <c r="N168" s="363"/>
    </row>
    <row r="169" spans="1:14" ht="14.25" customHeight="1" x14ac:dyDescent="0.35">
      <c r="A169" s="363"/>
      <c r="B169" s="363"/>
      <c r="C169" s="363"/>
      <c r="D169" s="363"/>
      <c r="E169" s="363"/>
      <c r="F169" s="363"/>
      <c r="G169" s="363"/>
      <c r="H169" s="363"/>
      <c r="I169" s="363"/>
      <c r="J169" s="363"/>
      <c r="K169" s="363"/>
      <c r="L169" s="363"/>
      <c r="M169" s="363"/>
      <c r="N169" s="363"/>
    </row>
    <row r="170" spans="1:14" ht="14.25" customHeight="1" x14ac:dyDescent="0.35">
      <c r="A170" s="363"/>
      <c r="B170" s="363"/>
      <c r="C170" s="363"/>
      <c r="D170" s="363"/>
      <c r="E170" s="363"/>
      <c r="F170" s="363"/>
      <c r="G170" s="363"/>
      <c r="H170" s="363"/>
      <c r="I170" s="363"/>
      <c r="J170" s="363"/>
      <c r="K170" s="363"/>
      <c r="L170" s="363"/>
      <c r="M170" s="363"/>
      <c r="N170" s="363"/>
    </row>
    <row r="171" spans="1:14" ht="14.25" customHeight="1" x14ac:dyDescent="0.35">
      <c r="A171" s="363"/>
      <c r="B171" s="363"/>
      <c r="C171" s="363"/>
      <c r="D171" s="363"/>
      <c r="E171" s="363"/>
      <c r="F171" s="363"/>
      <c r="G171" s="363"/>
      <c r="H171" s="363"/>
      <c r="I171" s="363"/>
      <c r="J171" s="363"/>
      <c r="K171" s="363"/>
      <c r="L171" s="363"/>
      <c r="M171" s="363"/>
      <c r="N171" s="363"/>
    </row>
    <row r="172" spans="1:14" ht="14.25" customHeight="1" x14ac:dyDescent="0.35">
      <c r="A172" s="363"/>
      <c r="B172" s="363"/>
      <c r="C172" s="363"/>
      <c r="D172" s="363"/>
      <c r="E172" s="363"/>
      <c r="F172" s="363"/>
      <c r="G172" s="363"/>
      <c r="H172" s="363"/>
      <c r="I172" s="363"/>
      <c r="J172" s="363"/>
      <c r="K172" s="363"/>
      <c r="L172" s="363"/>
      <c r="M172" s="363"/>
      <c r="N172" s="363"/>
    </row>
    <row r="173" spans="1:14" ht="14.25" customHeight="1" x14ac:dyDescent="0.35">
      <c r="A173" s="363"/>
      <c r="B173" s="363"/>
      <c r="C173" s="363"/>
      <c r="D173" s="363"/>
      <c r="E173" s="363"/>
      <c r="F173" s="363"/>
      <c r="G173" s="363"/>
      <c r="H173" s="363"/>
      <c r="I173" s="363"/>
      <c r="J173" s="363"/>
      <c r="K173" s="363"/>
      <c r="L173" s="363"/>
      <c r="M173" s="363"/>
      <c r="N173" s="363"/>
    </row>
    <row r="174" spans="1:14" ht="14.25" customHeight="1" x14ac:dyDescent="0.35">
      <c r="A174" s="363"/>
      <c r="B174" s="363"/>
      <c r="C174" s="363"/>
      <c r="D174" s="363"/>
      <c r="E174" s="363"/>
      <c r="F174" s="363"/>
      <c r="G174" s="363"/>
      <c r="H174" s="363"/>
      <c r="I174" s="363"/>
      <c r="J174" s="363"/>
      <c r="K174" s="363"/>
      <c r="L174" s="363"/>
      <c r="M174" s="363"/>
      <c r="N174" s="363"/>
    </row>
    <row r="175" spans="1:14" ht="14.25" customHeight="1" x14ac:dyDescent="0.35">
      <c r="A175" s="363"/>
      <c r="B175" s="363"/>
      <c r="C175" s="363"/>
      <c r="D175" s="363"/>
      <c r="E175" s="363"/>
      <c r="F175" s="363"/>
      <c r="G175" s="363"/>
      <c r="H175" s="363"/>
      <c r="I175" s="363"/>
      <c r="J175" s="363"/>
      <c r="K175" s="363"/>
      <c r="L175" s="363"/>
      <c r="M175" s="363"/>
      <c r="N175" s="363"/>
    </row>
    <row r="176" spans="1:14" ht="14.25" customHeight="1" x14ac:dyDescent="0.35">
      <c r="A176" s="363"/>
      <c r="B176" s="363"/>
      <c r="C176" s="363"/>
      <c r="D176" s="363"/>
      <c r="E176" s="363"/>
      <c r="F176" s="363"/>
      <c r="G176" s="363"/>
      <c r="H176" s="363"/>
      <c r="I176" s="363"/>
      <c r="J176" s="363"/>
      <c r="K176" s="363"/>
      <c r="L176" s="363"/>
      <c r="M176" s="363"/>
      <c r="N176" s="363"/>
    </row>
    <row r="177" spans="1:14" ht="14.25" customHeight="1" x14ac:dyDescent="0.35">
      <c r="A177" s="363"/>
      <c r="B177" s="363"/>
      <c r="C177" s="363"/>
      <c r="D177" s="363"/>
      <c r="E177" s="363"/>
      <c r="F177" s="363"/>
      <c r="G177" s="363"/>
      <c r="H177" s="363"/>
      <c r="I177" s="363"/>
      <c r="J177" s="363"/>
      <c r="K177" s="363"/>
      <c r="L177" s="363"/>
      <c r="M177" s="363"/>
      <c r="N177" s="363"/>
    </row>
    <row r="178" spans="1:14" ht="14.25" customHeight="1" x14ac:dyDescent="0.35">
      <c r="A178" s="363"/>
      <c r="B178" s="363"/>
      <c r="C178" s="363"/>
      <c r="D178" s="363"/>
      <c r="E178" s="363"/>
      <c r="F178" s="363"/>
      <c r="G178" s="363"/>
      <c r="H178" s="363"/>
      <c r="I178" s="363"/>
      <c r="J178" s="363"/>
      <c r="K178" s="363"/>
      <c r="L178" s="363"/>
      <c r="M178" s="363"/>
      <c r="N178" s="363"/>
    </row>
    <row r="179" spans="1:14" ht="14.25" customHeight="1" x14ac:dyDescent="0.35">
      <c r="A179" s="363"/>
      <c r="B179" s="363"/>
      <c r="C179" s="363"/>
      <c r="D179" s="363"/>
      <c r="E179" s="363"/>
      <c r="F179" s="363"/>
      <c r="G179" s="363"/>
      <c r="H179" s="363"/>
      <c r="I179" s="363"/>
      <c r="J179" s="363"/>
      <c r="K179" s="363"/>
      <c r="L179" s="363"/>
      <c r="M179" s="363"/>
      <c r="N179" s="363"/>
    </row>
    <row r="180" spans="1:14" ht="14.25" customHeight="1" x14ac:dyDescent="0.35">
      <c r="A180" s="363"/>
      <c r="B180" s="363"/>
      <c r="C180" s="363"/>
      <c r="D180" s="363"/>
      <c r="E180" s="363"/>
      <c r="F180" s="363"/>
      <c r="G180" s="363"/>
      <c r="H180" s="363"/>
      <c r="I180" s="363"/>
      <c r="J180" s="363"/>
      <c r="K180" s="363"/>
      <c r="L180" s="363"/>
      <c r="M180" s="363"/>
      <c r="N180" s="363"/>
    </row>
    <row r="181" spans="1:14" ht="14.25" customHeight="1" x14ac:dyDescent="0.35">
      <c r="A181" s="363"/>
      <c r="B181" s="363"/>
      <c r="C181" s="363"/>
      <c r="D181" s="363"/>
      <c r="E181" s="363"/>
      <c r="F181" s="363"/>
      <c r="G181" s="363"/>
      <c r="H181" s="363"/>
      <c r="I181" s="363"/>
      <c r="J181" s="363"/>
      <c r="K181" s="363"/>
      <c r="L181" s="363"/>
      <c r="M181" s="363"/>
      <c r="N181" s="363"/>
    </row>
    <row r="182" spans="1:14" ht="14.25" customHeight="1" x14ac:dyDescent="0.35">
      <c r="A182" s="363"/>
      <c r="B182" s="363"/>
      <c r="C182" s="363"/>
      <c r="D182" s="363"/>
      <c r="E182" s="363"/>
      <c r="F182" s="363"/>
      <c r="G182" s="363"/>
      <c r="H182" s="363"/>
      <c r="I182" s="363"/>
      <c r="J182" s="363"/>
      <c r="K182" s="363"/>
      <c r="L182" s="363"/>
      <c r="M182" s="363"/>
      <c r="N182" s="363"/>
    </row>
    <row r="183" spans="1:14" ht="14.25" customHeight="1" x14ac:dyDescent="0.35">
      <c r="A183" s="363"/>
      <c r="B183" s="363"/>
      <c r="C183" s="363"/>
      <c r="D183" s="363"/>
      <c r="E183" s="363"/>
      <c r="F183" s="363"/>
      <c r="G183" s="363"/>
      <c r="H183" s="363"/>
      <c r="I183" s="363"/>
      <c r="J183" s="363"/>
      <c r="K183" s="363"/>
      <c r="L183" s="363"/>
      <c r="M183" s="363"/>
      <c r="N183" s="363"/>
    </row>
    <row r="184" spans="1:14" ht="14.25" customHeight="1" x14ac:dyDescent="0.35">
      <c r="A184" s="363"/>
      <c r="B184" s="363"/>
      <c r="C184" s="363"/>
      <c r="D184" s="363"/>
      <c r="E184" s="363"/>
      <c r="F184" s="363"/>
      <c r="G184" s="363"/>
      <c r="H184" s="363"/>
      <c r="I184" s="363"/>
      <c r="J184" s="363"/>
      <c r="K184" s="363"/>
      <c r="L184" s="363"/>
      <c r="M184" s="363"/>
      <c r="N184" s="363"/>
    </row>
    <row r="185" spans="1:14" ht="14.25" customHeight="1" x14ac:dyDescent="0.35">
      <c r="A185" s="363"/>
      <c r="B185" s="363"/>
      <c r="C185" s="363"/>
      <c r="D185" s="363"/>
      <c r="E185" s="363"/>
      <c r="F185" s="363"/>
      <c r="G185" s="363"/>
      <c r="H185" s="363"/>
      <c r="I185" s="363"/>
      <c r="J185" s="363"/>
      <c r="K185" s="363"/>
      <c r="L185" s="363"/>
      <c r="M185" s="363"/>
      <c r="N185" s="363"/>
    </row>
    <row r="186" spans="1:14" ht="14.25" customHeight="1" x14ac:dyDescent="0.35">
      <c r="A186" s="363"/>
      <c r="B186" s="363"/>
      <c r="C186" s="363"/>
      <c r="D186" s="363"/>
      <c r="E186" s="363"/>
      <c r="F186" s="363"/>
      <c r="G186" s="363"/>
      <c r="H186" s="363"/>
      <c r="I186" s="363"/>
      <c r="J186" s="363"/>
      <c r="K186" s="363"/>
      <c r="L186" s="363"/>
      <c r="M186" s="363"/>
      <c r="N186" s="363"/>
    </row>
    <row r="187" spans="1:14" ht="14.25" customHeight="1" x14ac:dyDescent="0.35">
      <c r="A187" s="363"/>
      <c r="B187" s="363"/>
      <c r="C187" s="363"/>
      <c r="D187" s="363"/>
      <c r="E187" s="363"/>
      <c r="F187" s="363"/>
      <c r="G187" s="363"/>
      <c r="H187" s="363"/>
      <c r="I187" s="363"/>
      <c r="J187" s="363"/>
      <c r="K187" s="363"/>
      <c r="L187" s="363"/>
      <c r="M187" s="363"/>
      <c r="N187" s="363"/>
    </row>
    <row r="188" spans="1:14" ht="14.25" customHeight="1" x14ac:dyDescent="0.35">
      <c r="A188" s="363"/>
      <c r="B188" s="363"/>
      <c r="C188" s="363"/>
      <c r="D188" s="363"/>
      <c r="E188" s="363"/>
      <c r="F188" s="363"/>
      <c r="G188" s="363"/>
      <c r="H188" s="363"/>
      <c r="I188" s="363"/>
      <c r="J188" s="363"/>
      <c r="K188" s="363"/>
      <c r="L188" s="363"/>
      <c r="M188" s="363"/>
      <c r="N188" s="363"/>
    </row>
    <row r="189" spans="1:14" ht="14.25" customHeight="1" x14ac:dyDescent="0.35">
      <c r="A189" s="363"/>
      <c r="B189" s="363"/>
      <c r="C189" s="363"/>
      <c r="D189" s="363"/>
      <c r="E189" s="363"/>
      <c r="F189" s="363"/>
      <c r="G189" s="363"/>
      <c r="H189" s="363"/>
      <c r="I189" s="363"/>
      <c r="J189" s="363"/>
      <c r="K189" s="363"/>
      <c r="L189" s="363"/>
      <c r="M189" s="363"/>
      <c r="N189" s="363"/>
    </row>
    <row r="190" spans="1:14" ht="14.25" customHeight="1" x14ac:dyDescent="0.35">
      <c r="A190" s="363"/>
      <c r="B190" s="363"/>
      <c r="C190" s="363"/>
      <c r="D190" s="363"/>
      <c r="E190" s="363"/>
      <c r="F190" s="363"/>
      <c r="G190" s="363"/>
      <c r="H190" s="363"/>
      <c r="I190" s="363"/>
      <c r="J190" s="363"/>
      <c r="K190" s="363"/>
      <c r="L190" s="363"/>
      <c r="M190" s="363"/>
      <c r="N190" s="363"/>
    </row>
    <row r="191" spans="1:14" ht="14.25" customHeight="1" x14ac:dyDescent="0.35">
      <c r="A191" s="363"/>
      <c r="B191" s="363"/>
      <c r="C191" s="363"/>
      <c r="D191" s="363"/>
      <c r="E191" s="363"/>
      <c r="F191" s="363"/>
      <c r="G191" s="363"/>
      <c r="H191" s="363"/>
      <c r="I191" s="363"/>
      <c r="J191" s="363"/>
      <c r="K191" s="363"/>
      <c r="L191" s="363"/>
      <c r="M191" s="363"/>
      <c r="N191" s="363"/>
    </row>
    <row r="192" spans="1:14" ht="14.25" customHeight="1" x14ac:dyDescent="0.35">
      <c r="A192" s="363"/>
      <c r="B192" s="363"/>
      <c r="C192" s="363"/>
      <c r="D192" s="363"/>
      <c r="E192" s="363"/>
      <c r="F192" s="363"/>
      <c r="G192" s="363"/>
      <c r="H192" s="363"/>
      <c r="I192" s="363"/>
      <c r="J192" s="363"/>
      <c r="K192" s="363"/>
      <c r="L192" s="363"/>
      <c r="M192" s="363"/>
      <c r="N192" s="363"/>
    </row>
    <row r="193" spans="1:14" ht="14.25" customHeight="1" x14ac:dyDescent="0.35">
      <c r="A193" s="363"/>
      <c r="B193" s="363"/>
      <c r="C193" s="363"/>
      <c r="D193" s="363"/>
      <c r="E193" s="363"/>
      <c r="F193" s="363"/>
      <c r="G193" s="363"/>
      <c r="H193" s="363"/>
      <c r="I193" s="363"/>
      <c r="J193" s="363"/>
      <c r="K193" s="363"/>
      <c r="L193" s="363"/>
      <c r="M193" s="363"/>
      <c r="N193" s="363"/>
    </row>
    <row r="194" spans="1:14" ht="14.25" customHeight="1" x14ac:dyDescent="0.35">
      <c r="A194" s="363"/>
      <c r="B194" s="363"/>
      <c r="C194" s="363"/>
      <c r="D194" s="363"/>
      <c r="E194" s="363"/>
      <c r="F194" s="363"/>
      <c r="G194" s="363"/>
      <c r="H194" s="363"/>
      <c r="I194" s="363"/>
      <c r="J194" s="363"/>
      <c r="K194" s="363"/>
      <c r="L194" s="363"/>
      <c r="M194" s="363"/>
      <c r="N194" s="363"/>
    </row>
    <row r="195" spans="1:14" ht="14.25" customHeight="1" x14ac:dyDescent="0.35">
      <c r="A195" s="363"/>
      <c r="B195" s="363"/>
      <c r="C195" s="363"/>
      <c r="D195" s="363"/>
      <c r="E195" s="363"/>
      <c r="F195" s="363"/>
      <c r="G195" s="363"/>
      <c r="H195" s="363"/>
      <c r="I195" s="363"/>
      <c r="J195" s="363"/>
      <c r="K195" s="363"/>
      <c r="L195" s="363"/>
      <c r="M195" s="363"/>
      <c r="N195" s="363"/>
    </row>
    <row r="196" spans="1:14" ht="14.25" customHeight="1" x14ac:dyDescent="0.35"/>
    <row r="197" spans="1:14" ht="14.25" customHeight="1" x14ac:dyDescent="0.35"/>
    <row r="198" spans="1:14" ht="14.25" customHeight="1" x14ac:dyDescent="0.35"/>
    <row r="199" spans="1:14" ht="14.25" customHeight="1" x14ac:dyDescent="0.35"/>
    <row r="200" spans="1:14" ht="14.25" customHeight="1" x14ac:dyDescent="0.35"/>
    <row r="201" spans="1:14" ht="14.25" customHeight="1" x14ac:dyDescent="0.35"/>
    <row r="202" spans="1:14" ht="14.25" customHeight="1" x14ac:dyDescent="0.35"/>
    <row r="203" spans="1:14" ht="14.25" customHeight="1" x14ac:dyDescent="0.35"/>
    <row r="204" spans="1:14" ht="14.25" customHeight="1" x14ac:dyDescent="0.35"/>
    <row r="205" spans="1:14" ht="14.25" customHeight="1" x14ac:dyDescent="0.35"/>
    <row r="206" spans="1:14" ht="14.25" customHeight="1" x14ac:dyDescent="0.35"/>
    <row r="207" spans="1:14" ht="14.25" customHeight="1" x14ac:dyDescent="0.35"/>
    <row r="208" spans="1:14"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sheetData>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FE0FA-49E1-4873-B8B8-7504B2FA1ECC}">
  <dimension ref="A1:P1001"/>
  <sheetViews>
    <sheetView topLeftCell="A4" zoomScale="189" workbookViewId="0">
      <selection activeCell="J9" sqref="J9"/>
    </sheetView>
  </sheetViews>
  <sheetFormatPr baseColWidth="10" defaultColWidth="14.453125" defaultRowHeight="14.5" x14ac:dyDescent="0.35"/>
  <cols>
    <col min="1" max="1" width="31.81640625" style="278" customWidth="1"/>
    <col min="2" max="2" width="13.453125" style="278" customWidth="1"/>
    <col min="3" max="3" width="9.453125" style="278" customWidth="1"/>
    <col min="4" max="4" width="7.81640625" style="278" customWidth="1"/>
    <col min="5" max="5" width="8.453125" style="278" customWidth="1"/>
    <col min="6" max="6" width="9.1796875" style="278" customWidth="1"/>
    <col min="7" max="7" width="12.1796875" style="278" customWidth="1"/>
    <col min="8" max="8" width="11.453125" style="278" customWidth="1"/>
    <col min="9" max="9" width="6.54296875" style="278" customWidth="1"/>
    <col min="10" max="10" width="10.453125" style="278" customWidth="1"/>
    <col min="11" max="11" width="8" style="278" customWidth="1"/>
    <col min="12" max="12" width="7.1796875" style="278" customWidth="1"/>
    <col min="13" max="13" width="11.453125" style="278" customWidth="1"/>
    <col min="14" max="14" width="5.54296875" style="278" customWidth="1"/>
    <col min="15" max="15" width="11.81640625" style="278" customWidth="1"/>
    <col min="16" max="16" width="9.453125" style="278" customWidth="1"/>
    <col min="17" max="16384" width="14.453125" style="278"/>
  </cols>
  <sheetData>
    <row r="1" spans="1:16" ht="11.4" customHeight="1" x14ac:dyDescent="0.35"/>
    <row r="2" spans="1:16" ht="11.4" customHeight="1" thickBot="1" x14ac:dyDescent="0.4">
      <c r="A2" s="278" t="s">
        <v>172</v>
      </c>
    </row>
    <row r="3" spans="1:16" ht="11.4" customHeight="1" x14ac:dyDescent="0.35">
      <c r="M3" s="471"/>
      <c r="N3" s="472"/>
      <c r="O3" s="472"/>
      <c r="P3" s="473"/>
    </row>
    <row r="4" spans="1:16" ht="94.5" x14ac:dyDescent="0.35">
      <c r="A4" s="279" t="s">
        <v>173</v>
      </c>
      <c r="B4" s="280" t="s">
        <v>174</v>
      </c>
      <c r="C4" s="281" t="s">
        <v>175</v>
      </c>
      <c r="D4" s="282" t="s">
        <v>176</v>
      </c>
      <c r="E4" s="282" t="s">
        <v>177</v>
      </c>
      <c r="F4" s="283" t="s">
        <v>285</v>
      </c>
      <c r="G4" s="284" t="s">
        <v>178</v>
      </c>
      <c r="H4" s="285" t="s">
        <v>179</v>
      </c>
      <c r="I4" s="286" t="s">
        <v>180</v>
      </c>
      <c r="J4" s="287" t="s">
        <v>181</v>
      </c>
      <c r="K4" s="288" t="s">
        <v>182</v>
      </c>
      <c r="L4" s="289" t="s">
        <v>183</v>
      </c>
      <c r="M4" s="290" t="s">
        <v>184</v>
      </c>
      <c r="N4" s="291" t="s">
        <v>185</v>
      </c>
      <c r="O4" s="291" t="s">
        <v>186</v>
      </c>
      <c r="P4" s="292" t="s">
        <v>187</v>
      </c>
    </row>
    <row r="5" spans="1:16" ht="11.4" customHeight="1" x14ac:dyDescent="0.35">
      <c r="A5" s="293" t="s">
        <v>188</v>
      </c>
      <c r="B5" s="294">
        <v>2600000</v>
      </c>
      <c r="C5" s="295">
        <f>B5/210</f>
        <v>12380.952380952382</v>
      </c>
      <c r="D5" s="295">
        <f>C5*35%</f>
        <v>4333.333333333333</v>
      </c>
      <c r="E5" s="295">
        <f>C5*90%</f>
        <v>11142.857142857143</v>
      </c>
      <c r="F5" s="295">
        <f>C5*125%</f>
        <v>15476.190476190477</v>
      </c>
      <c r="G5" s="296">
        <v>280.5</v>
      </c>
      <c r="H5" s="297">
        <f>+G5*D5</f>
        <v>1215500</v>
      </c>
      <c r="I5" s="298">
        <v>71.5</v>
      </c>
      <c r="J5" s="299">
        <f>I5*E5</f>
        <v>796714.28571428568</v>
      </c>
      <c r="K5" s="300">
        <v>60.5</v>
      </c>
      <c r="L5" s="301">
        <f>K5*F5</f>
        <v>936309.5238095239</v>
      </c>
      <c r="M5" s="295">
        <f>+J5+L5+H5</f>
        <v>2948523.8095238097</v>
      </c>
      <c r="N5" s="302">
        <v>2</v>
      </c>
      <c r="O5" s="295">
        <f>M5/N5</f>
        <v>1474261.9047619049</v>
      </c>
      <c r="P5" s="295">
        <f>B5+O5</f>
        <v>4074261.9047619049</v>
      </c>
    </row>
    <row r="6" spans="1:16" ht="11.4" customHeight="1" x14ac:dyDescent="0.35">
      <c r="A6" s="303" t="s">
        <v>293</v>
      </c>
      <c r="B6" s="304">
        <v>2200000</v>
      </c>
      <c r="C6" s="295">
        <f>B6/210</f>
        <v>10476.190476190477</v>
      </c>
      <c r="D6" s="295">
        <f t="shared" ref="D6:D7" si="0">C6*35%</f>
        <v>3666.6666666666665</v>
      </c>
      <c r="E6" s="295">
        <f>C6*90%</f>
        <v>9428.5714285714294</v>
      </c>
      <c r="F6" s="295">
        <f>C6*125%</f>
        <v>13095.238095238095</v>
      </c>
      <c r="G6" s="296">
        <v>280.5</v>
      </c>
      <c r="H6" s="297">
        <f>+G6*D6</f>
        <v>1028500</v>
      </c>
      <c r="I6" s="298">
        <v>71.5</v>
      </c>
      <c r="J6" s="299">
        <f>I6*E6</f>
        <v>674142.85714285716</v>
      </c>
      <c r="K6" s="300">
        <v>60.5</v>
      </c>
      <c r="L6" s="301">
        <f t="shared" ref="L6" si="1">K6*F6</f>
        <v>792261.90476190473</v>
      </c>
      <c r="M6" s="295">
        <f t="shared" ref="M6:M7" si="2">+J6+L6+H6</f>
        <v>2494904.7619047621</v>
      </c>
      <c r="N6" s="302">
        <v>3</v>
      </c>
      <c r="O6" s="295">
        <f t="shared" ref="O6:O7" si="3">M6/N6</f>
        <v>831634.92063492071</v>
      </c>
      <c r="P6" s="295">
        <f t="shared" ref="P6:P7" si="4">B6+O6</f>
        <v>3031634.9206349207</v>
      </c>
    </row>
    <row r="7" spans="1:16" ht="11.4" customHeight="1" x14ac:dyDescent="0.35">
      <c r="A7" s="303" t="s">
        <v>189</v>
      </c>
      <c r="B7" s="304">
        <v>1850000</v>
      </c>
      <c r="C7" s="295">
        <f>B7/210</f>
        <v>8809.5238095238092</v>
      </c>
      <c r="D7" s="295">
        <f t="shared" si="0"/>
        <v>3083.333333333333</v>
      </c>
      <c r="E7" s="295">
        <f>C7*90%</f>
        <v>7928.5714285714284</v>
      </c>
      <c r="F7" s="295">
        <f>C7*125%</f>
        <v>11011.904761904761</v>
      </c>
      <c r="G7" s="296">
        <v>0</v>
      </c>
      <c r="H7" s="305">
        <v>0</v>
      </c>
      <c r="I7" s="298">
        <v>71.5</v>
      </c>
      <c r="J7" s="299">
        <f>I7*E7</f>
        <v>566892.85714285716</v>
      </c>
      <c r="K7" s="306"/>
      <c r="L7" s="307"/>
      <c r="M7" s="295">
        <f t="shared" si="2"/>
        <v>566892.85714285716</v>
      </c>
      <c r="N7" s="302">
        <v>2</v>
      </c>
      <c r="O7" s="295">
        <f t="shared" si="3"/>
        <v>283446.42857142858</v>
      </c>
      <c r="P7" s="295">
        <f t="shared" si="4"/>
        <v>2133446.4285714286</v>
      </c>
    </row>
    <row r="8" spans="1:16" ht="11.4" customHeight="1" thickBot="1" x14ac:dyDescent="0.4">
      <c r="A8" s="303" t="s">
        <v>22</v>
      </c>
      <c r="B8" s="306"/>
      <c r="C8" s="308"/>
      <c r="D8" s="308"/>
      <c r="E8" s="308"/>
      <c r="F8" s="308"/>
      <c r="G8" s="306"/>
      <c r="H8" s="306"/>
      <c r="I8" s="306"/>
      <c r="J8" s="306"/>
      <c r="K8" s="306"/>
      <c r="L8" s="307"/>
      <c r="M8" s="309">
        <f>SUM(M5:M7)</f>
        <v>6010321.4285714291</v>
      </c>
      <c r="N8" s="310"/>
      <c r="O8" s="310"/>
      <c r="P8" s="311">
        <f>SUM(P5:P7)</f>
        <v>9239343.2539682537</v>
      </c>
    </row>
    <row r="9" spans="1:16" ht="22.75" customHeight="1" x14ac:dyDescent="0.35">
      <c r="A9" s="474" t="s">
        <v>295</v>
      </c>
      <c r="B9" s="475"/>
      <c r="C9" s="475"/>
      <c r="D9" s="475"/>
      <c r="E9" s="475"/>
      <c r="F9" s="475"/>
      <c r="G9" s="475"/>
      <c r="H9" s="475"/>
      <c r="I9" s="312"/>
      <c r="J9" s="313"/>
      <c r="K9" s="313"/>
      <c r="L9" s="313"/>
      <c r="M9" s="314"/>
      <c r="N9" s="314"/>
      <c r="O9" s="314"/>
      <c r="P9" s="314"/>
    </row>
    <row r="10" spans="1:16" ht="22.75" customHeight="1" x14ac:dyDescent="0.35">
      <c r="A10" s="315" t="s">
        <v>190</v>
      </c>
      <c r="B10" s="316"/>
      <c r="C10" s="316"/>
      <c r="D10" s="316"/>
      <c r="E10" s="316"/>
      <c r="F10" s="316"/>
      <c r="G10" s="316"/>
      <c r="H10" s="316"/>
      <c r="I10" s="313"/>
      <c r="J10" s="313"/>
      <c r="K10" s="313"/>
      <c r="L10" s="313"/>
      <c r="M10" s="314"/>
      <c r="N10" s="314"/>
      <c r="O10" s="314"/>
      <c r="P10" s="314"/>
    </row>
    <row r="11" spans="1:16" ht="21.5" customHeight="1" x14ac:dyDescent="0.35">
      <c r="A11" s="443" t="s">
        <v>296</v>
      </c>
      <c r="B11" s="443" t="s">
        <v>297</v>
      </c>
      <c r="C11" s="443" t="s">
        <v>298</v>
      </c>
      <c r="D11" s="313"/>
      <c r="E11" s="313"/>
      <c r="F11" s="313"/>
      <c r="G11" s="313"/>
      <c r="H11" s="313"/>
      <c r="I11" s="313"/>
      <c r="J11" s="313"/>
      <c r="K11" s="313"/>
      <c r="L11" s="313"/>
      <c r="M11" s="314"/>
      <c r="N11" s="314"/>
      <c r="O11" s="314"/>
      <c r="P11" s="314"/>
    </row>
    <row r="12" spans="1:16" x14ac:dyDescent="0.35">
      <c r="A12" s="442" t="s">
        <v>299</v>
      </c>
      <c r="B12" s="441" t="s">
        <v>300</v>
      </c>
      <c r="C12" s="442" t="s">
        <v>301</v>
      </c>
      <c r="E12" s="313"/>
      <c r="F12" s="317" t="s">
        <v>191</v>
      </c>
      <c r="G12" s="317"/>
      <c r="H12" s="317"/>
      <c r="I12" s="317"/>
      <c r="J12" s="317"/>
      <c r="K12" s="317"/>
      <c r="L12" s="317"/>
      <c r="M12" s="317"/>
    </row>
    <row r="13" spans="1:16" ht="12.65" customHeight="1" x14ac:dyDescent="0.35">
      <c r="A13" s="442" t="s">
        <v>302</v>
      </c>
      <c r="B13" s="441" t="s">
        <v>303</v>
      </c>
      <c r="C13" s="441">
        <v>4.33</v>
      </c>
      <c r="F13" s="317" t="s">
        <v>192</v>
      </c>
      <c r="H13" s="317"/>
      <c r="I13" s="317"/>
      <c r="J13" s="317"/>
      <c r="K13" s="317"/>
      <c r="L13" s="317"/>
      <c r="M13" s="317"/>
    </row>
    <row r="14" spans="1:16" ht="9" customHeight="1" x14ac:dyDescent="0.35">
      <c r="A14" s="442" t="s">
        <v>304</v>
      </c>
      <c r="B14" s="441" t="s">
        <v>305</v>
      </c>
      <c r="C14" s="441" t="s">
        <v>306</v>
      </c>
      <c r="F14" s="317" t="s">
        <v>193</v>
      </c>
      <c r="H14" s="317"/>
      <c r="I14" s="317"/>
      <c r="J14" s="317"/>
      <c r="K14" s="317"/>
      <c r="L14" s="317"/>
      <c r="M14" s="317"/>
    </row>
    <row r="15" spans="1:16" ht="19" customHeight="1" x14ac:dyDescent="0.35">
      <c r="A15" s="442" t="s">
        <v>307</v>
      </c>
      <c r="B15" s="441" t="s">
        <v>308</v>
      </c>
      <c r="C15" s="441" t="s">
        <v>309</v>
      </c>
      <c r="F15" s="320" t="s">
        <v>194</v>
      </c>
      <c r="H15" s="317"/>
      <c r="I15" s="319"/>
      <c r="J15" s="317"/>
      <c r="K15" s="319"/>
      <c r="L15" s="317"/>
      <c r="M15" s="319"/>
    </row>
    <row r="16" spans="1:16" ht="11.4" customHeight="1" x14ac:dyDescent="0.35">
      <c r="A16" s="442" t="s">
        <v>310</v>
      </c>
      <c r="B16" s="441" t="s">
        <v>311</v>
      </c>
      <c r="C16" s="441" t="s">
        <v>312</v>
      </c>
      <c r="H16" s="317"/>
      <c r="I16" s="320"/>
      <c r="J16" s="317"/>
      <c r="K16" s="320"/>
      <c r="L16" s="317"/>
      <c r="M16" s="320"/>
    </row>
    <row r="17" spans="1:16" ht="11.4" customHeight="1" x14ac:dyDescent="0.35">
      <c r="A17" s="442" t="s">
        <v>313</v>
      </c>
      <c r="B17" s="441" t="s">
        <v>314</v>
      </c>
      <c r="C17" s="441" t="s">
        <v>315</v>
      </c>
      <c r="H17" s="317"/>
      <c r="I17" s="317"/>
      <c r="J17" s="317"/>
      <c r="K17" s="317"/>
      <c r="L17" s="317"/>
      <c r="M17" s="317"/>
    </row>
    <row r="18" spans="1:16" ht="11.4" customHeight="1" x14ac:dyDescent="0.35">
      <c r="A18" s="442" t="s">
        <v>316</v>
      </c>
      <c r="B18" s="441" t="s">
        <v>317</v>
      </c>
      <c r="C18" s="441" t="s">
        <v>318</v>
      </c>
      <c r="I18" s="321"/>
      <c r="J18" s="321"/>
      <c r="M18" s="317"/>
      <c r="N18" s="317"/>
      <c r="O18" s="317"/>
      <c r="P18" s="317"/>
    </row>
    <row r="19" spans="1:16" ht="11.4" customHeight="1" x14ac:dyDescent="0.35">
      <c r="A19" s="442" t="s">
        <v>319</v>
      </c>
      <c r="B19" s="441" t="s">
        <v>320</v>
      </c>
      <c r="C19" s="441" t="s">
        <v>321</v>
      </c>
      <c r="I19" s="321"/>
      <c r="J19" s="322"/>
    </row>
    <row r="20" spans="1:16" ht="11.4" customHeight="1" x14ac:dyDescent="0.35">
      <c r="A20" s="313"/>
    </row>
    <row r="21" spans="1:16" ht="11.4" customHeight="1" x14ac:dyDescent="0.35">
      <c r="G21" s="321"/>
      <c r="H21" s="321"/>
    </row>
    <row r="22" spans="1:16" ht="11.4" customHeight="1" x14ac:dyDescent="0.35">
      <c r="F22" s="323"/>
      <c r="G22" s="321"/>
      <c r="H22" s="322"/>
    </row>
    <row r="23" spans="1:16" ht="11.4" customHeight="1" x14ac:dyDescent="0.35">
      <c r="A23" s="476" t="s">
        <v>195</v>
      </c>
      <c r="B23" s="477"/>
      <c r="F23" s="323"/>
      <c r="G23" s="321"/>
      <c r="H23" s="321"/>
    </row>
    <row r="24" spans="1:16" ht="11.4" customHeight="1" x14ac:dyDescent="0.35">
      <c r="A24" s="318" t="s">
        <v>196</v>
      </c>
      <c r="B24" s="313"/>
      <c r="C24" s="324"/>
    </row>
    <row r="25" spans="1:16" ht="11.4" customHeight="1" x14ac:dyDescent="0.35"/>
    <row r="26" spans="1:16" ht="11.4" customHeight="1" x14ac:dyDescent="0.35"/>
    <row r="27" spans="1:16" ht="11.4" customHeight="1" x14ac:dyDescent="0.35"/>
    <row r="28" spans="1:16" ht="11.4" customHeight="1" x14ac:dyDescent="0.35"/>
    <row r="29" spans="1:16" ht="11.4" customHeight="1" x14ac:dyDescent="0.35"/>
    <row r="30" spans="1:16" ht="11.4" customHeight="1" x14ac:dyDescent="0.35"/>
    <row r="31" spans="1:16" ht="11.4" customHeight="1" x14ac:dyDescent="0.35"/>
    <row r="32" spans="1:16" ht="11.4" customHeight="1" x14ac:dyDescent="0.35"/>
    <row r="33" ht="11.4" customHeight="1" x14ac:dyDescent="0.35"/>
    <row r="34" ht="11.4" customHeight="1" x14ac:dyDescent="0.35"/>
    <row r="35" ht="11.4" customHeight="1" x14ac:dyDescent="0.35"/>
    <row r="36" ht="11.4" customHeight="1" x14ac:dyDescent="0.35"/>
    <row r="37" ht="11.4" customHeight="1" x14ac:dyDescent="0.35"/>
    <row r="38" ht="11.4" customHeight="1" x14ac:dyDescent="0.35"/>
    <row r="39" ht="11.4" customHeight="1" x14ac:dyDescent="0.35"/>
    <row r="40" ht="11.4" customHeight="1" x14ac:dyDescent="0.35"/>
    <row r="41" ht="11.4" customHeight="1" x14ac:dyDescent="0.35"/>
    <row r="42" ht="11.4" customHeight="1" x14ac:dyDescent="0.35"/>
    <row r="43" ht="11.4" customHeight="1" x14ac:dyDescent="0.35"/>
    <row r="44" ht="11.4" customHeight="1" x14ac:dyDescent="0.35"/>
    <row r="45" ht="11.4" customHeight="1" x14ac:dyDescent="0.35"/>
    <row r="46" ht="11.4" customHeight="1" x14ac:dyDescent="0.35"/>
    <row r="47" ht="11.4" customHeight="1" x14ac:dyDescent="0.35"/>
    <row r="48" ht="11.4" customHeight="1" x14ac:dyDescent="0.35"/>
    <row r="49" ht="11.4" customHeight="1" x14ac:dyDescent="0.35"/>
    <row r="50" ht="11.4" customHeight="1" x14ac:dyDescent="0.35"/>
    <row r="51" ht="11.4" customHeight="1" x14ac:dyDescent="0.35"/>
    <row r="52" ht="11.4" customHeight="1" x14ac:dyDescent="0.35"/>
    <row r="53" ht="11.4" customHeight="1" x14ac:dyDescent="0.35"/>
    <row r="54" ht="11.4" customHeight="1" x14ac:dyDescent="0.35"/>
    <row r="55" ht="11.4" customHeight="1" x14ac:dyDescent="0.35"/>
    <row r="56" ht="11.4" customHeight="1" x14ac:dyDescent="0.35"/>
    <row r="57" ht="11.4" customHeight="1" x14ac:dyDescent="0.35"/>
    <row r="58" ht="11.4" customHeight="1" x14ac:dyDescent="0.35"/>
    <row r="59" ht="11.4" customHeight="1" x14ac:dyDescent="0.35"/>
    <row r="60" ht="11.4" customHeight="1" x14ac:dyDescent="0.35"/>
    <row r="61" ht="11.4" customHeight="1" x14ac:dyDescent="0.35"/>
    <row r="62" ht="11.4" customHeight="1" x14ac:dyDescent="0.35"/>
    <row r="63" ht="11.4" customHeight="1" x14ac:dyDescent="0.35"/>
    <row r="64" ht="11.4" customHeight="1" x14ac:dyDescent="0.35"/>
    <row r="65" ht="11.4" customHeight="1" x14ac:dyDescent="0.35"/>
    <row r="66" ht="11.4" customHeight="1" x14ac:dyDescent="0.35"/>
    <row r="67" ht="11.4" customHeight="1" x14ac:dyDescent="0.35"/>
    <row r="68" ht="11.4" customHeight="1" x14ac:dyDescent="0.35"/>
    <row r="69" ht="11.4" customHeight="1" x14ac:dyDescent="0.35"/>
    <row r="70" ht="11.4" customHeight="1" x14ac:dyDescent="0.35"/>
    <row r="71" ht="11.4" customHeight="1" x14ac:dyDescent="0.35"/>
    <row r="72" ht="11.4" customHeight="1" x14ac:dyDescent="0.35"/>
    <row r="73" ht="11.4" customHeight="1" x14ac:dyDescent="0.35"/>
    <row r="74" ht="11.4" customHeight="1" x14ac:dyDescent="0.35"/>
    <row r="75" ht="11.4" customHeight="1" x14ac:dyDescent="0.35"/>
    <row r="76" ht="11.4" customHeight="1" x14ac:dyDescent="0.35"/>
    <row r="77" ht="11.4" customHeight="1" x14ac:dyDescent="0.35"/>
    <row r="78" ht="11.4" customHeight="1" x14ac:dyDescent="0.35"/>
    <row r="79" ht="11.4" customHeight="1" x14ac:dyDescent="0.35"/>
    <row r="80" ht="11.4" customHeight="1" x14ac:dyDescent="0.35"/>
    <row r="81" ht="11.4" customHeight="1" x14ac:dyDescent="0.35"/>
    <row r="82" ht="11.4" customHeight="1" x14ac:dyDescent="0.35"/>
    <row r="83" ht="11.4" customHeight="1" x14ac:dyDescent="0.35"/>
    <row r="84" ht="11.4" customHeight="1" x14ac:dyDescent="0.35"/>
    <row r="85" ht="11.4" customHeight="1" x14ac:dyDescent="0.35"/>
    <row r="86" ht="11.4" customHeight="1" x14ac:dyDescent="0.35"/>
    <row r="87" ht="11.4" customHeight="1" x14ac:dyDescent="0.35"/>
    <row r="88" ht="11.4" customHeight="1" x14ac:dyDescent="0.35"/>
    <row r="89" ht="11.4" customHeight="1" x14ac:dyDescent="0.35"/>
    <row r="90" ht="11.4" customHeight="1" x14ac:dyDescent="0.35"/>
    <row r="91" ht="11.4" customHeight="1" x14ac:dyDescent="0.35"/>
    <row r="92" ht="11.4" customHeight="1" x14ac:dyDescent="0.35"/>
    <row r="93" ht="11.4" customHeight="1" x14ac:dyDescent="0.35"/>
    <row r="94" ht="11.4" customHeight="1" x14ac:dyDescent="0.35"/>
    <row r="95" ht="11.4" customHeight="1" x14ac:dyDescent="0.35"/>
    <row r="96" ht="11.4" customHeight="1" x14ac:dyDescent="0.35"/>
    <row r="97" ht="11.4" customHeight="1" x14ac:dyDescent="0.35"/>
    <row r="98" ht="11.4" customHeight="1" x14ac:dyDescent="0.35"/>
    <row r="99" ht="11.4" customHeight="1" x14ac:dyDescent="0.35"/>
    <row r="100" ht="11.4" customHeight="1" x14ac:dyDescent="0.35"/>
    <row r="101" ht="11.4" customHeight="1" x14ac:dyDescent="0.35"/>
    <row r="102" ht="11.4" customHeight="1" x14ac:dyDescent="0.35"/>
    <row r="103" ht="11.4" customHeight="1" x14ac:dyDescent="0.35"/>
    <row r="104" ht="11.4" customHeight="1" x14ac:dyDescent="0.35"/>
    <row r="105" ht="11.4" customHeight="1" x14ac:dyDescent="0.35"/>
    <row r="106" ht="11.4" customHeight="1" x14ac:dyDescent="0.35"/>
    <row r="107" ht="11.4" customHeight="1" x14ac:dyDescent="0.35"/>
    <row r="108" ht="11.4" customHeight="1" x14ac:dyDescent="0.35"/>
    <row r="109" ht="11.4" customHeight="1" x14ac:dyDescent="0.35"/>
    <row r="110" ht="11.4" customHeight="1" x14ac:dyDescent="0.35"/>
    <row r="111" ht="11.4" customHeight="1" x14ac:dyDescent="0.35"/>
    <row r="112" ht="11.4" customHeight="1" x14ac:dyDescent="0.35"/>
    <row r="113" ht="11.4" customHeight="1" x14ac:dyDescent="0.35"/>
    <row r="114" ht="11.4" customHeight="1" x14ac:dyDescent="0.35"/>
    <row r="115" ht="11.4" customHeight="1" x14ac:dyDescent="0.35"/>
    <row r="116" ht="11.4" customHeight="1" x14ac:dyDescent="0.35"/>
    <row r="117" ht="11.4" customHeight="1" x14ac:dyDescent="0.35"/>
    <row r="118" ht="11.4" customHeight="1" x14ac:dyDescent="0.35"/>
    <row r="119" ht="11.4" customHeight="1" x14ac:dyDescent="0.35"/>
    <row r="120" ht="11.4" customHeight="1" x14ac:dyDescent="0.35"/>
    <row r="121" ht="11.4" customHeight="1" x14ac:dyDescent="0.35"/>
    <row r="122" ht="11.4" customHeight="1" x14ac:dyDescent="0.35"/>
    <row r="123" ht="11.4" customHeight="1" x14ac:dyDescent="0.35"/>
    <row r="124" ht="11.4" customHeight="1" x14ac:dyDescent="0.35"/>
    <row r="125" ht="11.4" customHeight="1" x14ac:dyDescent="0.35"/>
    <row r="126" ht="11.4" customHeight="1" x14ac:dyDescent="0.35"/>
    <row r="127" ht="11.4" customHeight="1" x14ac:dyDescent="0.35"/>
    <row r="128" ht="11.4" customHeight="1" x14ac:dyDescent="0.35"/>
    <row r="129" ht="11.4" customHeight="1" x14ac:dyDescent="0.35"/>
    <row r="130" ht="11.4" customHeight="1" x14ac:dyDescent="0.35"/>
    <row r="131" ht="11.4" customHeight="1" x14ac:dyDescent="0.35"/>
    <row r="132" ht="11.4" customHeight="1" x14ac:dyDescent="0.35"/>
    <row r="133" ht="11.4" customHeight="1" x14ac:dyDescent="0.35"/>
    <row r="134" ht="11.4" customHeight="1" x14ac:dyDescent="0.35"/>
    <row r="135" ht="11.4" customHeight="1" x14ac:dyDescent="0.35"/>
    <row r="136" ht="11.4" customHeight="1" x14ac:dyDescent="0.35"/>
    <row r="137" ht="11.4" customHeight="1" x14ac:dyDescent="0.35"/>
    <row r="138" ht="11.4" customHeight="1" x14ac:dyDescent="0.35"/>
    <row r="139" ht="11.4" customHeight="1" x14ac:dyDescent="0.35"/>
    <row r="140" ht="11.4" customHeight="1" x14ac:dyDescent="0.35"/>
    <row r="141" ht="11.4" customHeight="1" x14ac:dyDescent="0.35"/>
    <row r="142" ht="11.4" customHeight="1" x14ac:dyDescent="0.35"/>
    <row r="143" ht="11.4" customHeight="1" x14ac:dyDescent="0.35"/>
    <row r="144" ht="11.4" customHeight="1" x14ac:dyDescent="0.35"/>
    <row r="145" ht="11.4" customHeight="1" x14ac:dyDescent="0.35"/>
    <row r="146" ht="11.4" customHeight="1" x14ac:dyDescent="0.35"/>
    <row r="147" ht="11.4" customHeight="1" x14ac:dyDescent="0.35"/>
    <row r="148" ht="11.4" customHeight="1" x14ac:dyDescent="0.35"/>
    <row r="149" ht="11.4" customHeight="1" x14ac:dyDescent="0.35"/>
    <row r="150" ht="11.4" customHeight="1" x14ac:dyDescent="0.35"/>
    <row r="151" ht="11.4" customHeight="1" x14ac:dyDescent="0.35"/>
    <row r="152" ht="11.4" customHeight="1" x14ac:dyDescent="0.35"/>
    <row r="153" ht="11.4" customHeight="1" x14ac:dyDescent="0.35"/>
    <row r="154" ht="11.4" customHeight="1" x14ac:dyDescent="0.35"/>
    <row r="155" ht="11.4" customHeight="1" x14ac:dyDescent="0.35"/>
    <row r="156" ht="11.4" customHeight="1" x14ac:dyDescent="0.35"/>
    <row r="157" ht="11.4" customHeight="1" x14ac:dyDescent="0.35"/>
    <row r="158" ht="11.4" customHeight="1" x14ac:dyDescent="0.35"/>
    <row r="159" ht="11.4" customHeight="1" x14ac:dyDescent="0.35"/>
    <row r="160" ht="11.4" customHeight="1" x14ac:dyDescent="0.35"/>
    <row r="161" ht="11.4" customHeight="1" x14ac:dyDescent="0.35"/>
    <row r="162" ht="11.4" customHeight="1" x14ac:dyDescent="0.35"/>
    <row r="163" ht="11.4" customHeight="1" x14ac:dyDescent="0.35"/>
    <row r="164" ht="11.4" customHeight="1" x14ac:dyDescent="0.35"/>
    <row r="165" ht="11.4" customHeight="1" x14ac:dyDescent="0.35"/>
    <row r="166" ht="11.4" customHeight="1" x14ac:dyDescent="0.35"/>
    <row r="167" ht="11.4" customHeight="1" x14ac:dyDescent="0.35"/>
    <row r="168" ht="11.4" customHeight="1" x14ac:dyDescent="0.35"/>
    <row r="169" ht="11.4" customHeight="1" x14ac:dyDescent="0.35"/>
    <row r="170" ht="11.4" customHeight="1" x14ac:dyDescent="0.35"/>
    <row r="171" ht="11.4" customHeight="1" x14ac:dyDescent="0.35"/>
    <row r="172" ht="11.4" customHeight="1" x14ac:dyDescent="0.35"/>
    <row r="173" ht="11.4" customHeight="1" x14ac:dyDescent="0.35"/>
    <row r="174" ht="11.4" customHeight="1" x14ac:dyDescent="0.35"/>
    <row r="175" ht="11.4" customHeight="1" x14ac:dyDescent="0.35"/>
    <row r="176" ht="11.4" customHeight="1" x14ac:dyDescent="0.35"/>
    <row r="177" ht="11.4" customHeight="1" x14ac:dyDescent="0.35"/>
    <row r="178" ht="11.4" customHeight="1" x14ac:dyDescent="0.35"/>
    <row r="179" ht="11.4" customHeight="1" x14ac:dyDescent="0.35"/>
    <row r="180" ht="11.4" customHeight="1" x14ac:dyDescent="0.35"/>
    <row r="181" ht="11.4" customHeight="1" x14ac:dyDescent="0.35"/>
    <row r="182" ht="11.4" customHeight="1" x14ac:dyDescent="0.35"/>
    <row r="183" ht="11.4" customHeight="1" x14ac:dyDescent="0.35"/>
    <row r="184" ht="11.4" customHeight="1" x14ac:dyDescent="0.35"/>
    <row r="185" ht="11.4" customHeight="1" x14ac:dyDescent="0.35"/>
    <row r="186" ht="11.4" customHeight="1" x14ac:dyDescent="0.35"/>
    <row r="187" ht="11.4" customHeight="1" x14ac:dyDescent="0.35"/>
    <row r="188" ht="11.4" customHeight="1" x14ac:dyDescent="0.35"/>
    <row r="189" ht="11.4" customHeight="1" x14ac:dyDescent="0.35"/>
    <row r="190" ht="11.4" customHeight="1" x14ac:dyDescent="0.35"/>
    <row r="191" ht="11.4" customHeight="1" x14ac:dyDescent="0.35"/>
    <row r="192" ht="11.4" customHeight="1" x14ac:dyDescent="0.35"/>
    <row r="193" ht="11.4" customHeight="1" x14ac:dyDescent="0.35"/>
    <row r="194" ht="11.4" customHeight="1" x14ac:dyDescent="0.35"/>
    <row r="195" ht="11.4" customHeight="1" x14ac:dyDescent="0.35"/>
    <row r="196" ht="11.4" customHeight="1" x14ac:dyDescent="0.35"/>
    <row r="197" ht="11.4" customHeight="1" x14ac:dyDescent="0.35"/>
    <row r="198" ht="11.4" customHeight="1" x14ac:dyDescent="0.35"/>
    <row r="199" ht="11.4" customHeight="1" x14ac:dyDescent="0.35"/>
    <row r="200" ht="11.4" customHeight="1" x14ac:dyDescent="0.35"/>
    <row r="201" ht="11.4" customHeight="1" x14ac:dyDescent="0.35"/>
    <row r="202" ht="11.4" customHeight="1" x14ac:dyDescent="0.35"/>
    <row r="203" ht="11.4" customHeight="1" x14ac:dyDescent="0.35"/>
    <row r="204" ht="11.4" customHeight="1" x14ac:dyDescent="0.35"/>
    <row r="205" ht="11.4" customHeight="1" x14ac:dyDescent="0.35"/>
    <row r="206" ht="11.4" customHeight="1" x14ac:dyDescent="0.35"/>
    <row r="207" ht="11.4" customHeight="1" x14ac:dyDescent="0.35"/>
    <row r="208" ht="11.4" customHeight="1" x14ac:dyDescent="0.35"/>
    <row r="209" ht="11.4" customHeight="1" x14ac:dyDescent="0.35"/>
    <row r="210" ht="11.4" customHeight="1" x14ac:dyDescent="0.35"/>
    <row r="211" ht="11.4" customHeight="1" x14ac:dyDescent="0.35"/>
    <row r="212" ht="11.4" customHeight="1" x14ac:dyDescent="0.35"/>
    <row r="213" ht="11.4" customHeight="1" x14ac:dyDescent="0.35"/>
    <row r="214" ht="11.4" customHeight="1" x14ac:dyDescent="0.35"/>
    <row r="215" ht="11.4" customHeight="1" x14ac:dyDescent="0.35"/>
    <row r="216" ht="11.4" customHeight="1" x14ac:dyDescent="0.35"/>
    <row r="217" ht="11.4" customHeight="1" x14ac:dyDescent="0.35"/>
    <row r="218" ht="11.4" customHeight="1" x14ac:dyDescent="0.35"/>
    <row r="219" ht="11.4" customHeight="1" x14ac:dyDescent="0.35"/>
    <row r="220" ht="11.4" customHeight="1" x14ac:dyDescent="0.35"/>
    <row r="221" ht="11.4" customHeight="1" x14ac:dyDescent="0.35"/>
    <row r="222" ht="11.4" customHeight="1" x14ac:dyDescent="0.35"/>
    <row r="223" ht="11.4" customHeight="1" x14ac:dyDescent="0.35"/>
    <row r="224" ht="11.4" customHeight="1" x14ac:dyDescent="0.35"/>
    <row r="225" ht="11.4" customHeight="1" x14ac:dyDescent="0.35"/>
    <row r="226" ht="11.4" customHeight="1" x14ac:dyDescent="0.35"/>
    <row r="227" ht="11.4" customHeight="1" x14ac:dyDescent="0.35"/>
    <row r="228" ht="11.4" customHeight="1" x14ac:dyDescent="0.35"/>
    <row r="229" ht="11.4" customHeight="1" x14ac:dyDescent="0.35"/>
    <row r="230" ht="11.4" customHeight="1" x14ac:dyDescent="0.35"/>
    <row r="231" ht="11.4" customHeight="1" x14ac:dyDescent="0.35"/>
    <row r="232" ht="11.4" customHeight="1" x14ac:dyDescent="0.35"/>
    <row r="233" ht="11.4" customHeight="1" x14ac:dyDescent="0.35"/>
    <row r="234" ht="11.4" customHeight="1" x14ac:dyDescent="0.35"/>
    <row r="235" ht="11.4" customHeight="1" x14ac:dyDescent="0.35"/>
    <row r="236" ht="11.4" customHeight="1" x14ac:dyDescent="0.35"/>
    <row r="237" ht="11.4" customHeight="1" x14ac:dyDescent="0.35"/>
    <row r="238" ht="11.4" customHeight="1" x14ac:dyDescent="0.35"/>
    <row r="239" ht="11.4" customHeight="1" x14ac:dyDescent="0.35"/>
    <row r="240" ht="11.4" customHeight="1" x14ac:dyDescent="0.35"/>
    <row r="241" ht="11.4" customHeight="1" x14ac:dyDescent="0.35"/>
    <row r="242" ht="11.4" customHeight="1" x14ac:dyDescent="0.35"/>
    <row r="243" ht="11.4" customHeight="1" x14ac:dyDescent="0.35"/>
    <row r="244" ht="11.4" customHeight="1" x14ac:dyDescent="0.35"/>
    <row r="245" ht="11.4" customHeight="1" x14ac:dyDescent="0.35"/>
    <row r="246" ht="11.4" customHeight="1" x14ac:dyDescent="0.35"/>
    <row r="247" ht="11.4" customHeight="1" x14ac:dyDescent="0.35"/>
    <row r="248" ht="11.4" customHeight="1" x14ac:dyDescent="0.35"/>
    <row r="249" ht="11.4" customHeight="1" x14ac:dyDescent="0.35"/>
    <row r="250" ht="11.4" customHeight="1" x14ac:dyDescent="0.35"/>
    <row r="251" ht="11.4" customHeight="1" x14ac:dyDescent="0.35"/>
    <row r="252" ht="11.4" customHeight="1" x14ac:dyDescent="0.35"/>
    <row r="253" ht="11.4" customHeight="1" x14ac:dyDescent="0.35"/>
    <row r="254" ht="11.4" customHeight="1" x14ac:dyDescent="0.35"/>
    <row r="255" ht="11.4" customHeight="1" x14ac:dyDescent="0.35"/>
    <row r="256" ht="11.4" customHeight="1" x14ac:dyDescent="0.35"/>
    <row r="257" ht="11.4" customHeight="1" x14ac:dyDescent="0.35"/>
    <row r="258" ht="11.4" customHeight="1" x14ac:dyDescent="0.35"/>
    <row r="259" ht="11.4" customHeight="1" x14ac:dyDescent="0.35"/>
    <row r="260" ht="11.4" customHeight="1" x14ac:dyDescent="0.35"/>
    <row r="261" ht="11.4" customHeight="1" x14ac:dyDescent="0.35"/>
    <row r="262" ht="11.4" customHeight="1" x14ac:dyDescent="0.35"/>
    <row r="263" ht="11.4" customHeight="1" x14ac:dyDescent="0.35"/>
    <row r="264" ht="11.4" customHeight="1" x14ac:dyDescent="0.35"/>
    <row r="265" ht="11.4" customHeight="1" x14ac:dyDescent="0.35"/>
    <row r="266" ht="11.4" customHeight="1" x14ac:dyDescent="0.35"/>
    <row r="267" ht="11.4" customHeight="1" x14ac:dyDescent="0.35"/>
    <row r="268" ht="11.4" customHeight="1" x14ac:dyDescent="0.35"/>
    <row r="269" ht="11.4" customHeight="1" x14ac:dyDescent="0.35"/>
    <row r="270" ht="11.4" customHeight="1" x14ac:dyDescent="0.35"/>
    <row r="271" ht="11.4" customHeight="1" x14ac:dyDescent="0.35"/>
    <row r="272" ht="11.4" customHeight="1" x14ac:dyDescent="0.35"/>
    <row r="273" ht="11.4" customHeight="1" x14ac:dyDescent="0.35"/>
    <row r="274" ht="11.4" customHeight="1" x14ac:dyDescent="0.35"/>
    <row r="275" ht="11.4" customHeight="1" x14ac:dyDescent="0.35"/>
    <row r="276" ht="11.4" customHeight="1" x14ac:dyDescent="0.35"/>
    <row r="277" ht="11.4" customHeight="1" x14ac:dyDescent="0.35"/>
    <row r="278" ht="11.4" customHeight="1" x14ac:dyDescent="0.35"/>
    <row r="279" ht="11.4" customHeight="1" x14ac:dyDescent="0.35"/>
    <row r="280" ht="11.4" customHeight="1" x14ac:dyDescent="0.35"/>
    <row r="281" ht="11.4" customHeight="1" x14ac:dyDescent="0.35"/>
    <row r="282" ht="11.4" customHeight="1" x14ac:dyDescent="0.35"/>
    <row r="283" ht="11.4" customHeight="1" x14ac:dyDescent="0.35"/>
    <row r="284" ht="11.4" customHeight="1" x14ac:dyDescent="0.35"/>
    <row r="285" ht="11.4" customHeight="1" x14ac:dyDescent="0.35"/>
    <row r="286" ht="11.4" customHeight="1" x14ac:dyDescent="0.35"/>
    <row r="287" ht="11.4" customHeight="1" x14ac:dyDescent="0.35"/>
    <row r="288" ht="11.4" customHeight="1" x14ac:dyDescent="0.35"/>
    <row r="289" ht="11.4" customHeight="1" x14ac:dyDescent="0.35"/>
    <row r="290" ht="11.4" customHeight="1" x14ac:dyDescent="0.35"/>
    <row r="291" ht="11.4" customHeight="1" x14ac:dyDescent="0.35"/>
    <row r="292" ht="11.4" customHeight="1" x14ac:dyDescent="0.35"/>
    <row r="293" ht="11.4" customHeight="1" x14ac:dyDescent="0.35"/>
    <row r="294" ht="11.4" customHeight="1" x14ac:dyDescent="0.35"/>
    <row r="295" ht="11.4" customHeight="1" x14ac:dyDescent="0.35"/>
    <row r="296" ht="11.4" customHeight="1" x14ac:dyDescent="0.35"/>
    <row r="297" ht="11.4" customHeight="1" x14ac:dyDescent="0.35"/>
    <row r="298" ht="11.4" customHeight="1" x14ac:dyDescent="0.35"/>
    <row r="299" ht="11.4" customHeight="1" x14ac:dyDescent="0.35"/>
    <row r="300" ht="11.4" customHeight="1" x14ac:dyDescent="0.35"/>
    <row r="301" ht="11.4" customHeight="1" x14ac:dyDescent="0.35"/>
    <row r="302" ht="11.4" customHeight="1" x14ac:dyDescent="0.35"/>
    <row r="303" ht="11.4" customHeight="1" x14ac:dyDescent="0.35"/>
    <row r="304" ht="11.4" customHeight="1" x14ac:dyDescent="0.35"/>
    <row r="305" ht="11.4" customHeight="1" x14ac:dyDescent="0.35"/>
    <row r="306" ht="11.4" customHeight="1" x14ac:dyDescent="0.35"/>
    <row r="307" ht="11.4" customHeight="1" x14ac:dyDescent="0.35"/>
    <row r="308" ht="11.4" customHeight="1" x14ac:dyDescent="0.35"/>
    <row r="309" ht="11.4" customHeight="1" x14ac:dyDescent="0.35"/>
    <row r="310" ht="11.4" customHeight="1" x14ac:dyDescent="0.35"/>
    <row r="311" ht="11.4" customHeight="1" x14ac:dyDescent="0.35"/>
    <row r="312" ht="11.4" customHeight="1" x14ac:dyDescent="0.35"/>
    <row r="313" ht="11.4" customHeight="1" x14ac:dyDescent="0.35"/>
    <row r="314" ht="11.4" customHeight="1" x14ac:dyDescent="0.35"/>
    <row r="315" ht="11.4" customHeight="1" x14ac:dyDescent="0.35"/>
    <row r="316" ht="11.4" customHeight="1" x14ac:dyDescent="0.35"/>
    <row r="317" ht="11.4" customHeight="1" x14ac:dyDescent="0.35"/>
    <row r="318" ht="11.4" customHeight="1" x14ac:dyDescent="0.35"/>
    <row r="319" ht="11.4" customHeight="1" x14ac:dyDescent="0.35"/>
    <row r="320" ht="11.4" customHeight="1" x14ac:dyDescent="0.35"/>
    <row r="321" ht="11.4" customHeight="1" x14ac:dyDescent="0.35"/>
    <row r="322" ht="11.4" customHeight="1" x14ac:dyDescent="0.35"/>
    <row r="323" ht="11.4" customHeight="1" x14ac:dyDescent="0.35"/>
    <row r="324" ht="11.4" customHeight="1" x14ac:dyDescent="0.35"/>
    <row r="325" ht="11.4" customHeight="1" x14ac:dyDescent="0.35"/>
    <row r="326" ht="11.4" customHeight="1" x14ac:dyDescent="0.35"/>
    <row r="327" ht="11.4" customHeight="1" x14ac:dyDescent="0.35"/>
    <row r="328" ht="11.4" customHeight="1" x14ac:dyDescent="0.35"/>
    <row r="329" ht="11.4" customHeight="1" x14ac:dyDescent="0.35"/>
    <row r="330" ht="11.4" customHeight="1" x14ac:dyDescent="0.35"/>
    <row r="331" ht="11.4" customHeight="1" x14ac:dyDescent="0.35"/>
    <row r="332" ht="11.4" customHeight="1" x14ac:dyDescent="0.35"/>
    <row r="333" ht="11.4" customHeight="1" x14ac:dyDescent="0.35"/>
    <row r="334" ht="11.4" customHeight="1" x14ac:dyDescent="0.35"/>
    <row r="335" ht="11.4" customHeight="1" x14ac:dyDescent="0.35"/>
    <row r="336" ht="11.4" customHeight="1" x14ac:dyDescent="0.35"/>
    <row r="337" ht="11.4" customHeight="1" x14ac:dyDescent="0.35"/>
    <row r="338" ht="11.4" customHeight="1" x14ac:dyDescent="0.35"/>
    <row r="339" ht="11.4" customHeight="1" x14ac:dyDescent="0.35"/>
    <row r="340" ht="11.4" customHeight="1" x14ac:dyDescent="0.35"/>
    <row r="341" ht="11.4" customHeight="1" x14ac:dyDescent="0.35"/>
    <row r="342" ht="11.4" customHeight="1" x14ac:dyDescent="0.35"/>
    <row r="343" ht="11.4" customHeight="1" x14ac:dyDescent="0.35"/>
    <row r="344" ht="11.4" customHeight="1" x14ac:dyDescent="0.35"/>
    <row r="345" ht="11.4" customHeight="1" x14ac:dyDescent="0.35"/>
    <row r="346" ht="11.4" customHeight="1" x14ac:dyDescent="0.35"/>
    <row r="347" ht="11.4" customHeight="1" x14ac:dyDescent="0.35"/>
    <row r="348" ht="11.4" customHeight="1" x14ac:dyDescent="0.35"/>
    <row r="349" ht="11.4" customHeight="1" x14ac:dyDescent="0.35"/>
    <row r="350" ht="11.4" customHeight="1" x14ac:dyDescent="0.35"/>
    <row r="351" ht="11.4" customHeight="1" x14ac:dyDescent="0.35"/>
    <row r="352" ht="11.4" customHeight="1" x14ac:dyDescent="0.35"/>
    <row r="353" ht="11.4" customHeight="1" x14ac:dyDescent="0.35"/>
    <row r="354" ht="11.4" customHeight="1" x14ac:dyDescent="0.35"/>
    <row r="355" ht="11.4" customHeight="1" x14ac:dyDescent="0.35"/>
    <row r="356" ht="11.4" customHeight="1" x14ac:dyDescent="0.35"/>
    <row r="357" ht="11.4" customHeight="1" x14ac:dyDescent="0.35"/>
    <row r="358" ht="11.4" customHeight="1" x14ac:dyDescent="0.35"/>
    <row r="359" ht="11.4" customHeight="1" x14ac:dyDescent="0.35"/>
    <row r="360" ht="11.4" customHeight="1" x14ac:dyDescent="0.35"/>
    <row r="361" ht="11.4" customHeight="1" x14ac:dyDescent="0.35"/>
    <row r="362" ht="11.4" customHeight="1" x14ac:dyDescent="0.35"/>
    <row r="363" ht="11.4" customHeight="1" x14ac:dyDescent="0.35"/>
    <row r="364" ht="11.4" customHeight="1" x14ac:dyDescent="0.35"/>
    <row r="365" ht="11.4" customHeight="1" x14ac:dyDescent="0.35"/>
    <row r="366" ht="11.4" customHeight="1" x14ac:dyDescent="0.35"/>
    <row r="367" ht="11.4" customHeight="1" x14ac:dyDescent="0.35"/>
    <row r="368" ht="11.4" customHeight="1" x14ac:dyDescent="0.35"/>
    <row r="369" ht="11.4" customHeight="1" x14ac:dyDescent="0.35"/>
    <row r="370" ht="11.4" customHeight="1" x14ac:dyDescent="0.35"/>
    <row r="371" ht="11.4" customHeight="1" x14ac:dyDescent="0.35"/>
    <row r="372" ht="11.4" customHeight="1" x14ac:dyDescent="0.35"/>
    <row r="373" ht="11.4" customHeight="1" x14ac:dyDescent="0.35"/>
    <row r="374" ht="11.4" customHeight="1" x14ac:dyDescent="0.35"/>
    <row r="375" ht="11.4" customHeight="1" x14ac:dyDescent="0.35"/>
    <row r="376" ht="11.4" customHeight="1" x14ac:dyDescent="0.35"/>
    <row r="377" ht="11.4" customHeight="1" x14ac:dyDescent="0.35"/>
    <row r="378" ht="11.4" customHeight="1" x14ac:dyDescent="0.35"/>
    <row r="379" ht="11.4" customHeight="1" x14ac:dyDescent="0.35"/>
    <row r="380" ht="11.4" customHeight="1" x14ac:dyDescent="0.35"/>
    <row r="381" ht="11.4" customHeight="1" x14ac:dyDescent="0.35"/>
    <row r="382" ht="11.4" customHeight="1" x14ac:dyDescent="0.35"/>
    <row r="383" ht="11.4" customHeight="1" x14ac:dyDescent="0.35"/>
    <row r="384" ht="11.4" customHeight="1" x14ac:dyDescent="0.35"/>
    <row r="385" ht="11.4" customHeight="1" x14ac:dyDescent="0.35"/>
    <row r="386" ht="11.4" customHeight="1" x14ac:dyDescent="0.35"/>
    <row r="387" ht="11.4" customHeight="1" x14ac:dyDescent="0.35"/>
    <row r="388" ht="11.4" customHeight="1" x14ac:dyDescent="0.35"/>
    <row r="389" ht="11.4" customHeight="1" x14ac:dyDescent="0.35"/>
    <row r="390" ht="11.4" customHeight="1" x14ac:dyDescent="0.35"/>
    <row r="391" ht="11.4" customHeight="1" x14ac:dyDescent="0.35"/>
    <row r="392" ht="11.4" customHeight="1" x14ac:dyDescent="0.35"/>
    <row r="393" ht="11.4" customHeight="1" x14ac:dyDescent="0.35"/>
    <row r="394" ht="11.4" customHeight="1" x14ac:dyDescent="0.35"/>
    <row r="395" ht="11.4" customHeight="1" x14ac:dyDescent="0.35"/>
    <row r="396" ht="11.4" customHeight="1" x14ac:dyDescent="0.35"/>
    <row r="397" ht="11.4" customHeight="1" x14ac:dyDescent="0.35"/>
    <row r="398" ht="11.4" customHeight="1" x14ac:dyDescent="0.35"/>
    <row r="399" ht="11.4" customHeight="1" x14ac:dyDescent="0.35"/>
    <row r="400" ht="11.4" customHeight="1" x14ac:dyDescent="0.35"/>
    <row r="401" ht="11.4" customHeight="1" x14ac:dyDescent="0.35"/>
    <row r="402" ht="11.4" customHeight="1" x14ac:dyDescent="0.35"/>
    <row r="403" ht="11.4" customHeight="1" x14ac:dyDescent="0.35"/>
    <row r="404" ht="11.4" customHeight="1" x14ac:dyDescent="0.35"/>
    <row r="405" ht="11.4" customHeight="1" x14ac:dyDescent="0.35"/>
    <row r="406" ht="11.4" customHeight="1" x14ac:dyDescent="0.35"/>
    <row r="407" ht="11.4" customHeight="1" x14ac:dyDescent="0.35"/>
    <row r="408" ht="11.4" customHeight="1" x14ac:dyDescent="0.35"/>
    <row r="409" ht="11.4" customHeight="1" x14ac:dyDescent="0.35"/>
    <row r="410" ht="11.4" customHeight="1" x14ac:dyDescent="0.35"/>
    <row r="411" ht="11.4" customHeight="1" x14ac:dyDescent="0.35"/>
    <row r="412" ht="11.4" customHeight="1" x14ac:dyDescent="0.35"/>
    <row r="413" ht="11.4" customHeight="1" x14ac:dyDescent="0.35"/>
    <row r="414" ht="11.4" customHeight="1" x14ac:dyDescent="0.35"/>
    <row r="415" ht="11.4" customHeight="1" x14ac:dyDescent="0.35"/>
    <row r="416" ht="11.4" customHeight="1" x14ac:dyDescent="0.35"/>
    <row r="417" ht="11.4" customHeight="1" x14ac:dyDescent="0.35"/>
    <row r="418" ht="11.4" customHeight="1" x14ac:dyDescent="0.35"/>
    <row r="419" ht="11.4" customHeight="1" x14ac:dyDescent="0.35"/>
    <row r="420" ht="11.4" customHeight="1" x14ac:dyDescent="0.35"/>
    <row r="421" ht="11.4" customHeight="1" x14ac:dyDescent="0.35"/>
    <row r="422" ht="11.4" customHeight="1" x14ac:dyDescent="0.35"/>
    <row r="423" ht="11.4" customHeight="1" x14ac:dyDescent="0.35"/>
    <row r="424" ht="11.4" customHeight="1" x14ac:dyDescent="0.35"/>
    <row r="425" ht="11.4" customHeight="1" x14ac:dyDescent="0.35"/>
    <row r="426" ht="11.4" customHeight="1" x14ac:dyDescent="0.35"/>
    <row r="427" ht="11.4" customHeight="1" x14ac:dyDescent="0.35"/>
    <row r="428" ht="11.4" customHeight="1" x14ac:dyDescent="0.35"/>
    <row r="429" ht="11.4" customHeight="1" x14ac:dyDescent="0.35"/>
    <row r="430" ht="11.4" customHeight="1" x14ac:dyDescent="0.35"/>
    <row r="431" ht="11.4" customHeight="1" x14ac:dyDescent="0.35"/>
    <row r="432" ht="11.4" customHeight="1" x14ac:dyDescent="0.35"/>
    <row r="433" ht="11.4" customHeight="1" x14ac:dyDescent="0.35"/>
    <row r="434" ht="11.4" customHeight="1" x14ac:dyDescent="0.35"/>
    <row r="435" ht="11.4" customHeight="1" x14ac:dyDescent="0.35"/>
    <row r="436" ht="11.4" customHeight="1" x14ac:dyDescent="0.35"/>
    <row r="437" ht="11.4" customHeight="1" x14ac:dyDescent="0.35"/>
    <row r="438" ht="11.4" customHeight="1" x14ac:dyDescent="0.35"/>
    <row r="439" ht="11.4" customHeight="1" x14ac:dyDescent="0.35"/>
    <row r="440" ht="11.4" customHeight="1" x14ac:dyDescent="0.35"/>
    <row r="441" ht="11.4" customHeight="1" x14ac:dyDescent="0.35"/>
    <row r="442" ht="11.4" customHeight="1" x14ac:dyDescent="0.35"/>
    <row r="443" ht="11.4" customHeight="1" x14ac:dyDescent="0.35"/>
    <row r="444" ht="11.4" customHeight="1" x14ac:dyDescent="0.35"/>
    <row r="445" ht="11.4" customHeight="1" x14ac:dyDescent="0.35"/>
    <row r="446" ht="11.4" customHeight="1" x14ac:dyDescent="0.35"/>
    <row r="447" ht="11.4" customHeight="1" x14ac:dyDescent="0.35"/>
    <row r="448" ht="11.4" customHeight="1" x14ac:dyDescent="0.35"/>
    <row r="449" ht="11.4" customHeight="1" x14ac:dyDescent="0.35"/>
    <row r="450" ht="11.4" customHeight="1" x14ac:dyDescent="0.35"/>
    <row r="451" ht="11.4" customHeight="1" x14ac:dyDescent="0.35"/>
    <row r="452" ht="11.4" customHeight="1" x14ac:dyDescent="0.35"/>
    <row r="453" ht="11.4" customHeight="1" x14ac:dyDescent="0.35"/>
    <row r="454" ht="11.4" customHeight="1" x14ac:dyDescent="0.35"/>
    <row r="455" ht="11.4" customHeight="1" x14ac:dyDescent="0.35"/>
    <row r="456" ht="11.4" customHeight="1" x14ac:dyDescent="0.35"/>
    <row r="457" ht="11.4" customHeight="1" x14ac:dyDescent="0.35"/>
    <row r="458" ht="11.4" customHeight="1" x14ac:dyDescent="0.35"/>
    <row r="459" ht="11.4" customHeight="1" x14ac:dyDescent="0.35"/>
    <row r="460" ht="11.4" customHeight="1" x14ac:dyDescent="0.35"/>
    <row r="461" ht="11.4" customHeight="1" x14ac:dyDescent="0.35"/>
    <row r="462" ht="11.4" customHeight="1" x14ac:dyDescent="0.35"/>
    <row r="463" ht="11.4" customHeight="1" x14ac:dyDescent="0.35"/>
    <row r="464" ht="11.4" customHeight="1" x14ac:dyDescent="0.35"/>
    <row r="465" ht="11.4" customHeight="1" x14ac:dyDescent="0.35"/>
    <row r="466" ht="11.4" customHeight="1" x14ac:dyDescent="0.35"/>
    <row r="467" ht="11.4" customHeight="1" x14ac:dyDescent="0.35"/>
    <row r="468" ht="11.4" customHeight="1" x14ac:dyDescent="0.35"/>
    <row r="469" ht="11.4" customHeight="1" x14ac:dyDescent="0.35"/>
    <row r="470" ht="11.4" customHeight="1" x14ac:dyDescent="0.35"/>
    <row r="471" ht="11.4" customHeight="1" x14ac:dyDescent="0.35"/>
    <row r="472" ht="11.4" customHeight="1" x14ac:dyDescent="0.35"/>
    <row r="473" ht="11.4" customHeight="1" x14ac:dyDescent="0.35"/>
    <row r="474" ht="11.4" customHeight="1" x14ac:dyDescent="0.35"/>
    <row r="475" ht="11.4" customHeight="1" x14ac:dyDescent="0.35"/>
    <row r="476" ht="11.4" customHeight="1" x14ac:dyDescent="0.35"/>
    <row r="477" ht="11.4" customHeight="1" x14ac:dyDescent="0.35"/>
    <row r="478" ht="11.4" customHeight="1" x14ac:dyDescent="0.35"/>
    <row r="479" ht="11.4" customHeight="1" x14ac:dyDescent="0.35"/>
    <row r="480" ht="11.4" customHeight="1" x14ac:dyDescent="0.35"/>
    <row r="481" ht="11.4" customHeight="1" x14ac:dyDescent="0.35"/>
    <row r="482" ht="11.4" customHeight="1" x14ac:dyDescent="0.35"/>
    <row r="483" ht="11.4" customHeight="1" x14ac:dyDescent="0.35"/>
    <row r="484" ht="11.4" customHeight="1" x14ac:dyDescent="0.35"/>
    <row r="485" ht="11.4" customHeight="1" x14ac:dyDescent="0.35"/>
    <row r="486" ht="11.4" customHeight="1" x14ac:dyDescent="0.35"/>
    <row r="487" ht="11.4" customHeight="1" x14ac:dyDescent="0.35"/>
    <row r="488" ht="11.4" customHeight="1" x14ac:dyDescent="0.35"/>
    <row r="489" ht="11.4" customHeight="1" x14ac:dyDescent="0.35"/>
    <row r="490" ht="11.4" customHeight="1" x14ac:dyDescent="0.35"/>
    <row r="491" ht="11.4" customHeight="1" x14ac:dyDescent="0.35"/>
    <row r="492" ht="11.4" customHeight="1" x14ac:dyDescent="0.35"/>
    <row r="493" ht="11.4" customHeight="1" x14ac:dyDescent="0.35"/>
    <row r="494" ht="11.4" customHeight="1" x14ac:dyDescent="0.35"/>
    <row r="495" ht="11.4" customHeight="1" x14ac:dyDescent="0.35"/>
    <row r="496" ht="11.4" customHeight="1" x14ac:dyDescent="0.35"/>
    <row r="497" ht="11.4" customHeight="1" x14ac:dyDescent="0.35"/>
    <row r="498" ht="11.4" customHeight="1" x14ac:dyDescent="0.35"/>
    <row r="499" ht="11.4" customHeight="1" x14ac:dyDescent="0.35"/>
    <row r="500" ht="11.4" customHeight="1" x14ac:dyDescent="0.35"/>
    <row r="501" ht="11.4" customHeight="1" x14ac:dyDescent="0.35"/>
    <row r="502" ht="11.4" customHeight="1" x14ac:dyDescent="0.35"/>
    <row r="503" ht="11.4" customHeight="1" x14ac:dyDescent="0.35"/>
    <row r="504" ht="11.4" customHeight="1" x14ac:dyDescent="0.35"/>
    <row r="505" ht="11.4" customHeight="1" x14ac:dyDescent="0.35"/>
    <row r="506" ht="11.4" customHeight="1" x14ac:dyDescent="0.35"/>
    <row r="507" ht="11.4" customHeight="1" x14ac:dyDescent="0.35"/>
    <row r="508" ht="11.4" customHeight="1" x14ac:dyDescent="0.35"/>
    <row r="509" ht="11.4" customHeight="1" x14ac:dyDescent="0.35"/>
    <row r="510" ht="11.4" customHeight="1" x14ac:dyDescent="0.35"/>
    <row r="511" ht="11.4" customHeight="1" x14ac:dyDescent="0.35"/>
    <row r="512" ht="11.4" customHeight="1" x14ac:dyDescent="0.35"/>
    <row r="513" ht="11.4" customHeight="1" x14ac:dyDescent="0.35"/>
    <row r="514" ht="11.4" customHeight="1" x14ac:dyDescent="0.35"/>
    <row r="515" ht="11.4" customHeight="1" x14ac:dyDescent="0.35"/>
    <row r="516" ht="11.4" customHeight="1" x14ac:dyDescent="0.35"/>
    <row r="517" ht="11.4" customHeight="1" x14ac:dyDescent="0.35"/>
    <row r="518" ht="11.4" customHeight="1" x14ac:dyDescent="0.35"/>
    <row r="519" ht="11.4" customHeight="1" x14ac:dyDescent="0.35"/>
    <row r="520" ht="11.4" customHeight="1" x14ac:dyDescent="0.35"/>
    <row r="521" ht="11.4" customHeight="1" x14ac:dyDescent="0.35"/>
    <row r="522" ht="11.4" customHeight="1" x14ac:dyDescent="0.35"/>
    <row r="523" ht="11.4" customHeight="1" x14ac:dyDescent="0.35"/>
    <row r="524" ht="11.4" customHeight="1" x14ac:dyDescent="0.35"/>
    <row r="525" ht="11.4" customHeight="1" x14ac:dyDescent="0.35"/>
    <row r="526" ht="11.4" customHeight="1" x14ac:dyDescent="0.35"/>
    <row r="527" ht="11.4" customHeight="1" x14ac:dyDescent="0.35"/>
    <row r="528" ht="11.4" customHeight="1" x14ac:dyDescent="0.35"/>
    <row r="529" ht="11.4" customHeight="1" x14ac:dyDescent="0.35"/>
    <row r="530" ht="11.4" customHeight="1" x14ac:dyDescent="0.35"/>
    <row r="531" ht="11.4" customHeight="1" x14ac:dyDescent="0.35"/>
    <row r="532" ht="11.4" customHeight="1" x14ac:dyDescent="0.35"/>
    <row r="533" ht="11.4" customHeight="1" x14ac:dyDescent="0.35"/>
    <row r="534" ht="11.4" customHeight="1" x14ac:dyDescent="0.35"/>
    <row r="535" ht="11.4" customHeight="1" x14ac:dyDescent="0.35"/>
    <row r="536" ht="11.4" customHeight="1" x14ac:dyDescent="0.35"/>
    <row r="537" ht="11.4" customHeight="1" x14ac:dyDescent="0.35"/>
    <row r="538" ht="11.4" customHeight="1" x14ac:dyDescent="0.35"/>
    <row r="539" ht="11.4" customHeight="1" x14ac:dyDescent="0.35"/>
    <row r="540" ht="11.4" customHeight="1" x14ac:dyDescent="0.35"/>
    <row r="541" ht="11.4" customHeight="1" x14ac:dyDescent="0.35"/>
    <row r="542" ht="11.4" customHeight="1" x14ac:dyDescent="0.35"/>
    <row r="543" ht="11.4" customHeight="1" x14ac:dyDescent="0.35"/>
    <row r="544" ht="11.4" customHeight="1" x14ac:dyDescent="0.35"/>
    <row r="545" ht="11.4" customHeight="1" x14ac:dyDescent="0.35"/>
    <row r="546" ht="11.4" customHeight="1" x14ac:dyDescent="0.35"/>
    <row r="547" ht="11.4" customHeight="1" x14ac:dyDescent="0.35"/>
    <row r="548" ht="11.4" customHeight="1" x14ac:dyDescent="0.35"/>
    <row r="549" ht="11.4" customHeight="1" x14ac:dyDescent="0.35"/>
    <row r="550" ht="11.4" customHeight="1" x14ac:dyDescent="0.35"/>
    <row r="551" ht="11.4" customHeight="1" x14ac:dyDescent="0.35"/>
    <row r="552" ht="11.4" customHeight="1" x14ac:dyDescent="0.35"/>
    <row r="553" ht="11.4" customHeight="1" x14ac:dyDescent="0.35"/>
    <row r="554" ht="11.4" customHeight="1" x14ac:dyDescent="0.35"/>
    <row r="555" ht="11.4" customHeight="1" x14ac:dyDescent="0.35"/>
    <row r="556" ht="11.4" customHeight="1" x14ac:dyDescent="0.35"/>
    <row r="557" ht="11.4" customHeight="1" x14ac:dyDescent="0.35"/>
    <row r="558" ht="11.4" customHeight="1" x14ac:dyDescent="0.35"/>
    <row r="559" ht="11.4" customHeight="1" x14ac:dyDescent="0.35"/>
    <row r="560" ht="11.4" customHeight="1" x14ac:dyDescent="0.35"/>
    <row r="561" ht="11.4" customHeight="1" x14ac:dyDescent="0.35"/>
    <row r="562" ht="11.4" customHeight="1" x14ac:dyDescent="0.35"/>
    <row r="563" ht="11.4" customHeight="1" x14ac:dyDescent="0.35"/>
    <row r="564" ht="11.4" customHeight="1" x14ac:dyDescent="0.35"/>
    <row r="565" ht="11.4" customHeight="1" x14ac:dyDescent="0.35"/>
    <row r="566" ht="11.4" customHeight="1" x14ac:dyDescent="0.35"/>
    <row r="567" ht="11.4" customHeight="1" x14ac:dyDescent="0.35"/>
    <row r="568" ht="11.4" customHeight="1" x14ac:dyDescent="0.35"/>
    <row r="569" ht="11.4" customHeight="1" x14ac:dyDescent="0.35"/>
    <row r="570" ht="11.4" customHeight="1" x14ac:dyDescent="0.35"/>
    <row r="571" ht="11.4" customHeight="1" x14ac:dyDescent="0.35"/>
    <row r="572" ht="11.4" customHeight="1" x14ac:dyDescent="0.35"/>
    <row r="573" ht="11.4" customHeight="1" x14ac:dyDescent="0.35"/>
    <row r="574" ht="11.4" customHeight="1" x14ac:dyDescent="0.35"/>
    <row r="575" ht="11.4" customHeight="1" x14ac:dyDescent="0.35"/>
    <row r="576" ht="11.4" customHeight="1" x14ac:dyDescent="0.35"/>
    <row r="577" ht="11.4" customHeight="1" x14ac:dyDescent="0.35"/>
    <row r="578" ht="11.4" customHeight="1" x14ac:dyDescent="0.35"/>
    <row r="579" ht="11.4" customHeight="1" x14ac:dyDescent="0.35"/>
    <row r="580" ht="11.4" customHeight="1" x14ac:dyDescent="0.35"/>
    <row r="581" ht="11.4" customHeight="1" x14ac:dyDescent="0.35"/>
    <row r="582" ht="11.4" customHeight="1" x14ac:dyDescent="0.35"/>
    <row r="583" ht="11.4" customHeight="1" x14ac:dyDescent="0.35"/>
    <row r="584" ht="11.4" customHeight="1" x14ac:dyDescent="0.35"/>
    <row r="585" ht="11.4" customHeight="1" x14ac:dyDescent="0.35"/>
    <row r="586" ht="11.4" customHeight="1" x14ac:dyDescent="0.35"/>
    <row r="587" ht="11.4" customHeight="1" x14ac:dyDescent="0.35"/>
    <row r="588" ht="11.4" customHeight="1" x14ac:dyDescent="0.35"/>
    <row r="589" ht="11.4" customHeight="1" x14ac:dyDescent="0.35"/>
    <row r="590" ht="11.4" customHeight="1" x14ac:dyDescent="0.35"/>
    <row r="591" ht="11.4" customHeight="1" x14ac:dyDescent="0.35"/>
    <row r="592" ht="11.4" customHeight="1" x14ac:dyDescent="0.35"/>
    <row r="593" ht="11.4" customHeight="1" x14ac:dyDescent="0.35"/>
    <row r="594" ht="11.4" customHeight="1" x14ac:dyDescent="0.35"/>
    <row r="595" ht="11.4" customHeight="1" x14ac:dyDescent="0.35"/>
    <row r="596" ht="11.4" customHeight="1" x14ac:dyDescent="0.35"/>
    <row r="597" ht="11.4" customHeight="1" x14ac:dyDescent="0.35"/>
    <row r="598" ht="11.4" customHeight="1" x14ac:dyDescent="0.35"/>
    <row r="599" ht="11.4" customHeight="1" x14ac:dyDescent="0.35"/>
    <row r="600" ht="11.4" customHeight="1" x14ac:dyDescent="0.35"/>
    <row r="601" ht="11.4" customHeight="1" x14ac:dyDescent="0.35"/>
    <row r="602" ht="11.4" customHeight="1" x14ac:dyDescent="0.35"/>
    <row r="603" ht="11.4" customHeight="1" x14ac:dyDescent="0.35"/>
    <row r="604" ht="11.4" customHeight="1" x14ac:dyDescent="0.35"/>
    <row r="605" ht="11.4" customHeight="1" x14ac:dyDescent="0.35"/>
    <row r="606" ht="11.4" customHeight="1" x14ac:dyDescent="0.35"/>
    <row r="607" ht="11.4" customHeight="1" x14ac:dyDescent="0.35"/>
    <row r="608" ht="11.4" customHeight="1" x14ac:dyDescent="0.35"/>
    <row r="609" ht="11.4" customHeight="1" x14ac:dyDescent="0.35"/>
    <row r="610" ht="11.4" customHeight="1" x14ac:dyDescent="0.35"/>
    <row r="611" ht="11.4" customHeight="1" x14ac:dyDescent="0.35"/>
    <row r="612" ht="11.4" customHeight="1" x14ac:dyDescent="0.35"/>
    <row r="613" ht="11.4" customHeight="1" x14ac:dyDescent="0.35"/>
    <row r="614" ht="11.4" customHeight="1" x14ac:dyDescent="0.35"/>
    <row r="615" ht="11.4" customHeight="1" x14ac:dyDescent="0.35"/>
    <row r="616" ht="11.4" customHeight="1" x14ac:dyDescent="0.35"/>
    <row r="617" ht="11.4" customHeight="1" x14ac:dyDescent="0.35"/>
    <row r="618" ht="11.4" customHeight="1" x14ac:dyDescent="0.35"/>
    <row r="619" ht="11.4" customHeight="1" x14ac:dyDescent="0.35"/>
    <row r="620" ht="11.4" customHeight="1" x14ac:dyDescent="0.35"/>
    <row r="621" ht="11.4" customHeight="1" x14ac:dyDescent="0.35"/>
    <row r="622" ht="11.4" customHeight="1" x14ac:dyDescent="0.35"/>
    <row r="623" ht="11.4" customHeight="1" x14ac:dyDescent="0.35"/>
    <row r="624" ht="11.4" customHeight="1" x14ac:dyDescent="0.35"/>
    <row r="625" ht="11.4" customHeight="1" x14ac:dyDescent="0.35"/>
    <row r="626" ht="11.4" customHeight="1" x14ac:dyDescent="0.35"/>
    <row r="627" ht="11.4" customHeight="1" x14ac:dyDescent="0.35"/>
    <row r="628" ht="11.4" customHeight="1" x14ac:dyDescent="0.35"/>
    <row r="629" ht="11.4" customHeight="1" x14ac:dyDescent="0.35"/>
    <row r="630" ht="11.4" customHeight="1" x14ac:dyDescent="0.35"/>
    <row r="631" ht="11.4" customHeight="1" x14ac:dyDescent="0.35"/>
    <row r="632" ht="11.4" customHeight="1" x14ac:dyDescent="0.35"/>
    <row r="633" ht="11.4" customHeight="1" x14ac:dyDescent="0.35"/>
    <row r="634" ht="11.4" customHeight="1" x14ac:dyDescent="0.35"/>
    <row r="635" ht="11.4" customHeight="1" x14ac:dyDescent="0.35"/>
    <row r="636" ht="11.4" customHeight="1" x14ac:dyDescent="0.35"/>
    <row r="637" ht="11.4" customHeight="1" x14ac:dyDescent="0.35"/>
    <row r="638" ht="11.4" customHeight="1" x14ac:dyDescent="0.35"/>
    <row r="639" ht="11.4" customHeight="1" x14ac:dyDescent="0.35"/>
    <row r="640" ht="11.4" customHeight="1" x14ac:dyDescent="0.35"/>
    <row r="641" ht="11.4" customHeight="1" x14ac:dyDescent="0.35"/>
    <row r="642" ht="11.4" customHeight="1" x14ac:dyDescent="0.35"/>
    <row r="643" ht="11.4" customHeight="1" x14ac:dyDescent="0.35"/>
    <row r="644" ht="11.4" customHeight="1" x14ac:dyDescent="0.35"/>
    <row r="645" ht="11.4" customHeight="1" x14ac:dyDescent="0.35"/>
    <row r="646" ht="11.4" customHeight="1" x14ac:dyDescent="0.35"/>
    <row r="647" ht="11.4" customHeight="1" x14ac:dyDescent="0.35"/>
    <row r="648" ht="11.4" customHeight="1" x14ac:dyDescent="0.35"/>
    <row r="649" ht="11.4" customHeight="1" x14ac:dyDescent="0.35"/>
    <row r="650" ht="11.4" customHeight="1" x14ac:dyDescent="0.35"/>
    <row r="651" ht="11.4" customHeight="1" x14ac:dyDescent="0.35"/>
    <row r="652" ht="11.4" customHeight="1" x14ac:dyDescent="0.35"/>
    <row r="653" ht="11.4" customHeight="1" x14ac:dyDescent="0.35"/>
    <row r="654" ht="11.4" customHeight="1" x14ac:dyDescent="0.35"/>
    <row r="655" ht="11.4" customHeight="1" x14ac:dyDescent="0.35"/>
    <row r="656" ht="11.4" customHeight="1" x14ac:dyDescent="0.35"/>
    <row r="657" ht="11.4" customHeight="1" x14ac:dyDescent="0.35"/>
    <row r="658" ht="11.4" customHeight="1" x14ac:dyDescent="0.35"/>
    <row r="659" ht="11.4" customHeight="1" x14ac:dyDescent="0.35"/>
    <row r="660" ht="11.4" customHeight="1" x14ac:dyDescent="0.35"/>
    <row r="661" ht="11.4" customHeight="1" x14ac:dyDescent="0.35"/>
    <row r="662" ht="11.4" customHeight="1" x14ac:dyDescent="0.35"/>
    <row r="663" ht="11.4" customHeight="1" x14ac:dyDescent="0.35"/>
    <row r="664" ht="11.4" customHeight="1" x14ac:dyDescent="0.35"/>
    <row r="665" ht="11.4" customHeight="1" x14ac:dyDescent="0.35"/>
    <row r="666" ht="11.4" customHeight="1" x14ac:dyDescent="0.35"/>
    <row r="667" ht="11.4" customHeight="1" x14ac:dyDescent="0.35"/>
    <row r="668" ht="11.4" customHeight="1" x14ac:dyDescent="0.35"/>
    <row r="669" ht="11.4" customHeight="1" x14ac:dyDescent="0.35"/>
    <row r="670" ht="11.4" customHeight="1" x14ac:dyDescent="0.35"/>
    <row r="671" ht="11.4" customHeight="1" x14ac:dyDescent="0.35"/>
    <row r="672" ht="11.4" customHeight="1" x14ac:dyDescent="0.35"/>
    <row r="673" ht="11.4" customHeight="1" x14ac:dyDescent="0.35"/>
    <row r="674" ht="11.4" customHeight="1" x14ac:dyDescent="0.35"/>
    <row r="675" ht="11.4" customHeight="1" x14ac:dyDescent="0.35"/>
    <row r="676" ht="11.4" customHeight="1" x14ac:dyDescent="0.35"/>
    <row r="677" ht="11.4" customHeight="1" x14ac:dyDescent="0.35"/>
    <row r="678" ht="11.4" customHeight="1" x14ac:dyDescent="0.35"/>
    <row r="679" ht="11.4" customHeight="1" x14ac:dyDescent="0.35"/>
    <row r="680" ht="11.4" customHeight="1" x14ac:dyDescent="0.35"/>
    <row r="681" ht="11.4" customHeight="1" x14ac:dyDescent="0.35"/>
    <row r="682" ht="11.4" customHeight="1" x14ac:dyDescent="0.35"/>
    <row r="683" ht="11.4" customHeight="1" x14ac:dyDescent="0.35"/>
    <row r="684" ht="11.4" customHeight="1" x14ac:dyDescent="0.35"/>
    <row r="685" ht="11.4" customHeight="1" x14ac:dyDescent="0.35"/>
    <row r="686" ht="11.4" customHeight="1" x14ac:dyDescent="0.35"/>
    <row r="687" ht="11.4" customHeight="1" x14ac:dyDescent="0.35"/>
    <row r="688" ht="11.4" customHeight="1" x14ac:dyDescent="0.35"/>
    <row r="689" ht="11.4" customHeight="1" x14ac:dyDescent="0.35"/>
    <row r="690" ht="11.4" customHeight="1" x14ac:dyDescent="0.35"/>
    <row r="691" ht="11.4" customHeight="1" x14ac:dyDescent="0.35"/>
    <row r="692" ht="11.4" customHeight="1" x14ac:dyDescent="0.35"/>
    <row r="693" ht="11.4" customHeight="1" x14ac:dyDescent="0.35"/>
    <row r="694" ht="11.4" customHeight="1" x14ac:dyDescent="0.35"/>
    <row r="695" ht="11.4" customHeight="1" x14ac:dyDescent="0.35"/>
    <row r="696" ht="11.4" customHeight="1" x14ac:dyDescent="0.35"/>
    <row r="697" ht="11.4" customHeight="1" x14ac:dyDescent="0.35"/>
    <row r="698" ht="11.4" customHeight="1" x14ac:dyDescent="0.35"/>
    <row r="699" ht="11.4" customHeight="1" x14ac:dyDescent="0.35"/>
    <row r="700" ht="11.4" customHeight="1" x14ac:dyDescent="0.35"/>
    <row r="701" ht="11.4" customHeight="1" x14ac:dyDescent="0.35"/>
    <row r="702" ht="11.4" customHeight="1" x14ac:dyDescent="0.35"/>
    <row r="703" ht="11.4" customHeight="1" x14ac:dyDescent="0.35"/>
    <row r="704" ht="11.4" customHeight="1" x14ac:dyDescent="0.35"/>
    <row r="705" ht="11.4" customHeight="1" x14ac:dyDescent="0.35"/>
    <row r="706" ht="11.4" customHeight="1" x14ac:dyDescent="0.35"/>
    <row r="707" ht="11.4" customHeight="1" x14ac:dyDescent="0.35"/>
    <row r="708" ht="11.4" customHeight="1" x14ac:dyDescent="0.35"/>
    <row r="709" ht="11.4" customHeight="1" x14ac:dyDescent="0.35"/>
    <row r="710" ht="11.4" customHeight="1" x14ac:dyDescent="0.35"/>
    <row r="711" ht="11.4" customHeight="1" x14ac:dyDescent="0.35"/>
    <row r="712" ht="11.4" customHeight="1" x14ac:dyDescent="0.35"/>
    <row r="713" ht="11.4" customHeight="1" x14ac:dyDescent="0.35"/>
    <row r="714" ht="11.4" customHeight="1" x14ac:dyDescent="0.35"/>
    <row r="715" ht="11.4" customHeight="1" x14ac:dyDescent="0.35"/>
    <row r="716" ht="11.4" customHeight="1" x14ac:dyDescent="0.35"/>
    <row r="717" ht="11.4" customHeight="1" x14ac:dyDescent="0.35"/>
    <row r="718" ht="11.4" customHeight="1" x14ac:dyDescent="0.35"/>
    <row r="719" ht="11.4" customHeight="1" x14ac:dyDescent="0.35"/>
    <row r="720" ht="11.4" customHeight="1" x14ac:dyDescent="0.35"/>
    <row r="721" ht="11.4" customHeight="1" x14ac:dyDescent="0.35"/>
    <row r="722" ht="11.4" customHeight="1" x14ac:dyDescent="0.35"/>
    <row r="723" ht="11.4" customHeight="1" x14ac:dyDescent="0.35"/>
    <row r="724" ht="11.4" customHeight="1" x14ac:dyDescent="0.35"/>
    <row r="725" ht="11.4" customHeight="1" x14ac:dyDescent="0.35"/>
    <row r="726" ht="11.4" customHeight="1" x14ac:dyDescent="0.35"/>
    <row r="727" ht="11.4" customHeight="1" x14ac:dyDescent="0.35"/>
    <row r="728" ht="11.4" customHeight="1" x14ac:dyDescent="0.35"/>
    <row r="729" ht="11.4" customHeight="1" x14ac:dyDescent="0.35"/>
    <row r="730" ht="11.4" customHeight="1" x14ac:dyDescent="0.35"/>
    <row r="731" ht="11.4" customHeight="1" x14ac:dyDescent="0.35"/>
    <row r="732" ht="11.4" customHeight="1" x14ac:dyDescent="0.35"/>
    <row r="733" ht="11.4" customHeight="1" x14ac:dyDescent="0.35"/>
    <row r="734" ht="11.4" customHeight="1" x14ac:dyDescent="0.35"/>
    <row r="735" ht="11.4" customHeight="1" x14ac:dyDescent="0.35"/>
    <row r="736" ht="11.4" customHeight="1" x14ac:dyDescent="0.35"/>
    <row r="737" ht="11.4" customHeight="1" x14ac:dyDescent="0.35"/>
    <row r="738" ht="11.4" customHeight="1" x14ac:dyDescent="0.35"/>
    <row r="739" ht="11.4" customHeight="1" x14ac:dyDescent="0.35"/>
    <row r="740" ht="11.4" customHeight="1" x14ac:dyDescent="0.35"/>
    <row r="741" ht="11.4" customHeight="1" x14ac:dyDescent="0.35"/>
    <row r="742" ht="11.4" customHeight="1" x14ac:dyDescent="0.35"/>
    <row r="743" ht="11.4" customHeight="1" x14ac:dyDescent="0.35"/>
    <row r="744" ht="11.4" customHeight="1" x14ac:dyDescent="0.35"/>
    <row r="745" ht="11.4" customHeight="1" x14ac:dyDescent="0.35"/>
    <row r="746" ht="11.4" customHeight="1" x14ac:dyDescent="0.35"/>
    <row r="747" ht="11.4" customHeight="1" x14ac:dyDescent="0.35"/>
    <row r="748" ht="11.4" customHeight="1" x14ac:dyDescent="0.35"/>
    <row r="749" ht="11.4" customHeight="1" x14ac:dyDescent="0.35"/>
    <row r="750" ht="11.4" customHeight="1" x14ac:dyDescent="0.35"/>
    <row r="751" ht="11.4" customHeight="1" x14ac:dyDescent="0.35"/>
    <row r="752" ht="11.4" customHeight="1" x14ac:dyDescent="0.35"/>
    <row r="753" ht="11.4" customHeight="1" x14ac:dyDescent="0.35"/>
    <row r="754" ht="11.4" customHeight="1" x14ac:dyDescent="0.35"/>
    <row r="755" ht="11.4" customHeight="1" x14ac:dyDescent="0.35"/>
    <row r="756" ht="11.4" customHeight="1" x14ac:dyDescent="0.35"/>
    <row r="757" ht="11.4" customHeight="1" x14ac:dyDescent="0.35"/>
    <row r="758" ht="11.4" customHeight="1" x14ac:dyDescent="0.35"/>
    <row r="759" ht="11.4" customHeight="1" x14ac:dyDescent="0.35"/>
    <row r="760" ht="11.4" customHeight="1" x14ac:dyDescent="0.35"/>
    <row r="761" ht="11.4" customHeight="1" x14ac:dyDescent="0.35"/>
    <row r="762" ht="11.4" customHeight="1" x14ac:dyDescent="0.35"/>
    <row r="763" ht="11.4" customHeight="1" x14ac:dyDescent="0.35"/>
    <row r="764" ht="11.4" customHeight="1" x14ac:dyDescent="0.35"/>
    <row r="765" ht="11.4" customHeight="1" x14ac:dyDescent="0.35"/>
    <row r="766" ht="11.4" customHeight="1" x14ac:dyDescent="0.35"/>
    <row r="767" ht="11.4" customHeight="1" x14ac:dyDescent="0.35"/>
    <row r="768" ht="11.4" customHeight="1" x14ac:dyDescent="0.35"/>
    <row r="769" ht="11.4" customHeight="1" x14ac:dyDescent="0.35"/>
    <row r="770" ht="11.4" customHeight="1" x14ac:dyDescent="0.35"/>
    <row r="771" ht="11.4" customHeight="1" x14ac:dyDescent="0.35"/>
    <row r="772" ht="11.4" customHeight="1" x14ac:dyDescent="0.35"/>
    <row r="773" ht="11.4" customHeight="1" x14ac:dyDescent="0.35"/>
    <row r="774" ht="11.4" customHeight="1" x14ac:dyDescent="0.35"/>
    <row r="775" ht="11.4" customHeight="1" x14ac:dyDescent="0.35"/>
    <row r="776" ht="11.4" customHeight="1" x14ac:dyDescent="0.35"/>
    <row r="777" ht="11.4" customHeight="1" x14ac:dyDescent="0.35"/>
    <row r="778" ht="11.4" customHeight="1" x14ac:dyDescent="0.35"/>
    <row r="779" ht="11.4" customHeight="1" x14ac:dyDescent="0.35"/>
    <row r="780" ht="11.4" customHeight="1" x14ac:dyDescent="0.35"/>
    <row r="781" ht="11.4" customHeight="1" x14ac:dyDescent="0.35"/>
    <row r="782" ht="11.4" customHeight="1" x14ac:dyDescent="0.35"/>
    <row r="783" ht="11.4" customHeight="1" x14ac:dyDescent="0.35"/>
    <row r="784" ht="11.4" customHeight="1" x14ac:dyDescent="0.35"/>
    <row r="785" ht="11.4" customHeight="1" x14ac:dyDescent="0.35"/>
    <row r="786" ht="11.4" customHeight="1" x14ac:dyDescent="0.35"/>
    <row r="787" ht="11.4" customHeight="1" x14ac:dyDescent="0.35"/>
    <row r="788" ht="11.4" customHeight="1" x14ac:dyDescent="0.35"/>
    <row r="789" ht="11.4" customHeight="1" x14ac:dyDescent="0.35"/>
    <row r="790" ht="11.4" customHeight="1" x14ac:dyDescent="0.35"/>
    <row r="791" ht="11.4" customHeight="1" x14ac:dyDescent="0.35"/>
    <row r="792" ht="11.4" customHeight="1" x14ac:dyDescent="0.35"/>
    <row r="793" ht="11.4" customHeight="1" x14ac:dyDescent="0.35"/>
    <row r="794" ht="11.4" customHeight="1" x14ac:dyDescent="0.35"/>
    <row r="795" ht="11.4" customHeight="1" x14ac:dyDescent="0.35"/>
    <row r="796" ht="11.4" customHeight="1" x14ac:dyDescent="0.35"/>
    <row r="797" ht="11.4" customHeight="1" x14ac:dyDescent="0.35"/>
    <row r="798" ht="11.4" customHeight="1" x14ac:dyDescent="0.35"/>
    <row r="799" ht="11.4" customHeight="1" x14ac:dyDescent="0.35"/>
    <row r="800" ht="11.4" customHeight="1" x14ac:dyDescent="0.35"/>
    <row r="801" ht="11.4" customHeight="1" x14ac:dyDescent="0.35"/>
    <row r="802" ht="11.4" customHeight="1" x14ac:dyDescent="0.35"/>
    <row r="803" ht="11.4" customHeight="1" x14ac:dyDescent="0.35"/>
    <row r="804" ht="11.4" customHeight="1" x14ac:dyDescent="0.35"/>
    <row r="805" ht="11.4" customHeight="1" x14ac:dyDescent="0.35"/>
    <row r="806" ht="11.4" customHeight="1" x14ac:dyDescent="0.35"/>
    <row r="807" ht="11.4" customHeight="1" x14ac:dyDescent="0.35"/>
    <row r="808" ht="11.4" customHeight="1" x14ac:dyDescent="0.35"/>
    <row r="809" ht="11.4" customHeight="1" x14ac:dyDescent="0.35"/>
    <row r="810" ht="11.4" customHeight="1" x14ac:dyDescent="0.35"/>
    <row r="811" ht="11.4" customHeight="1" x14ac:dyDescent="0.35"/>
    <row r="812" ht="11.4" customHeight="1" x14ac:dyDescent="0.35"/>
    <row r="813" ht="11.4" customHeight="1" x14ac:dyDescent="0.35"/>
    <row r="814" ht="11.4" customHeight="1" x14ac:dyDescent="0.35"/>
    <row r="815" ht="11.4" customHeight="1" x14ac:dyDescent="0.35"/>
    <row r="816" ht="11.4" customHeight="1" x14ac:dyDescent="0.35"/>
    <row r="817" ht="11.4" customHeight="1" x14ac:dyDescent="0.35"/>
    <row r="818" ht="11.4" customHeight="1" x14ac:dyDescent="0.35"/>
    <row r="819" ht="11.4" customHeight="1" x14ac:dyDescent="0.35"/>
    <row r="820" ht="11.4" customHeight="1" x14ac:dyDescent="0.35"/>
    <row r="821" ht="11.4" customHeight="1" x14ac:dyDescent="0.35"/>
    <row r="822" ht="11.4" customHeight="1" x14ac:dyDescent="0.35"/>
    <row r="823" ht="11.4" customHeight="1" x14ac:dyDescent="0.35"/>
    <row r="824" ht="11.4" customHeight="1" x14ac:dyDescent="0.35"/>
    <row r="825" ht="11.4" customHeight="1" x14ac:dyDescent="0.35"/>
    <row r="826" ht="11.4" customHeight="1" x14ac:dyDescent="0.35"/>
    <row r="827" ht="11.4" customHeight="1" x14ac:dyDescent="0.35"/>
    <row r="828" ht="11.4" customHeight="1" x14ac:dyDescent="0.35"/>
    <row r="829" ht="11.4" customHeight="1" x14ac:dyDescent="0.35"/>
    <row r="830" ht="11.4" customHeight="1" x14ac:dyDescent="0.35"/>
    <row r="831" ht="11.4" customHeight="1" x14ac:dyDescent="0.35"/>
    <row r="832" ht="11.4" customHeight="1" x14ac:dyDescent="0.35"/>
    <row r="833" ht="11.4" customHeight="1" x14ac:dyDescent="0.35"/>
    <row r="834" ht="11.4" customHeight="1" x14ac:dyDescent="0.35"/>
    <row r="835" ht="11.4" customHeight="1" x14ac:dyDescent="0.35"/>
    <row r="836" ht="11.4" customHeight="1" x14ac:dyDescent="0.35"/>
    <row r="837" ht="11.4" customHeight="1" x14ac:dyDescent="0.35"/>
    <row r="838" ht="11.4" customHeight="1" x14ac:dyDescent="0.35"/>
    <row r="839" ht="11.4" customHeight="1" x14ac:dyDescent="0.35"/>
    <row r="840" ht="11.4" customHeight="1" x14ac:dyDescent="0.35"/>
    <row r="841" ht="11.4" customHeight="1" x14ac:dyDescent="0.35"/>
    <row r="842" ht="11.4" customHeight="1" x14ac:dyDescent="0.35"/>
    <row r="843" ht="11.4" customHeight="1" x14ac:dyDescent="0.35"/>
    <row r="844" ht="11.4" customHeight="1" x14ac:dyDescent="0.35"/>
    <row r="845" ht="11.4" customHeight="1" x14ac:dyDescent="0.35"/>
    <row r="846" ht="11.4" customHeight="1" x14ac:dyDescent="0.35"/>
    <row r="847" ht="11.4" customHeight="1" x14ac:dyDescent="0.35"/>
    <row r="848" ht="11.4" customHeight="1" x14ac:dyDescent="0.35"/>
    <row r="849" ht="11.4" customHeight="1" x14ac:dyDescent="0.35"/>
    <row r="850" ht="11.4" customHeight="1" x14ac:dyDescent="0.35"/>
    <row r="851" ht="11.4" customHeight="1" x14ac:dyDescent="0.35"/>
    <row r="852" ht="11.4" customHeight="1" x14ac:dyDescent="0.35"/>
    <row r="853" ht="11.4" customHeight="1" x14ac:dyDescent="0.35"/>
    <row r="854" ht="11.4" customHeight="1" x14ac:dyDescent="0.35"/>
    <row r="855" ht="11.4" customHeight="1" x14ac:dyDescent="0.35"/>
    <row r="856" ht="11.4" customHeight="1" x14ac:dyDescent="0.35"/>
    <row r="857" ht="11.4" customHeight="1" x14ac:dyDescent="0.35"/>
    <row r="858" ht="11.4" customHeight="1" x14ac:dyDescent="0.35"/>
    <row r="859" ht="11.4" customHeight="1" x14ac:dyDescent="0.35"/>
    <row r="860" ht="11.4" customHeight="1" x14ac:dyDescent="0.35"/>
    <row r="861" ht="11.4" customHeight="1" x14ac:dyDescent="0.35"/>
    <row r="862" ht="11.4" customHeight="1" x14ac:dyDescent="0.35"/>
    <row r="863" ht="11.4" customHeight="1" x14ac:dyDescent="0.35"/>
    <row r="864" ht="11.4" customHeight="1" x14ac:dyDescent="0.35"/>
    <row r="865" ht="11.4" customHeight="1" x14ac:dyDescent="0.35"/>
    <row r="866" ht="11.4" customHeight="1" x14ac:dyDescent="0.35"/>
    <row r="867" ht="11.4" customHeight="1" x14ac:dyDescent="0.35"/>
    <row r="868" ht="11.4" customHeight="1" x14ac:dyDescent="0.35"/>
    <row r="869" ht="11.4" customHeight="1" x14ac:dyDescent="0.35"/>
    <row r="870" ht="11.4" customHeight="1" x14ac:dyDescent="0.35"/>
    <row r="871" ht="11.4" customHeight="1" x14ac:dyDescent="0.35"/>
    <row r="872" ht="11.4" customHeight="1" x14ac:dyDescent="0.35"/>
    <row r="873" ht="11.4" customHeight="1" x14ac:dyDescent="0.35"/>
    <row r="874" ht="11.4" customHeight="1" x14ac:dyDescent="0.35"/>
    <row r="875" ht="11.4" customHeight="1" x14ac:dyDescent="0.35"/>
    <row r="876" ht="11.4" customHeight="1" x14ac:dyDescent="0.35"/>
    <row r="877" ht="11.4" customHeight="1" x14ac:dyDescent="0.35"/>
    <row r="878" ht="11.4" customHeight="1" x14ac:dyDescent="0.35"/>
    <row r="879" ht="11.4" customHeight="1" x14ac:dyDescent="0.35"/>
    <row r="880" ht="11.4" customHeight="1" x14ac:dyDescent="0.35"/>
    <row r="881" ht="11.4" customHeight="1" x14ac:dyDescent="0.35"/>
    <row r="882" ht="11.4" customHeight="1" x14ac:dyDescent="0.35"/>
    <row r="883" ht="11.4" customHeight="1" x14ac:dyDescent="0.35"/>
    <row r="884" ht="11.4" customHeight="1" x14ac:dyDescent="0.35"/>
    <row r="885" ht="11.4" customHeight="1" x14ac:dyDescent="0.35"/>
    <row r="886" ht="11.4" customHeight="1" x14ac:dyDescent="0.35"/>
    <row r="887" ht="11.4" customHeight="1" x14ac:dyDescent="0.35"/>
    <row r="888" ht="11.4" customHeight="1" x14ac:dyDescent="0.35"/>
    <row r="889" ht="11.4" customHeight="1" x14ac:dyDescent="0.35"/>
    <row r="890" ht="11.4" customHeight="1" x14ac:dyDescent="0.35"/>
    <row r="891" ht="11.4" customHeight="1" x14ac:dyDescent="0.35"/>
    <row r="892" ht="11.4" customHeight="1" x14ac:dyDescent="0.35"/>
    <row r="893" ht="11.4" customHeight="1" x14ac:dyDescent="0.35"/>
    <row r="894" ht="11.4" customHeight="1" x14ac:dyDescent="0.35"/>
    <row r="895" ht="11.4" customHeight="1" x14ac:dyDescent="0.35"/>
    <row r="896" ht="11.4" customHeight="1" x14ac:dyDescent="0.35"/>
    <row r="897" ht="11.4" customHeight="1" x14ac:dyDescent="0.35"/>
    <row r="898" ht="11.4" customHeight="1" x14ac:dyDescent="0.35"/>
    <row r="899" ht="11.4" customHeight="1" x14ac:dyDescent="0.35"/>
    <row r="900" ht="11.4" customHeight="1" x14ac:dyDescent="0.35"/>
    <row r="901" ht="11.4" customHeight="1" x14ac:dyDescent="0.35"/>
    <row r="902" ht="11.4" customHeight="1" x14ac:dyDescent="0.35"/>
    <row r="903" ht="11.4" customHeight="1" x14ac:dyDescent="0.35"/>
    <row r="904" ht="11.4" customHeight="1" x14ac:dyDescent="0.35"/>
    <row r="905" ht="11.4" customHeight="1" x14ac:dyDescent="0.35"/>
    <row r="906" ht="11.4" customHeight="1" x14ac:dyDescent="0.35"/>
    <row r="907" ht="11.4" customHeight="1" x14ac:dyDescent="0.35"/>
    <row r="908" ht="11.4" customHeight="1" x14ac:dyDescent="0.35"/>
    <row r="909" ht="11.4" customHeight="1" x14ac:dyDescent="0.35"/>
    <row r="910" ht="11.4" customHeight="1" x14ac:dyDescent="0.35"/>
    <row r="911" ht="11.4" customHeight="1" x14ac:dyDescent="0.35"/>
    <row r="912" ht="11.4" customHeight="1" x14ac:dyDescent="0.35"/>
    <row r="913" ht="11.4" customHeight="1" x14ac:dyDescent="0.35"/>
    <row r="914" ht="11.4" customHeight="1" x14ac:dyDescent="0.35"/>
    <row r="915" ht="11.4" customHeight="1" x14ac:dyDescent="0.35"/>
    <row r="916" ht="11.4" customHeight="1" x14ac:dyDescent="0.35"/>
    <row r="917" ht="11.4" customHeight="1" x14ac:dyDescent="0.35"/>
    <row r="918" ht="11.4" customHeight="1" x14ac:dyDescent="0.35"/>
    <row r="919" ht="11.4" customHeight="1" x14ac:dyDescent="0.35"/>
    <row r="920" ht="11.4" customHeight="1" x14ac:dyDescent="0.35"/>
    <row r="921" ht="11.4" customHeight="1" x14ac:dyDescent="0.35"/>
    <row r="922" ht="11.4" customHeight="1" x14ac:dyDescent="0.35"/>
    <row r="923" ht="11.4" customHeight="1" x14ac:dyDescent="0.35"/>
    <row r="924" ht="11.4" customHeight="1" x14ac:dyDescent="0.35"/>
    <row r="925" ht="11.4" customHeight="1" x14ac:dyDescent="0.35"/>
    <row r="926" ht="11.4" customHeight="1" x14ac:dyDescent="0.35"/>
    <row r="927" ht="11.4" customHeight="1" x14ac:dyDescent="0.35"/>
    <row r="928" ht="11.4" customHeight="1" x14ac:dyDescent="0.35"/>
    <row r="929" ht="11.4" customHeight="1" x14ac:dyDescent="0.35"/>
    <row r="930" ht="11.4" customHeight="1" x14ac:dyDescent="0.35"/>
    <row r="931" ht="11.4" customHeight="1" x14ac:dyDescent="0.35"/>
    <row r="932" ht="11.4" customHeight="1" x14ac:dyDescent="0.35"/>
    <row r="933" ht="11.4" customHeight="1" x14ac:dyDescent="0.35"/>
    <row r="934" ht="11.4" customHeight="1" x14ac:dyDescent="0.35"/>
    <row r="935" ht="11.4" customHeight="1" x14ac:dyDescent="0.35"/>
    <row r="936" ht="11.4" customHeight="1" x14ac:dyDescent="0.35"/>
    <row r="937" ht="11.4" customHeight="1" x14ac:dyDescent="0.35"/>
    <row r="938" ht="11.4" customHeight="1" x14ac:dyDescent="0.35"/>
    <row r="939" ht="11.4" customHeight="1" x14ac:dyDescent="0.35"/>
    <row r="940" ht="11.4" customHeight="1" x14ac:dyDescent="0.35"/>
    <row r="941" ht="11.4" customHeight="1" x14ac:dyDescent="0.35"/>
    <row r="942" ht="11.4" customHeight="1" x14ac:dyDescent="0.35"/>
    <row r="943" ht="11.4" customHeight="1" x14ac:dyDescent="0.35"/>
    <row r="944" ht="11.4" customHeight="1" x14ac:dyDescent="0.35"/>
    <row r="945" ht="11.4" customHeight="1" x14ac:dyDescent="0.35"/>
    <row r="946" ht="11.4" customHeight="1" x14ac:dyDescent="0.35"/>
    <row r="947" ht="11.4" customHeight="1" x14ac:dyDescent="0.35"/>
    <row r="948" ht="11.4" customHeight="1" x14ac:dyDescent="0.35"/>
    <row r="949" ht="11.4" customHeight="1" x14ac:dyDescent="0.35"/>
    <row r="950" ht="11.4" customHeight="1" x14ac:dyDescent="0.35"/>
    <row r="951" ht="11.4" customHeight="1" x14ac:dyDescent="0.35"/>
    <row r="952" ht="11.4" customHeight="1" x14ac:dyDescent="0.35"/>
    <row r="953" ht="11.4" customHeight="1" x14ac:dyDescent="0.35"/>
    <row r="954" ht="11.4" customHeight="1" x14ac:dyDescent="0.35"/>
    <row r="955" ht="11.4" customHeight="1" x14ac:dyDescent="0.35"/>
    <row r="956" ht="11.4" customHeight="1" x14ac:dyDescent="0.35"/>
    <row r="957" ht="11.4" customHeight="1" x14ac:dyDescent="0.35"/>
    <row r="958" ht="11.4" customHeight="1" x14ac:dyDescent="0.35"/>
    <row r="959" ht="11.4" customHeight="1" x14ac:dyDescent="0.35"/>
    <row r="960" ht="11.4" customHeight="1" x14ac:dyDescent="0.35"/>
    <row r="961" ht="11.4" customHeight="1" x14ac:dyDescent="0.35"/>
    <row r="962" ht="11.4" customHeight="1" x14ac:dyDescent="0.35"/>
    <row r="963" ht="11.4" customHeight="1" x14ac:dyDescent="0.35"/>
    <row r="964" ht="11.4" customHeight="1" x14ac:dyDescent="0.35"/>
    <row r="965" ht="11.4" customHeight="1" x14ac:dyDescent="0.35"/>
    <row r="966" ht="11.4" customHeight="1" x14ac:dyDescent="0.35"/>
    <row r="967" ht="11.4" customHeight="1" x14ac:dyDescent="0.35"/>
    <row r="968" ht="11.4" customHeight="1" x14ac:dyDescent="0.35"/>
    <row r="969" ht="11.4" customHeight="1" x14ac:dyDescent="0.35"/>
    <row r="970" ht="11.4" customHeight="1" x14ac:dyDescent="0.35"/>
    <row r="971" ht="11.4" customHeight="1" x14ac:dyDescent="0.35"/>
    <row r="972" ht="11.4" customHeight="1" x14ac:dyDescent="0.35"/>
    <row r="973" ht="11.4" customHeight="1" x14ac:dyDescent="0.35"/>
    <row r="974" ht="11.4" customHeight="1" x14ac:dyDescent="0.35"/>
    <row r="975" ht="11.4" customHeight="1" x14ac:dyDescent="0.35"/>
    <row r="976" ht="11.4" customHeight="1" x14ac:dyDescent="0.35"/>
    <row r="977" ht="11.4" customHeight="1" x14ac:dyDescent="0.35"/>
    <row r="978" ht="11.4" customHeight="1" x14ac:dyDescent="0.35"/>
    <row r="979" ht="11.4" customHeight="1" x14ac:dyDescent="0.35"/>
    <row r="980" ht="11.4" customHeight="1" x14ac:dyDescent="0.35"/>
    <row r="981" ht="11.4" customHeight="1" x14ac:dyDescent="0.35"/>
    <row r="982" ht="11.4" customHeight="1" x14ac:dyDescent="0.35"/>
    <row r="983" ht="11.4" customHeight="1" x14ac:dyDescent="0.35"/>
    <row r="984" ht="11.4" customHeight="1" x14ac:dyDescent="0.35"/>
    <row r="985" ht="11.4" customHeight="1" x14ac:dyDescent="0.35"/>
    <row r="986" ht="11.4" customHeight="1" x14ac:dyDescent="0.35"/>
    <row r="987" ht="11.4" customHeight="1" x14ac:dyDescent="0.35"/>
    <row r="988" ht="11.4" customHeight="1" x14ac:dyDescent="0.35"/>
    <row r="989" ht="11.4" customHeight="1" x14ac:dyDescent="0.35"/>
    <row r="990" ht="11.4" customHeight="1" x14ac:dyDescent="0.35"/>
    <row r="991" ht="11.4" customHeight="1" x14ac:dyDescent="0.35"/>
    <row r="992" ht="11.4" customHeight="1" x14ac:dyDescent="0.35"/>
    <row r="993" ht="11.4" customHeight="1" x14ac:dyDescent="0.35"/>
    <row r="994" ht="11.4" customHeight="1" x14ac:dyDescent="0.35"/>
    <row r="995" ht="11.4" customHeight="1" x14ac:dyDescent="0.35"/>
    <row r="996" ht="11.4" customHeight="1" x14ac:dyDescent="0.35"/>
    <row r="997" ht="11.4" customHeight="1" x14ac:dyDescent="0.35"/>
    <row r="998" ht="11.4" customHeight="1" x14ac:dyDescent="0.35"/>
    <row r="999" ht="11.4" customHeight="1" x14ac:dyDescent="0.35"/>
    <row r="1000" ht="11.4" customHeight="1" x14ac:dyDescent="0.35"/>
    <row r="1001" ht="11.4" customHeight="1" x14ac:dyDescent="0.35"/>
  </sheetData>
  <mergeCells count="3">
    <mergeCell ref="M3:P3"/>
    <mergeCell ref="A9:H9"/>
    <mergeCell ref="A23:B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50B1F-6CF4-4943-A342-3B624FFFE9EB}">
  <dimension ref="A1:R980"/>
  <sheetViews>
    <sheetView topLeftCell="F7" workbookViewId="0">
      <selection activeCell="K12" sqref="K12"/>
    </sheetView>
  </sheetViews>
  <sheetFormatPr baseColWidth="10" defaultColWidth="14.453125" defaultRowHeight="15" customHeight="1" x14ac:dyDescent="0.35"/>
  <cols>
    <col min="1" max="1" width="4.54296875" customWidth="1"/>
    <col min="2" max="2" width="40" customWidth="1"/>
    <col min="3" max="3" width="8.7265625" customWidth="1"/>
    <col min="4" max="4" width="12" customWidth="1"/>
    <col min="5" max="5" width="11.26953125" customWidth="1"/>
    <col min="6" max="6" width="10.1796875" customWidth="1"/>
    <col min="7" max="7" width="11.1796875" customWidth="1"/>
    <col min="8" max="8" width="11.26953125" customWidth="1"/>
    <col min="9" max="9" width="11.453125" customWidth="1"/>
    <col min="10" max="12" width="12.54296875" customWidth="1"/>
    <col min="13" max="13" width="13" customWidth="1"/>
    <col min="14" max="14" width="15.453125" customWidth="1"/>
    <col min="15" max="15" width="9.1796875" customWidth="1"/>
    <col min="16" max="16" width="13" customWidth="1"/>
    <col min="17" max="17" width="12.1796875" customWidth="1"/>
    <col min="18" max="18" width="19.7265625" customWidth="1"/>
  </cols>
  <sheetData>
    <row r="1" spans="1:16" ht="14.5" x14ac:dyDescent="0.35">
      <c r="A1" s="325"/>
      <c r="B1" s="325"/>
      <c r="C1" s="325"/>
      <c r="D1" s="325"/>
      <c r="E1" s="325"/>
      <c r="F1" s="325"/>
      <c r="G1" s="325"/>
      <c r="H1" s="325"/>
      <c r="I1" s="325"/>
      <c r="J1" s="325"/>
      <c r="K1" s="325"/>
      <c r="L1" s="325">
        <v>40</v>
      </c>
      <c r="M1" s="325">
        <v>8</v>
      </c>
      <c r="N1" s="325"/>
      <c r="O1" s="325"/>
      <c r="P1" s="325"/>
    </row>
    <row r="2" spans="1:16" ht="14.5" x14ac:dyDescent="0.35">
      <c r="A2" s="325"/>
      <c r="B2" s="480" t="s">
        <v>197</v>
      </c>
      <c r="C2" s="481"/>
      <c r="D2" s="481"/>
      <c r="E2" s="481"/>
      <c r="F2" s="481"/>
      <c r="G2" s="481"/>
      <c r="H2" s="481"/>
      <c r="I2" s="481"/>
      <c r="J2" s="481"/>
      <c r="K2" s="481"/>
      <c r="L2" s="481"/>
      <c r="M2" s="482"/>
      <c r="N2" s="325"/>
      <c r="O2" s="325"/>
      <c r="P2" s="325"/>
    </row>
    <row r="3" spans="1:16" ht="52" customHeight="1" x14ac:dyDescent="0.35">
      <c r="A3" s="326" t="s">
        <v>198</v>
      </c>
      <c r="B3" s="327" t="s">
        <v>199</v>
      </c>
      <c r="C3" s="328" t="s">
        <v>200</v>
      </c>
      <c r="D3" s="328" t="s">
        <v>201</v>
      </c>
      <c r="E3" s="328" t="s">
        <v>202</v>
      </c>
      <c r="F3" s="328" t="s">
        <v>218</v>
      </c>
      <c r="G3" s="328" t="s">
        <v>203</v>
      </c>
      <c r="H3" s="328" t="s">
        <v>257</v>
      </c>
      <c r="I3" s="328" t="s">
        <v>258</v>
      </c>
      <c r="J3" s="328" t="s">
        <v>204</v>
      </c>
      <c r="K3" s="328" t="s">
        <v>205</v>
      </c>
      <c r="L3" s="328" t="s">
        <v>259</v>
      </c>
      <c r="M3" s="328" t="s">
        <v>260</v>
      </c>
      <c r="N3" s="325"/>
      <c r="O3" s="325"/>
      <c r="P3" s="325"/>
    </row>
    <row r="4" spans="1:16" ht="14.5" x14ac:dyDescent="0.35">
      <c r="A4" s="329">
        <v>1</v>
      </c>
      <c r="B4" s="330" t="s">
        <v>294</v>
      </c>
      <c r="C4" s="331">
        <v>1</v>
      </c>
      <c r="D4" s="332">
        <v>5250000</v>
      </c>
      <c r="E4" s="333">
        <f t="shared" ref="E4:E6" si="0">D4</f>
        <v>5250000</v>
      </c>
      <c r="F4" s="334"/>
      <c r="G4" s="335">
        <f t="shared" ref="G4:G6" si="1">E4</f>
        <v>5250000</v>
      </c>
      <c r="H4" s="332">
        <v>0</v>
      </c>
      <c r="I4" s="332">
        <f>E4*1.5377</f>
        <v>8072925</v>
      </c>
      <c r="J4" s="332">
        <f t="shared" ref="J4:J6" si="2">I4</f>
        <v>8072925</v>
      </c>
      <c r="K4" s="336">
        <f>C4*J4</f>
        <v>8072925</v>
      </c>
      <c r="L4" s="336">
        <f>K4/30*$L$1</f>
        <v>10763900</v>
      </c>
      <c r="M4" s="337">
        <f t="shared" ref="M4:M10" si="3">K4*$M$1</f>
        <v>64583400</v>
      </c>
      <c r="N4" s="338"/>
      <c r="O4" s="338"/>
      <c r="P4" s="338"/>
    </row>
    <row r="5" spans="1:16" ht="14.5" x14ac:dyDescent="0.35">
      <c r="A5" s="329">
        <v>2</v>
      </c>
      <c r="B5" s="339" t="s">
        <v>206</v>
      </c>
      <c r="C5" s="340">
        <v>1</v>
      </c>
      <c r="D5" s="341">
        <v>4000000</v>
      </c>
      <c r="E5" s="342">
        <f t="shared" si="0"/>
        <v>4000000</v>
      </c>
      <c r="F5" s="334"/>
      <c r="G5" s="335">
        <f t="shared" si="1"/>
        <v>4000000</v>
      </c>
      <c r="H5" s="343">
        <v>0</v>
      </c>
      <c r="I5" s="341">
        <f>E5</f>
        <v>4000000</v>
      </c>
      <c r="J5" s="341">
        <f t="shared" si="2"/>
        <v>4000000</v>
      </c>
      <c r="K5" s="344">
        <f>C5*J5</f>
        <v>4000000</v>
      </c>
      <c r="L5" s="336">
        <f>K5/30*$L$1</f>
        <v>5333333.333333334</v>
      </c>
      <c r="M5" s="337">
        <f t="shared" si="3"/>
        <v>32000000</v>
      </c>
      <c r="N5" s="338"/>
      <c r="O5" s="325"/>
      <c r="P5" s="325"/>
    </row>
    <row r="6" spans="1:16" ht="14.5" x14ac:dyDescent="0.35">
      <c r="A6" s="329">
        <v>3</v>
      </c>
      <c r="B6" s="339" t="s">
        <v>207</v>
      </c>
      <c r="C6" s="340">
        <v>1</v>
      </c>
      <c r="D6" s="332">
        <v>4000000</v>
      </c>
      <c r="E6" s="333">
        <f t="shared" si="0"/>
        <v>4000000</v>
      </c>
      <c r="F6" s="334"/>
      <c r="G6" s="335">
        <f t="shared" si="1"/>
        <v>4000000</v>
      </c>
      <c r="H6" s="345">
        <v>0</v>
      </c>
      <c r="I6" s="332">
        <f>E6</f>
        <v>4000000</v>
      </c>
      <c r="J6" s="332">
        <f t="shared" si="2"/>
        <v>4000000</v>
      </c>
      <c r="K6" s="336">
        <f t="shared" ref="K6:K10" si="4">J6*C6</f>
        <v>4000000</v>
      </c>
      <c r="L6" s="336">
        <f>K6/30*$L$1</f>
        <v>5333333.333333334</v>
      </c>
      <c r="M6" s="337">
        <f t="shared" si="3"/>
        <v>32000000</v>
      </c>
      <c r="N6" s="338"/>
      <c r="O6" s="325"/>
      <c r="P6" s="325"/>
    </row>
    <row r="7" spans="1:16" ht="14.5" x14ac:dyDescent="0.35">
      <c r="A7" s="346">
        <v>4</v>
      </c>
      <c r="B7" s="347" t="s">
        <v>208</v>
      </c>
      <c r="C7" s="348">
        <v>3</v>
      </c>
      <c r="D7" s="332">
        <v>2200000</v>
      </c>
      <c r="E7" s="349">
        <f>'RECARGOS DIURNOS-NOCTURNOS (2)'!P6</f>
        <v>3031634.9206349207</v>
      </c>
      <c r="F7" s="350">
        <v>249095</v>
      </c>
      <c r="G7" s="335">
        <f t="shared" ref="G7:G8" si="5">E7+F7</f>
        <v>3280729.9206349207</v>
      </c>
      <c r="H7" s="351">
        <f>G7*1.58</f>
        <v>5183553.274603175</v>
      </c>
      <c r="I7" s="352"/>
      <c r="J7" s="344">
        <f t="shared" ref="J7:J10" si="6">H7</f>
        <v>5183553.274603175</v>
      </c>
      <c r="K7" s="338">
        <f t="shared" si="4"/>
        <v>15550659.823809525</v>
      </c>
      <c r="L7" s="336">
        <f>K7/30*$L$1</f>
        <v>20734213.0984127</v>
      </c>
      <c r="M7" s="337">
        <f t="shared" si="3"/>
        <v>124405278.5904762</v>
      </c>
      <c r="N7" s="325"/>
      <c r="O7" s="325"/>
      <c r="P7" s="325"/>
    </row>
    <row r="8" spans="1:16" ht="14.5" x14ac:dyDescent="0.35">
      <c r="A8" s="329">
        <v>5</v>
      </c>
      <c r="B8" s="339" t="s">
        <v>209</v>
      </c>
      <c r="C8" s="340">
        <v>2</v>
      </c>
      <c r="D8" s="332">
        <v>1850000</v>
      </c>
      <c r="E8" s="353">
        <f>'RECARGOS DIURNOS-NOCTURNOS (2)'!P7</f>
        <v>2133446.4285714286</v>
      </c>
      <c r="F8" s="350">
        <v>249095</v>
      </c>
      <c r="G8" s="335">
        <f t="shared" si="5"/>
        <v>2382541.4285714286</v>
      </c>
      <c r="H8" s="351">
        <f>G8*1.58</f>
        <v>3764415.4571428574</v>
      </c>
      <c r="I8" s="332"/>
      <c r="J8" s="344">
        <f t="shared" si="6"/>
        <v>3764415.4571428574</v>
      </c>
      <c r="K8" s="336">
        <f t="shared" si="4"/>
        <v>7528830.9142857147</v>
      </c>
      <c r="L8" s="336">
        <f>K8/30*$L$1</f>
        <v>10038441.219047621</v>
      </c>
      <c r="M8" s="337">
        <f t="shared" si="3"/>
        <v>60230647.314285718</v>
      </c>
      <c r="N8" s="338"/>
      <c r="O8" s="325"/>
      <c r="P8" s="325"/>
    </row>
    <row r="9" spans="1:16" ht="14.5" x14ac:dyDescent="0.35">
      <c r="A9" s="329">
        <v>6</v>
      </c>
      <c r="B9" s="339" t="s">
        <v>210</v>
      </c>
      <c r="C9" s="340">
        <v>1</v>
      </c>
      <c r="D9" s="332">
        <v>1750905</v>
      </c>
      <c r="E9" s="333">
        <v>0</v>
      </c>
      <c r="F9" s="350">
        <v>249095</v>
      </c>
      <c r="G9" s="335">
        <f>D9+F9</f>
        <v>2000000</v>
      </c>
      <c r="H9" s="351">
        <f>G9*1.58</f>
        <v>3160000</v>
      </c>
      <c r="I9" s="332"/>
      <c r="J9" s="344">
        <f t="shared" si="6"/>
        <v>3160000</v>
      </c>
      <c r="K9" s="336">
        <f t="shared" si="4"/>
        <v>3160000</v>
      </c>
      <c r="L9" s="336">
        <f>K9/30*$L$1</f>
        <v>4213333.333333333</v>
      </c>
      <c r="M9" s="337">
        <f t="shared" si="3"/>
        <v>25280000</v>
      </c>
      <c r="N9" s="338"/>
      <c r="O9" s="338"/>
      <c r="P9" s="325" t="s">
        <v>211</v>
      </c>
    </row>
    <row r="10" spans="1:16" ht="14.5" x14ac:dyDescent="0.35">
      <c r="A10" s="329">
        <v>7</v>
      </c>
      <c r="B10" s="339" t="s">
        <v>212</v>
      </c>
      <c r="C10" s="340">
        <v>2</v>
      </c>
      <c r="D10" s="332">
        <v>2600000</v>
      </c>
      <c r="E10" s="333">
        <f>'RECARGOS DIURNOS-NOCTURNOS (2)'!P5</f>
        <v>4074261.9047619049</v>
      </c>
      <c r="F10" s="350">
        <v>249095</v>
      </c>
      <c r="G10" s="335">
        <f>E10+F10</f>
        <v>4323356.9047619049</v>
      </c>
      <c r="H10" s="351">
        <f>G10*1.58</f>
        <v>6830903.9095238103</v>
      </c>
      <c r="I10" s="332"/>
      <c r="J10" s="344">
        <f t="shared" si="6"/>
        <v>6830903.9095238103</v>
      </c>
      <c r="K10" s="336">
        <f t="shared" si="4"/>
        <v>13661807.819047621</v>
      </c>
      <c r="L10" s="336">
        <f>K10/30*$L$1</f>
        <v>18215743.758730158</v>
      </c>
      <c r="M10" s="337">
        <f t="shared" si="3"/>
        <v>109294462.55238096</v>
      </c>
      <c r="N10" s="338"/>
      <c r="O10" s="338"/>
      <c r="P10" s="325"/>
    </row>
    <row r="11" spans="1:16" ht="26.25" customHeight="1" x14ac:dyDescent="0.35">
      <c r="A11" s="483" t="s">
        <v>213</v>
      </c>
      <c r="B11" s="481"/>
      <c r="C11" s="481"/>
      <c r="D11" s="481"/>
      <c r="E11" s="481"/>
      <c r="F11" s="481"/>
      <c r="G11" s="482"/>
      <c r="H11" s="354"/>
      <c r="I11" s="354"/>
      <c r="J11" s="354">
        <f>SUM(J4:J10)</f>
        <v>35011797.64126984</v>
      </c>
      <c r="K11" s="355">
        <f t="shared" ref="K11:M11" si="7">SUM(K4:K10)</f>
        <v>55974223.557142861</v>
      </c>
      <c r="L11" s="355">
        <f>SUM(L4:L10)</f>
        <v>74632298.076190472</v>
      </c>
      <c r="M11" s="355">
        <f t="shared" si="7"/>
        <v>447793788.45714289</v>
      </c>
      <c r="N11" s="325"/>
      <c r="O11" s="338"/>
      <c r="P11" s="325"/>
    </row>
    <row r="12" spans="1:16" ht="14.25" customHeight="1" x14ac:dyDescent="0.35">
      <c r="A12" s="325"/>
      <c r="B12" s="356"/>
      <c r="C12" s="325"/>
      <c r="D12" s="325"/>
      <c r="E12" s="338"/>
      <c r="F12" s="338"/>
      <c r="G12" s="338"/>
      <c r="H12" s="357"/>
      <c r="I12" s="358"/>
      <c r="J12" s="358"/>
      <c r="K12" s="358"/>
      <c r="L12" s="358"/>
      <c r="M12" s="359"/>
      <c r="N12" s="338"/>
      <c r="O12" s="325"/>
      <c r="P12" s="325"/>
    </row>
    <row r="13" spans="1:16" ht="42" customHeight="1" x14ac:dyDescent="0.35">
      <c r="B13" s="478" t="s">
        <v>214</v>
      </c>
      <c r="C13" s="479"/>
      <c r="D13" s="479"/>
      <c r="E13" s="479"/>
      <c r="F13" s="479"/>
      <c r="G13" s="479"/>
      <c r="H13" s="479"/>
      <c r="I13" s="356"/>
      <c r="J13" s="325"/>
      <c r="K13" s="359"/>
      <c r="L13" s="359"/>
      <c r="M13" s="325"/>
      <c r="N13" s="325"/>
    </row>
    <row r="14" spans="1:16" ht="37.5" customHeight="1" x14ac:dyDescent="0.35">
      <c r="B14" s="478" t="s">
        <v>215</v>
      </c>
      <c r="C14" s="479"/>
      <c r="D14" s="479"/>
      <c r="E14" s="479"/>
      <c r="F14" s="479"/>
      <c r="G14" s="479"/>
      <c r="H14" s="479"/>
      <c r="I14" s="325"/>
      <c r="J14" s="325"/>
      <c r="K14" s="359"/>
      <c r="L14" s="359"/>
      <c r="M14" s="359"/>
      <c r="N14" s="325"/>
    </row>
    <row r="15" spans="1:16" ht="33" customHeight="1" x14ac:dyDescent="0.35">
      <c r="B15" s="478" t="s">
        <v>216</v>
      </c>
      <c r="C15" s="479"/>
      <c r="D15" s="479"/>
      <c r="E15" s="479"/>
      <c r="F15" s="479"/>
      <c r="G15" s="479"/>
      <c r="H15" s="479"/>
      <c r="I15" s="325"/>
      <c r="J15" s="325"/>
      <c r="K15" s="359"/>
      <c r="L15" s="359"/>
      <c r="M15" s="359"/>
      <c r="N15" s="325"/>
    </row>
    <row r="16" spans="1:16" ht="24.75" customHeight="1" x14ac:dyDescent="0.35">
      <c r="B16" s="478" t="s">
        <v>217</v>
      </c>
      <c r="C16" s="479"/>
      <c r="D16" s="479"/>
      <c r="E16" s="479"/>
      <c r="F16" s="479"/>
      <c r="G16" s="479"/>
      <c r="H16" s="479"/>
      <c r="I16" s="325"/>
      <c r="J16" s="325"/>
      <c r="K16" s="338" t="s">
        <v>211</v>
      </c>
      <c r="L16" s="338"/>
      <c r="M16" s="325"/>
      <c r="N16" s="325"/>
    </row>
    <row r="17" spans="2:18" ht="15.75" customHeight="1" x14ac:dyDescent="0.35">
      <c r="B17" s="325"/>
      <c r="C17" s="325"/>
      <c r="D17" s="325"/>
      <c r="E17" s="325"/>
      <c r="F17" s="325"/>
      <c r="G17" s="325"/>
      <c r="H17" s="325"/>
      <c r="I17" s="325"/>
      <c r="J17" s="325"/>
      <c r="K17" s="325"/>
      <c r="L17" s="325"/>
      <c r="M17" s="325"/>
      <c r="N17" s="325"/>
    </row>
    <row r="18" spans="2:18" ht="15.75" customHeight="1" x14ac:dyDescent="0.35">
      <c r="B18" s="325"/>
      <c r="C18" s="325"/>
      <c r="D18" s="325"/>
      <c r="E18" s="325"/>
      <c r="F18" s="325"/>
      <c r="G18" s="360"/>
      <c r="H18" s="360"/>
      <c r="I18" s="325"/>
      <c r="J18" s="325"/>
      <c r="K18" s="325"/>
      <c r="L18" s="325"/>
      <c r="M18" s="325"/>
      <c r="N18" s="325"/>
    </row>
    <row r="19" spans="2:18" ht="15.75" customHeight="1" x14ac:dyDescent="0.35">
      <c r="B19" s="325"/>
      <c r="C19" s="325"/>
      <c r="D19" s="325"/>
      <c r="E19" s="325"/>
      <c r="F19" s="325"/>
      <c r="G19" s="325"/>
      <c r="H19" s="325"/>
      <c r="I19" s="325"/>
      <c r="J19" s="325"/>
      <c r="K19" s="325"/>
      <c r="L19" s="325"/>
      <c r="M19" s="325"/>
      <c r="N19" s="325"/>
    </row>
    <row r="20" spans="2:18" ht="15.75" customHeight="1" x14ac:dyDescent="0.35">
      <c r="B20" s="325"/>
      <c r="C20" s="325"/>
      <c r="D20" s="325"/>
      <c r="E20" s="325"/>
      <c r="F20" s="325"/>
      <c r="G20" s="325"/>
      <c r="H20" s="325"/>
      <c r="I20" s="325"/>
      <c r="J20" s="325"/>
      <c r="K20" s="325"/>
      <c r="L20" s="325"/>
      <c r="M20" s="325"/>
      <c r="N20" s="361"/>
      <c r="O20" s="325"/>
      <c r="P20" s="325"/>
      <c r="Q20" s="325"/>
      <c r="R20" s="325"/>
    </row>
    <row r="21" spans="2:18" ht="15.75" customHeight="1" x14ac:dyDescent="0.35">
      <c r="B21" s="325"/>
      <c r="C21" s="325"/>
      <c r="D21" s="325"/>
      <c r="E21" s="325"/>
      <c r="F21" s="325"/>
      <c r="G21" s="325"/>
      <c r="H21" s="325"/>
      <c r="I21" s="325"/>
      <c r="J21" s="325"/>
      <c r="K21" s="325"/>
      <c r="L21" s="325"/>
      <c r="M21" s="325"/>
      <c r="N21" s="325"/>
      <c r="O21" s="325"/>
      <c r="P21" s="325"/>
      <c r="Q21" s="325"/>
      <c r="R21" s="325"/>
    </row>
    <row r="22" spans="2:18" ht="15.75" customHeight="1" x14ac:dyDescent="0.35">
      <c r="B22" s="325"/>
      <c r="C22" s="325"/>
      <c r="D22" s="325"/>
      <c r="E22" s="325"/>
      <c r="F22" s="325"/>
      <c r="G22" s="325"/>
      <c r="H22" s="325"/>
      <c r="I22" s="325"/>
      <c r="J22" s="325"/>
      <c r="K22" s="325"/>
      <c r="L22" s="325"/>
      <c r="M22" s="325"/>
      <c r="N22" s="325"/>
      <c r="O22" s="325"/>
      <c r="P22" s="325"/>
      <c r="Q22" s="325"/>
      <c r="R22" s="362"/>
    </row>
    <row r="23" spans="2:18" ht="15.75" customHeight="1" x14ac:dyDescent="0.35">
      <c r="B23" s="325"/>
      <c r="C23" s="359"/>
      <c r="D23" s="325"/>
      <c r="E23" s="325"/>
      <c r="F23" s="325"/>
      <c r="G23" s="325"/>
    </row>
    <row r="24" spans="2:18" ht="15.75" customHeight="1" x14ac:dyDescent="0.35">
      <c r="B24" s="325"/>
      <c r="C24" s="338"/>
      <c r="D24" s="325"/>
      <c r="E24" s="325"/>
      <c r="F24" s="325"/>
      <c r="G24" s="325"/>
    </row>
    <row r="25" spans="2:18" ht="15.75" customHeight="1" x14ac:dyDescent="0.35"/>
    <row r="26" spans="2:18" ht="15.75" customHeight="1" x14ac:dyDescent="0.35"/>
    <row r="27" spans="2:18" ht="15.75" customHeight="1" x14ac:dyDescent="0.35"/>
    <row r="28" spans="2:18" ht="15.75" customHeight="1" x14ac:dyDescent="0.35"/>
    <row r="29" spans="2:18" ht="15.75" customHeight="1" x14ac:dyDescent="0.35">
      <c r="D29" s="325" t="s">
        <v>211</v>
      </c>
    </row>
    <row r="30" spans="2:18" ht="15.75" customHeight="1" x14ac:dyDescent="0.35"/>
    <row r="31" spans="2:18" ht="15.75" customHeight="1" x14ac:dyDescent="0.35"/>
    <row r="32" spans="2:18"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sheetData>
  <mergeCells count="6">
    <mergeCell ref="B16:H16"/>
    <mergeCell ref="B2:M2"/>
    <mergeCell ref="A11:G11"/>
    <mergeCell ref="B13:H13"/>
    <mergeCell ref="B14:H14"/>
    <mergeCell ref="B15:H15"/>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DC93A-EC07-45D1-98F1-1222ECFE66F2}">
  <dimension ref="A1:L1010"/>
  <sheetViews>
    <sheetView topLeftCell="A110" workbookViewId="0">
      <selection activeCell="F14" sqref="F14"/>
    </sheetView>
  </sheetViews>
  <sheetFormatPr baseColWidth="10" defaultColWidth="14.453125" defaultRowHeight="14.5" x14ac:dyDescent="0.35"/>
  <cols>
    <col min="1" max="1" width="10.6328125" customWidth="1"/>
    <col min="2" max="2" width="20" customWidth="1"/>
    <col min="3" max="3" width="30.08984375" customWidth="1"/>
    <col min="4" max="4" width="8.453125" customWidth="1"/>
    <col min="5" max="5" width="10.6328125" customWidth="1"/>
    <col min="6" max="6" width="19.54296875" bestFit="1" customWidth="1"/>
    <col min="7" max="7" width="13.90625" customWidth="1"/>
  </cols>
  <sheetData>
    <row r="1" spans="1:12" ht="15" customHeight="1" x14ac:dyDescent="0.35">
      <c r="A1" s="506" t="s">
        <v>0</v>
      </c>
      <c r="B1" s="507"/>
      <c r="C1" s="507"/>
      <c r="D1" s="507"/>
      <c r="E1" s="507"/>
      <c r="F1" s="507"/>
      <c r="G1" s="507"/>
      <c r="H1" s="507"/>
      <c r="I1" s="507"/>
      <c r="J1" s="507"/>
      <c r="K1" s="507"/>
      <c r="L1" s="1"/>
    </row>
    <row r="2" spans="1:12" ht="42" customHeight="1" x14ac:dyDescent="0.35">
      <c r="A2" s="2" t="s">
        <v>1</v>
      </c>
      <c r="B2" s="508" t="s">
        <v>2</v>
      </c>
      <c r="C2" s="509"/>
      <c r="D2" s="509"/>
      <c r="E2" s="509"/>
      <c r="F2" s="509"/>
      <c r="G2" s="509"/>
      <c r="H2" s="509"/>
      <c r="I2" s="509"/>
      <c r="J2" s="509"/>
      <c r="K2" s="509"/>
      <c r="L2" s="3"/>
    </row>
    <row r="3" spans="1:12" ht="15" customHeight="1" x14ac:dyDescent="0.35">
      <c r="A3" s="4"/>
      <c r="C3" s="4"/>
      <c r="D3" s="4"/>
      <c r="E3" s="4"/>
      <c r="F3" s="4"/>
      <c r="G3" s="4"/>
      <c r="H3" s="5"/>
      <c r="I3" s="5"/>
      <c r="J3" s="5"/>
      <c r="K3" s="5"/>
      <c r="L3" s="5"/>
    </row>
    <row r="4" spans="1:12" ht="15" customHeight="1" x14ac:dyDescent="0.35">
      <c r="A4" s="4"/>
      <c r="B4" s="4"/>
      <c r="C4" s="4"/>
      <c r="D4" s="4"/>
      <c r="E4" s="4"/>
      <c r="F4" s="4"/>
      <c r="G4" s="4"/>
      <c r="H4" s="5"/>
      <c r="I4" s="5"/>
      <c r="J4" s="5"/>
      <c r="K4" s="5"/>
      <c r="L4" s="5"/>
    </row>
    <row r="5" spans="1:12" ht="15" customHeight="1" x14ac:dyDescent="0.35">
      <c r="A5" s="4"/>
      <c r="B5" s="4"/>
      <c r="C5" s="4"/>
      <c r="D5" s="4"/>
      <c r="E5" s="4"/>
      <c r="F5" s="4"/>
      <c r="G5" s="4"/>
      <c r="H5" s="5"/>
      <c r="I5" s="5"/>
      <c r="J5" s="5"/>
      <c r="K5" s="5"/>
      <c r="L5" s="5"/>
    </row>
    <row r="6" spans="1:12" ht="36" customHeight="1" x14ac:dyDescent="0.35">
      <c r="A6" s="6" t="s">
        <v>3</v>
      </c>
      <c r="B6" s="498" t="s">
        <v>135</v>
      </c>
      <c r="C6" s="498"/>
      <c r="D6" s="498"/>
      <c r="E6" s="7" t="s">
        <v>4</v>
      </c>
      <c r="F6" s="510" t="s">
        <v>136</v>
      </c>
      <c r="G6" s="511"/>
      <c r="H6" s="98" t="s">
        <v>137</v>
      </c>
      <c r="I6" s="8" t="s">
        <v>138</v>
      </c>
      <c r="J6" s="8" t="s">
        <v>5</v>
      </c>
      <c r="K6" s="9">
        <v>46268</v>
      </c>
      <c r="L6" s="4"/>
    </row>
    <row r="7" spans="1:12" ht="40.5" customHeight="1" x14ac:dyDescent="0.35">
      <c r="A7" s="10" t="s">
        <v>6</v>
      </c>
      <c r="B7" s="512" t="s">
        <v>139</v>
      </c>
      <c r="C7" s="512"/>
      <c r="D7" s="512"/>
      <c r="E7" s="11" t="s">
        <v>7</v>
      </c>
      <c r="F7" s="513" t="s">
        <v>140</v>
      </c>
      <c r="G7" s="514"/>
      <c r="H7" s="82" t="s">
        <v>141</v>
      </c>
      <c r="I7" s="12">
        <v>3104240635</v>
      </c>
      <c r="J7" s="12" t="s">
        <v>8</v>
      </c>
      <c r="K7" s="82" t="s">
        <v>142</v>
      </c>
      <c r="L7" s="4"/>
    </row>
    <row r="8" spans="1:12" ht="54" customHeight="1" x14ac:dyDescent="0.35">
      <c r="A8" s="7" t="s">
        <v>9</v>
      </c>
      <c r="B8" s="497" t="s">
        <v>143</v>
      </c>
      <c r="C8" s="498"/>
      <c r="D8" s="498"/>
      <c r="E8" s="7" t="s">
        <v>10</v>
      </c>
      <c r="F8" s="498" t="s">
        <v>144</v>
      </c>
      <c r="G8" s="498"/>
      <c r="H8" s="13" t="s">
        <v>145</v>
      </c>
      <c r="I8" s="13"/>
      <c r="J8" s="13" t="s">
        <v>11</v>
      </c>
      <c r="K8" s="83" t="s">
        <v>146</v>
      </c>
      <c r="L8" s="4"/>
    </row>
    <row r="11" spans="1:12" ht="15" customHeight="1" thickBot="1" x14ac:dyDescent="0.4"/>
    <row r="12" spans="1:12" ht="15" thickBot="1" x14ac:dyDescent="0.4">
      <c r="B12" s="499" t="s">
        <v>12</v>
      </c>
      <c r="C12" s="500"/>
      <c r="D12" s="500"/>
      <c r="E12" s="500"/>
      <c r="F12" s="500"/>
      <c r="G12" s="501"/>
    </row>
    <row r="13" spans="1:12" ht="35" customHeight="1" thickBot="1" x14ac:dyDescent="0.4">
      <c r="B13" s="99" t="s">
        <v>13</v>
      </c>
      <c r="C13" s="100" t="s">
        <v>14</v>
      </c>
      <c r="D13" s="100" t="s">
        <v>15</v>
      </c>
      <c r="E13" s="100" t="s">
        <v>16</v>
      </c>
      <c r="F13" s="100" t="s">
        <v>17</v>
      </c>
      <c r="G13" s="100" t="s">
        <v>18</v>
      </c>
    </row>
    <row r="14" spans="1:12" ht="50.5" thickBot="1" x14ac:dyDescent="0.4">
      <c r="B14" s="101" t="s">
        <v>19</v>
      </c>
      <c r="C14" s="102" t="s">
        <v>20</v>
      </c>
      <c r="D14" s="102" t="s">
        <v>21</v>
      </c>
      <c r="E14" s="103">
        <v>40</v>
      </c>
      <c r="F14" s="104">
        <v>597738</v>
      </c>
      <c r="G14" s="105">
        <f>+F14*E14</f>
        <v>23909520</v>
      </c>
    </row>
    <row r="15" spans="1:12" ht="15" thickBot="1" x14ac:dyDescent="0.4">
      <c r="B15" s="502" t="s">
        <v>22</v>
      </c>
      <c r="C15" s="503"/>
      <c r="D15" s="503"/>
      <c r="E15" s="503"/>
      <c r="F15" s="106"/>
      <c r="G15" s="107">
        <f>SUM(G14)</f>
        <v>23909520</v>
      </c>
    </row>
    <row r="17" spans="2:7" ht="31.5" x14ac:dyDescent="0.35">
      <c r="B17" s="108" t="s">
        <v>13</v>
      </c>
      <c r="C17" s="108" t="s">
        <v>14</v>
      </c>
      <c r="D17" s="108" t="s">
        <v>15</v>
      </c>
      <c r="E17" s="108" t="s">
        <v>16</v>
      </c>
      <c r="F17" s="108" t="s">
        <v>17</v>
      </c>
      <c r="G17" s="108" t="s">
        <v>18</v>
      </c>
    </row>
    <row r="18" spans="2:7" ht="21" x14ac:dyDescent="0.35">
      <c r="B18" s="109" t="s">
        <v>23</v>
      </c>
      <c r="C18" s="110" t="s">
        <v>24</v>
      </c>
      <c r="D18" s="111" t="s">
        <v>21</v>
      </c>
      <c r="E18" s="112">
        <v>1</v>
      </c>
      <c r="F18" s="113">
        <v>8370372</v>
      </c>
      <c r="G18" s="114">
        <f t="shared" ref="G18:G22" si="0">+F18*E18</f>
        <v>8370372</v>
      </c>
    </row>
    <row r="19" spans="2:7" x14ac:dyDescent="0.35">
      <c r="B19" s="490" t="s">
        <v>25</v>
      </c>
      <c r="C19" s="491"/>
      <c r="D19" s="491"/>
      <c r="E19" s="491"/>
      <c r="F19" s="106"/>
      <c r="G19" s="107">
        <f>SUM(G18)</f>
        <v>8370372</v>
      </c>
    </row>
    <row r="20" spans="2:7" x14ac:dyDescent="0.35">
      <c r="B20" s="115"/>
      <c r="C20" s="116"/>
      <c r="D20" s="116"/>
      <c r="E20" s="116"/>
      <c r="F20" s="117"/>
      <c r="G20" s="117"/>
    </row>
    <row r="21" spans="2:7" ht="31.5" x14ac:dyDescent="0.35">
      <c r="B21" s="108" t="s">
        <v>13</v>
      </c>
      <c r="C21" s="108" t="s">
        <v>14</v>
      </c>
      <c r="D21" s="108" t="s">
        <v>15</v>
      </c>
      <c r="E21" s="108" t="s">
        <v>16</v>
      </c>
      <c r="F21" s="108" t="s">
        <v>17</v>
      </c>
      <c r="G21" s="108" t="s">
        <v>18</v>
      </c>
    </row>
    <row r="22" spans="2:7" ht="21" x14ac:dyDescent="0.35">
      <c r="B22" s="118" t="s">
        <v>26</v>
      </c>
      <c r="C22" s="119" t="s">
        <v>27</v>
      </c>
      <c r="D22" s="120" t="s">
        <v>21</v>
      </c>
      <c r="E22" s="121">
        <v>1</v>
      </c>
      <c r="F22" s="122">
        <v>65000</v>
      </c>
      <c r="G22" s="123">
        <f t="shared" si="0"/>
        <v>65000</v>
      </c>
    </row>
    <row r="23" spans="2:7" ht="15.75" customHeight="1" x14ac:dyDescent="0.35">
      <c r="B23" s="490" t="s">
        <v>25</v>
      </c>
      <c r="C23" s="491"/>
      <c r="D23" s="491"/>
      <c r="E23" s="491"/>
      <c r="F23" s="106"/>
      <c r="G23" s="107">
        <f>SUM(G22)</f>
        <v>65000</v>
      </c>
    </row>
    <row r="24" spans="2:7" ht="15.75" customHeight="1" x14ac:dyDescent="0.35">
      <c r="B24" s="115"/>
      <c r="C24" s="116"/>
      <c r="D24" s="116"/>
      <c r="E24" s="116"/>
      <c r="F24" s="117"/>
      <c r="G24" s="117"/>
    </row>
    <row r="25" spans="2:7" ht="15.75" customHeight="1" x14ac:dyDescent="0.35">
      <c r="B25" s="504" t="s">
        <v>28</v>
      </c>
      <c r="C25" s="493"/>
      <c r="D25" s="493"/>
      <c r="E25" s="493"/>
      <c r="F25" s="493"/>
      <c r="G25" s="493"/>
    </row>
    <row r="26" spans="2:7" ht="34.5" customHeight="1" thickBot="1" x14ac:dyDescent="0.4">
      <c r="B26" s="108" t="s">
        <v>13</v>
      </c>
      <c r="C26" s="124" t="s">
        <v>14</v>
      </c>
      <c r="D26" s="125" t="s">
        <v>15</v>
      </c>
      <c r="E26" s="125" t="s">
        <v>16</v>
      </c>
      <c r="F26" s="125" t="s">
        <v>17</v>
      </c>
      <c r="G26" s="125" t="s">
        <v>18</v>
      </c>
    </row>
    <row r="27" spans="2:7" ht="15.75" customHeight="1" thickBot="1" x14ac:dyDescent="0.4">
      <c r="B27" s="486" t="s">
        <v>29</v>
      </c>
      <c r="C27" s="126" t="s">
        <v>30</v>
      </c>
      <c r="D27" s="126" t="s">
        <v>21</v>
      </c>
      <c r="E27" s="127">
        <v>1</v>
      </c>
      <c r="F27" s="128">
        <v>8047</v>
      </c>
      <c r="G27" s="129">
        <f t="shared" ref="G27:G31" si="1">+F27*E27</f>
        <v>8047</v>
      </c>
    </row>
    <row r="28" spans="2:7" ht="15.75" customHeight="1" thickBot="1" x14ac:dyDescent="0.4">
      <c r="B28" s="487"/>
      <c r="C28" s="126" t="s">
        <v>31</v>
      </c>
      <c r="D28" s="126" t="s">
        <v>21</v>
      </c>
      <c r="E28" s="127">
        <v>1</v>
      </c>
      <c r="F28" s="128">
        <v>15117</v>
      </c>
      <c r="G28" s="129">
        <f t="shared" si="1"/>
        <v>15117</v>
      </c>
    </row>
    <row r="29" spans="2:7" ht="15.75" customHeight="1" thickBot="1" x14ac:dyDescent="0.4">
      <c r="B29" s="487"/>
      <c r="C29" s="126" t="s">
        <v>32</v>
      </c>
      <c r="D29" s="126" t="s">
        <v>21</v>
      </c>
      <c r="E29" s="127">
        <v>1</v>
      </c>
      <c r="F29" s="128">
        <v>13713</v>
      </c>
      <c r="G29" s="129">
        <f t="shared" si="1"/>
        <v>13713</v>
      </c>
    </row>
    <row r="30" spans="2:7" ht="26.4" customHeight="1" thickBot="1" x14ac:dyDescent="0.4">
      <c r="B30" s="487"/>
      <c r="C30" s="130" t="s">
        <v>33</v>
      </c>
      <c r="D30" s="130" t="s">
        <v>21</v>
      </c>
      <c r="E30" s="132">
        <v>1</v>
      </c>
      <c r="F30" s="104">
        <v>6107</v>
      </c>
      <c r="G30" s="105">
        <f t="shared" si="1"/>
        <v>6107</v>
      </c>
    </row>
    <row r="31" spans="2:7" ht="23.75" customHeight="1" x14ac:dyDescent="0.35">
      <c r="B31" s="487"/>
      <c r="C31" s="131" t="s">
        <v>34</v>
      </c>
      <c r="D31" s="390" t="s">
        <v>21</v>
      </c>
      <c r="E31" s="121">
        <v>1</v>
      </c>
      <c r="F31" s="122">
        <v>6107</v>
      </c>
      <c r="G31" s="123">
        <f t="shared" si="1"/>
        <v>6107</v>
      </c>
    </row>
    <row r="32" spans="2:7" ht="15.75" customHeight="1" x14ac:dyDescent="0.35">
      <c r="B32" s="490" t="s">
        <v>25</v>
      </c>
      <c r="C32" s="491"/>
      <c r="D32" s="491"/>
      <c r="E32" s="491"/>
      <c r="F32" s="106"/>
      <c r="G32" s="107">
        <f>SUM(G27:G31)</f>
        <v>49091</v>
      </c>
    </row>
    <row r="33" spans="2:7" ht="15.75" customHeight="1" x14ac:dyDescent="0.35">
      <c r="B33" s="115"/>
      <c r="C33" s="116"/>
      <c r="D33" s="116"/>
      <c r="E33" s="116"/>
      <c r="F33" s="117"/>
      <c r="G33" s="117"/>
    </row>
    <row r="34" spans="2:7" ht="15.75" customHeight="1" x14ac:dyDescent="0.35">
      <c r="B34" s="108" t="s">
        <v>13</v>
      </c>
      <c r="C34" s="108" t="s">
        <v>14</v>
      </c>
      <c r="D34" s="108" t="s">
        <v>15</v>
      </c>
      <c r="E34" s="108" t="s">
        <v>16</v>
      </c>
      <c r="F34" s="108" t="s">
        <v>17</v>
      </c>
      <c r="G34" s="108" t="s">
        <v>18</v>
      </c>
    </row>
    <row r="35" spans="2:7" ht="15.75" customHeight="1" x14ac:dyDescent="0.35">
      <c r="B35" s="505" t="s">
        <v>35</v>
      </c>
      <c r="C35" s="133" t="s">
        <v>36</v>
      </c>
      <c r="D35" s="119" t="s">
        <v>21</v>
      </c>
      <c r="E35" s="134">
        <v>12</v>
      </c>
      <c r="F35" s="122">
        <v>8588</v>
      </c>
      <c r="G35" s="123">
        <f t="shared" ref="G35:G50" si="2">+F35*E35</f>
        <v>103056</v>
      </c>
    </row>
    <row r="36" spans="2:7" ht="15.75" customHeight="1" x14ac:dyDescent="0.35">
      <c r="B36" s="491"/>
      <c r="C36" s="133" t="s">
        <v>37</v>
      </c>
      <c r="D36" s="119" t="s">
        <v>21</v>
      </c>
      <c r="E36" s="134">
        <v>2</v>
      </c>
      <c r="F36" s="122">
        <v>31829</v>
      </c>
      <c r="G36" s="123">
        <f t="shared" si="2"/>
        <v>63658</v>
      </c>
    </row>
    <row r="37" spans="2:7" ht="15.75" customHeight="1" x14ac:dyDescent="0.35">
      <c r="B37" s="491"/>
      <c r="C37" s="133" t="s">
        <v>38</v>
      </c>
      <c r="D37" s="119" t="s">
        <v>21</v>
      </c>
      <c r="E37" s="134">
        <v>2</v>
      </c>
      <c r="F37" s="122">
        <v>10005</v>
      </c>
      <c r="G37" s="123">
        <f t="shared" si="2"/>
        <v>20010</v>
      </c>
    </row>
    <row r="38" spans="2:7" ht="15.75" customHeight="1" x14ac:dyDescent="0.35">
      <c r="B38" s="491"/>
      <c r="C38" s="133" t="s">
        <v>39</v>
      </c>
      <c r="D38" s="119" t="s">
        <v>21</v>
      </c>
      <c r="E38" s="134">
        <v>3</v>
      </c>
      <c r="F38" s="122">
        <v>5022</v>
      </c>
      <c r="G38" s="123">
        <f t="shared" si="2"/>
        <v>15066</v>
      </c>
    </row>
    <row r="39" spans="2:7" ht="15.75" customHeight="1" x14ac:dyDescent="0.35">
      <c r="B39" s="491"/>
      <c r="C39" s="133" t="s">
        <v>40</v>
      </c>
      <c r="D39" s="119" t="s">
        <v>21</v>
      </c>
      <c r="E39" s="134">
        <v>4</v>
      </c>
      <c r="F39" s="122">
        <v>4646</v>
      </c>
      <c r="G39" s="123">
        <f t="shared" si="2"/>
        <v>18584</v>
      </c>
    </row>
    <row r="40" spans="2:7" ht="15.75" customHeight="1" x14ac:dyDescent="0.35">
      <c r="B40" s="491"/>
      <c r="C40" s="133" t="s">
        <v>41</v>
      </c>
      <c r="D40" s="119" t="s">
        <v>21</v>
      </c>
      <c r="E40" s="134">
        <v>2</v>
      </c>
      <c r="F40" s="122">
        <v>10803</v>
      </c>
      <c r="G40" s="123">
        <f t="shared" si="2"/>
        <v>21606</v>
      </c>
    </row>
    <row r="41" spans="2:7" ht="15.75" customHeight="1" x14ac:dyDescent="0.35">
      <c r="B41" s="491"/>
      <c r="C41" s="133" t="s">
        <v>42</v>
      </c>
      <c r="D41" s="119" t="s">
        <v>21</v>
      </c>
      <c r="E41" s="134">
        <v>1</v>
      </c>
      <c r="F41" s="122">
        <v>50798</v>
      </c>
      <c r="G41" s="123">
        <f t="shared" si="2"/>
        <v>50798</v>
      </c>
    </row>
    <row r="42" spans="2:7" ht="15.75" customHeight="1" x14ac:dyDescent="0.35">
      <c r="B42" s="491"/>
      <c r="C42" s="133" t="s">
        <v>43</v>
      </c>
      <c r="D42" s="119" t="s">
        <v>21</v>
      </c>
      <c r="E42" s="134">
        <v>1</v>
      </c>
      <c r="F42" s="122">
        <v>36762</v>
      </c>
      <c r="G42" s="123">
        <f t="shared" si="2"/>
        <v>36762</v>
      </c>
    </row>
    <row r="43" spans="2:7" ht="15.75" customHeight="1" x14ac:dyDescent="0.35">
      <c r="B43" s="491"/>
      <c r="C43" s="133" t="s">
        <v>44</v>
      </c>
      <c r="D43" s="119" t="s">
        <v>21</v>
      </c>
      <c r="E43" s="134">
        <v>2</v>
      </c>
      <c r="F43" s="122">
        <v>10909</v>
      </c>
      <c r="G43" s="123">
        <f t="shared" si="2"/>
        <v>21818</v>
      </c>
    </row>
    <row r="44" spans="2:7" ht="15.75" customHeight="1" x14ac:dyDescent="0.35">
      <c r="B44" s="491"/>
      <c r="C44" s="133" t="s">
        <v>45</v>
      </c>
      <c r="D44" s="119" t="s">
        <v>21</v>
      </c>
      <c r="E44" s="134">
        <v>2</v>
      </c>
      <c r="F44" s="122">
        <v>3218</v>
      </c>
      <c r="G44" s="123">
        <f t="shared" si="2"/>
        <v>6436</v>
      </c>
    </row>
    <row r="45" spans="2:7" ht="15.75" customHeight="1" x14ac:dyDescent="0.35">
      <c r="B45" s="491"/>
      <c r="C45" s="133" t="s">
        <v>46</v>
      </c>
      <c r="D45" s="119" t="s">
        <v>47</v>
      </c>
      <c r="E45" s="134">
        <v>4</v>
      </c>
      <c r="F45" s="122">
        <v>9132</v>
      </c>
      <c r="G45" s="123">
        <f t="shared" si="2"/>
        <v>36528</v>
      </c>
    </row>
    <row r="46" spans="2:7" ht="15.75" customHeight="1" x14ac:dyDescent="0.35">
      <c r="B46" s="491"/>
      <c r="C46" s="133" t="s">
        <v>48</v>
      </c>
      <c r="D46" s="119" t="s">
        <v>21</v>
      </c>
      <c r="E46" s="134">
        <v>3</v>
      </c>
      <c r="F46" s="122">
        <v>5124</v>
      </c>
      <c r="G46" s="123">
        <f t="shared" si="2"/>
        <v>15372</v>
      </c>
    </row>
    <row r="47" spans="2:7" ht="15.75" customHeight="1" x14ac:dyDescent="0.35">
      <c r="B47" s="491"/>
      <c r="C47" s="133" t="s">
        <v>49</v>
      </c>
      <c r="D47" s="119" t="s">
        <v>21</v>
      </c>
      <c r="E47" s="134">
        <v>3</v>
      </c>
      <c r="F47" s="122">
        <v>6292</v>
      </c>
      <c r="G47" s="123">
        <f t="shared" si="2"/>
        <v>18876</v>
      </c>
    </row>
    <row r="48" spans="2:7" ht="15.75" customHeight="1" x14ac:dyDescent="0.35">
      <c r="B48" s="491"/>
      <c r="C48" s="133" t="s">
        <v>50</v>
      </c>
      <c r="D48" s="119" t="s">
        <v>21</v>
      </c>
      <c r="E48" s="134">
        <v>2</v>
      </c>
      <c r="F48" s="122">
        <v>5684</v>
      </c>
      <c r="G48" s="123">
        <f t="shared" si="2"/>
        <v>11368</v>
      </c>
    </row>
    <row r="49" spans="2:7" ht="15.75" customHeight="1" x14ac:dyDescent="0.35">
      <c r="B49" s="491"/>
      <c r="C49" s="133" t="s">
        <v>51</v>
      </c>
      <c r="D49" s="119" t="s">
        <v>21</v>
      </c>
      <c r="E49" s="134">
        <v>1</v>
      </c>
      <c r="F49" s="122">
        <v>1586</v>
      </c>
      <c r="G49" s="123">
        <f t="shared" si="2"/>
        <v>1586</v>
      </c>
    </row>
    <row r="50" spans="2:7" ht="15.75" customHeight="1" x14ac:dyDescent="0.35">
      <c r="B50" s="491"/>
      <c r="C50" s="133" t="s">
        <v>52</v>
      </c>
      <c r="D50" s="119" t="s">
        <v>47</v>
      </c>
      <c r="E50" s="134">
        <v>1</v>
      </c>
      <c r="F50" s="122">
        <v>13043</v>
      </c>
      <c r="G50" s="123">
        <f t="shared" si="2"/>
        <v>13043</v>
      </c>
    </row>
    <row r="51" spans="2:7" ht="24" customHeight="1" x14ac:dyDescent="0.35">
      <c r="B51" s="491"/>
      <c r="C51" s="133" t="s">
        <v>53</v>
      </c>
      <c r="D51" s="119" t="s">
        <v>21</v>
      </c>
      <c r="E51" s="134">
        <v>1</v>
      </c>
      <c r="F51" s="122">
        <v>5323</v>
      </c>
      <c r="G51" s="123">
        <f>+F51*E51</f>
        <v>5323</v>
      </c>
    </row>
    <row r="52" spans="2:7" ht="15.75" customHeight="1" x14ac:dyDescent="0.35">
      <c r="B52" s="492" t="s">
        <v>25</v>
      </c>
      <c r="C52" s="493"/>
      <c r="D52" s="493"/>
      <c r="E52" s="493"/>
      <c r="F52" s="135"/>
      <c r="G52" s="136">
        <f>SUM(G35:G51)</f>
        <v>459890</v>
      </c>
    </row>
    <row r="53" spans="2:7" ht="15.75" customHeight="1" thickBot="1" x14ac:dyDescent="0.4"/>
    <row r="54" spans="2:7" ht="34.25" customHeight="1" thickBot="1" x14ac:dyDescent="0.4">
      <c r="B54" s="108" t="s">
        <v>13</v>
      </c>
      <c r="C54" s="108" t="s">
        <v>14</v>
      </c>
      <c r="D54" s="108" t="s">
        <v>15</v>
      </c>
      <c r="E54" s="108" t="s">
        <v>16</v>
      </c>
      <c r="F54" s="108" t="s">
        <v>17</v>
      </c>
      <c r="G54" s="137" t="s">
        <v>18</v>
      </c>
    </row>
    <row r="55" spans="2:7" ht="20" customHeight="1" thickBot="1" x14ac:dyDescent="0.4">
      <c r="B55" s="486" t="s">
        <v>54</v>
      </c>
      <c r="C55" s="138" t="s">
        <v>55</v>
      </c>
      <c r="D55" s="138" t="s">
        <v>21</v>
      </c>
      <c r="E55" s="139">
        <v>1</v>
      </c>
      <c r="F55" s="140">
        <v>63041</v>
      </c>
      <c r="G55" s="129">
        <f t="shared" ref="G55:G73" si="3">+F55*E55</f>
        <v>63041</v>
      </c>
    </row>
    <row r="56" spans="2:7" ht="15.75" customHeight="1" thickBot="1" x14ac:dyDescent="0.4">
      <c r="B56" s="487"/>
      <c r="C56" s="130" t="s">
        <v>56</v>
      </c>
      <c r="D56" s="130" t="s">
        <v>21</v>
      </c>
      <c r="E56" s="103">
        <v>150</v>
      </c>
      <c r="F56" s="128">
        <v>2418</v>
      </c>
      <c r="G56" s="129">
        <f t="shared" si="3"/>
        <v>362700</v>
      </c>
    </row>
    <row r="57" spans="2:7" ht="25.25" customHeight="1" thickBot="1" x14ac:dyDescent="0.4">
      <c r="B57" s="488"/>
      <c r="C57" s="130" t="s">
        <v>57</v>
      </c>
      <c r="D57" s="130" t="s">
        <v>21</v>
      </c>
      <c r="E57" s="103">
        <v>4</v>
      </c>
      <c r="F57" s="128">
        <v>13377</v>
      </c>
      <c r="G57" s="129">
        <f t="shared" si="3"/>
        <v>53508</v>
      </c>
    </row>
    <row r="58" spans="2:7" ht="26.4" customHeight="1" thickBot="1" x14ac:dyDescent="0.4">
      <c r="B58" s="489" t="s">
        <v>58</v>
      </c>
      <c r="C58" s="130" t="s">
        <v>59</v>
      </c>
      <c r="D58" s="130" t="s">
        <v>21</v>
      </c>
      <c r="E58" s="103">
        <v>1</v>
      </c>
      <c r="F58" s="128">
        <v>3973</v>
      </c>
      <c r="G58" s="129">
        <f t="shared" si="3"/>
        <v>3973</v>
      </c>
    </row>
    <row r="59" spans="2:7" ht="15.75" customHeight="1" thickBot="1" x14ac:dyDescent="0.4">
      <c r="B59" s="487"/>
      <c r="C59" s="130" t="s">
        <v>60</v>
      </c>
      <c r="D59" s="130" t="s">
        <v>21</v>
      </c>
      <c r="E59" s="103">
        <v>1</v>
      </c>
      <c r="F59" s="128">
        <v>20137</v>
      </c>
      <c r="G59" s="129">
        <f t="shared" si="3"/>
        <v>20137</v>
      </c>
    </row>
    <row r="60" spans="2:7" ht="15.75" customHeight="1" thickBot="1" x14ac:dyDescent="0.4">
      <c r="B60" s="487"/>
      <c r="C60" s="130" t="s">
        <v>61</v>
      </c>
      <c r="D60" s="130" t="s">
        <v>21</v>
      </c>
      <c r="E60" s="103">
        <v>1</v>
      </c>
      <c r="F60" s="128">
        <v>4250</v>
      </c>
      <c r="G60" s="129">
        <f t="shared" si="3"/>
        <v>4250</v>
      </c>
    </row>
    <row r="61" spans="2:7" ht="15.75" customHeight="1" thickBot="1" x14ac:dyDescent="0.4">
      <c r="B61" s="487"/>
      <c r="C61" s="130" t="s">
        <v>62</v>
      </c>
      <c r="D61" s="130" t="s">
        <v>21</v>
      </c>
      <c r="E61" s="103">
        <v>1</v>
      </c>
      <c r="F61" s="128">
        <v>10559</v>
      </c>
      <c r="G61" s="129">
        <f t="shared" si="3"/>
        <v>10559</v>
      </c>
    </row>
    <row r="62" spans="2:7" ht="15.75" customHeight="1" thickBot="1" x14ac:dyDescent="0.4">
      <c r="B62" s="487"/>
      <c r="C62" s="130" t="s">
        <v>63</v>
      </c>
      <c r="D62" s="130" t="s">
        <v>47</v>
      </c>
      <c r="E62" s="103">
        <v>1</v>
      </c>
      <c r="F62" s="128">
        <v>13043</v>
      </c>
      <c r="G62" s="129">
        <f t="shared" si="3"/>
        <v>13043</v>
      </c>
    </row>
    <row r="63" spans="2:7" ht="32.4" customHeight="1" thickBot="1" x14ac:dyDescent="0.4">
      <c r="B63" s="488"/>
      <c r="C63" s="130" t="s">
        <v>64</v>
      </c>
      <c r="D63" s="130" t="s">
        <v>21</v>
      </c>
      <c r="E63" s="103">
        <v>1</v>
      </c>
      <c r="F63" s="128">
        <v>5323</v>
      </c>
      <c r="G63" s="129">
        <f t="shared" si="3"/>
        <v>5323</v>
      </c>
    </row>
    <row r="64" spans="2:7" ht="31.25" customHeight="1" thickBot="1" x14ac:dyDescent="0.4">
      <c r="B64" s="489" t="s">
        <v>65</v>
      </c>
      <c r="C64" s="130" t="s">
        <v>66</v>
      </c>
      <c r="D64" s="130" t="s">
        <v>21</v>
      </c>
      <c r="E64" s="103">
        <v>1</v>
      </c>
      <c r="F64" s="128">
        <v>3887</v>
      </c>
      <c r="G64" s="129">
        <f t="shared" si="3"/>
        <v>3887</v>
      </c>
    </row>
    <row r="65" spans="2:7" ht="23.4" customHeight="1" thickBot="1" x14ac:dyDescent="0.4">
      <c r="B65" s="487"/>
      <c r="C65" s="130" t="s">
        <v>59</v>
      </c>
      <c r="D65" s="130" t="s">
        <v>21</v>
      </c>
      <c r="E65" s="103">
        <v>1</v>
      </c>
      <c r="F65" s="128">
        <v>3810</v>
      </c>
      <c r="G65" s="129">
        <f t="shared" si="3"/>
        <v>3810</v>
      </c>
    </row>
    <row r="66" spans="2:7" ht="15.75" customHeight="1" thickBot="1" x14ac:dyDescent="0.4">
      <c r="B66" s="487"/>
      <c r="C66" s="130" t="s">
        <v>60</v>
      </c>
      <c r="D66" s="130" t="s">
        <v>21</v>
      </c>
      <c r="E66" s="103">
        <v>1</v>
      </c>
      <c r="F66" s="128">
        <v>20137</v>
      </c>
      <c r="G66" s="129">
        <f t="shared" si="3"/>
        <v>20137</v>
      </c>
    </row>
    <row r="67" spans="2:7" ht="15.75" customHeight="1" thickBot="1" x14ac:dyDescent="0.4">
      <c r="B67" s="487"/>
      <c r="C67" s="130" t="s">
        <v>61</v>
      </c>
      <c r="D67" s="130" t="s">
        <v>21</v>
      </c>
      <c r="E67" s="103">
        <v>1</v>
      </c>
      <c r="F67" s="128">
        <v>4250</v>
      </c>
      <c r="G67" s="129">
        <f t="shared" si="3"/>
        <v>4250</v>
      </c>
    </row>
    <row r="68" spans="2:7" ht="15.75" customHeight="1" thickBot="1" x14ac:dyDescent="0.4">
      <c r="B68" s="487"/>
      <c r="C68" s="130" t="s">
        <v>67</v>
      </c>
      <c r="D68" s="130" t="s">
        <v>68</v>
      </c>
      <c r="E68" s="103">
        <v>1</v>
      </c>
      <c r="F68" s="128">
        <v>6146</v>
      </c>
      <c r="G68" s="129">
        <f t="shared" si="3"/>
        <v>6146</v>
      </c>
    </row>
    <row r="69" spans="2:7" ht="45" customHeight="1" thickBot="1" x14ac:dyDescent="0.4">
      <c r="B69" s="487"/>
      <c r="C69" s="102" t="s">
        <v>69</v>
      </c>
      <c r="D69" s="130" t="s">
        <v>47</v>
      </c>
      <c r="E69" s="103">
        <v>1</v>
      </c>
      <c r="F69" s="128">
        <v>15024</v>
      </c>
      <c r="G69" s="129">
        <f t="shared" si="3"/>
        <v>15024</v>
      </c>
    </row>
    <row r="70" spans="2:7" ht="15.75" customHeight="1" thickBot="1" x14ac:dyDescent="0.4">
      <c r="B70" s="487"/>
      <c r="C70" s="130" t="s">
        <v>62</v>
      </c>
      <c r="D70" s="130" t="s">
        <v>21</v>
      </c>
      <c r="E70" s="103">
        <v>1</v>
      </c>
      <c r="F70" s="128">
        <v>11252</v>
      </c>
      <c r="G70" s="129">
        <f t="shared" si="3"/>
        <v>11252</v>
      </c>
    </row>
    <row r="71" spans="2:7" ht="15.75" customHeight="1" thickBot="1" x14ac:dyDescent="0.4">
      <c r="B71" s="487"/>
      <c r="C71" s="130" t="s">
        <v>63</v>
      </c>
      <c r="D71" s="130" t="s">
        <v>47</v>
      </c>
      <c r="E71" s="103">
        <v>1</v>
      </c>
      <c r="F71" s="128">
        <v>13043</v>
      </c>
      <c r="G71" s="129">
        <f t="shared" si="3"/>
        <v>13043</v>
      </c>
    </row>
    <row r="72" spans="2:7" ht="13.5" customHeight="1" thickBot="1" x14ac:dyDescent="0.4">
      <c r="B72" s="488"/>
      <c r="C72" s="130" t="s">
        <v>64</v>
      </c>
      <c r="D72" s="130" t="s">
        <v>21</v>
      </c>
      <c r="E72" s="103">
        <v>1</v>
      </c>
      <c r="F72" s="128">
        <v>5323</v>
      </c>
      <c r="G72" s="129">
        <f t="shared" si="3"/>
        <v>5323</v>
      </c>
    </row>
    <row r="73" spans="2:7" ht="26.4" customHeight="1" x14ac:dyDescent="0.35">
      <c r="B73" s="141" t="s">
        <v>70</v>
      </c>
      <c r="C73" s="131" t="s">
        <v>71</v>
      </c>
      <c r="D73" s="131" t="s">
        <v>21</v>
      </c>
      <c r="E73" s="142">
        <v>1</v>
      </c>
      <c r="F73" s="104">
        <v>6373</v>
      </c>
      <c r="G73" s="105">
        <f t="shared" si="3"/>
        <v>6373</v>
      </c>
    </row>
    <row r="74" spans="2:7" ht="15.75" customHeight="1" x14ac:dyDescent="0.35">
      <c r="B74" s="490" t="s">
        <v>25</v>
      </c>
      <c r="C74" s="491"/>
      <c r="D74" s="491"/>
      <c r="E74" s="491"/>
      <c r="F74" s="106"/>
      <c r="G74" s="107">
        <f>SUM(G55:G73)</f>
        <v>625779</v>
      </c>
    </row>
    <row r="75" spans="2:7" ht="15.75" customHeight="1" x14ac:dyDescent="0.35">
      <c r="B75" s="115"/>
      <c r="C75" s="116"/>
      <c r="D75" s="116"/>
      <c r="E75" s="116"/>
      <c r="F75" s="117"/>
      <c r="G75" s="117"/>
    </row>
    <row r="76" spans="2:7" ht="24" customHeight="1" x14ac:dyDescent="0.35">
      <c r="B76" s="108" t="s">
        <v>13</v>
      </c>
      <c r="C76" s="108" t="s">
        <v>14</v>
      </c>
      <c r="D76" s="108" t="s">
        <v>15</v>
      </c>
      <c r="E76" s="108" t="s">
        <v>16</v>
      </c>
      <c r="F76" s="108" t="s">
        <v>17</v>
      </c>
      <c r="G76" s="108" t="s">
        <v>18</v>
      </c>
    </row>
    <row r="77" spans="2:7" ht="26" customHeight="1" x14ac:dyDescent="0.35">
      <c r="B77" s="143" t="s">
        <v>72</v>
      </c>
      <c r="C77" s="144" t="s">
        <v>73</v>
      </c>
      <c r="D77" s="119" t="s">
        <v>21</v>
      </c>
      <c r="E77" s="145">
        <v>1</v>
      </c>
      <c r="F77" s="122">
        <v>49258</v>
      </c>
      <c r="G77" s="123">
        <f>+F77*E77</f>
        <v>49258</v>
      </c>
    </row>
    <row r="78" spans="2:7" ht="15.75" customHeight="1" x14ac:dyDescent="0.35">
      <c r="B78" s="492" t="s">
        <v>25</v>
      </c>
      <c r="C78" s="493"/>
      <c r="D78" s="493"/>
      <c r="E78" s="493"/>
      <c r="F78" s="135"/>
      <c r="G78" s="135"/>
    </row>
    <row r="79" spans="2:7" ht="15.75" customHeight="1" x14ac:dyDescent="0.35">
      <c r="B79" s="115"/>
      <c r="C79" s="116"/>
      <c r="D79" s="116"/>
      <c r="E79" s="116"/>
      <c r="F79" s="117"/>
      <c r="G79" s="117"/>
    </row>
    <row r="80" spans="2:7" ht="15.75" customHeight="1" x14ac:dyDescent="0.35">
      <c r="B80" s="108" t="s">
        <v>13</v>
      </c>
      <c r="C80" s="108" t="s">
        <v>14</v>
      </c>
      <c r="D80" s="108" t="s">
        <v>15</v>
      </c>
      <c r="E80" s="108" t="s">
        <v>16</v>
      </c>
      <c r="F80" s="108" t="s">
        <v>17</v>
      </c>
      <c r="G80" s="108" t="s">
        <v>18</v>
      </c>
    </row>
    <row r="81" spans="2:7" ht="26.75" customHeight="1" thickBot="1" x14ac:dyDescent="0.4">
      <c r="B81" s="109" t="s">
        <v>74</v>
      </c>
      <c r="C81" s="110" t="s">
        <v>75</v>
      </c>
      <c r="D81" s="146" t="s">
        <v>21</v>
      </c>
      <c r="E81" s="146">
        <v>1</v>
      </c>
      <c r="F81" s="147">
        <v>159119</v>
      </c>
      <c r="G81" s="148">
        <f>+F81*E81</f>
        <v>159119</v>
      </c>
    </row>
    <row r="82" spans="2:7" ht="15.75" customHeight="1" thickBot="1" x14ac:dyDescent="0.4">
      <c r="B82" s="490" t="s">
        <v>25</v>
      </c>
      <c r="C82" s="491"/>
      <c r="D82" s="491"/>
      <c r="E82" s="491"/>
      <c r="F82" s="106"/>
      <c r="G82" s="106"/>
    </row>
    <row r="83" spans="2:7" ht="15.75" customHeight="1" thickBot="1" x14ac:dyDescent="0.4">
      <c r="B83" s="149" t="s">
        <v>13</v>
      </c>
      <c r="C83" s="125" t="s">
        <v>14</v>
      </c>
      <c r="D83" s="125" t="s">
        <v>15</v>
      </c>
      <c r="E83" s="125" t="s">
        <v>16</v>
      </c>
      <c r="F83" s="125" t="s">
        <v>17</v>
      </c>
      <c r="G83" s="100" t="s">
        <v>18</v>
      </c>
    </row>
    <row r="84" spans="2:7" ht="50.75" customHeight="1" thickBot="1" x14ac:dyDescent="0.4">
      <c r="B84" s="489" t="s">
        <v>76</v>
      </c>
      <c r="C84" s="102" t="s">
        <v>77</v>
      </c>
      <c r="D84" s="102" t="s">
        <v>21</v>
      </c>
      <c r="E84" s="103">
        <v>1</v>
      </c>
      <c r="F84" s="128">
        <v>186149</v>
      </c>
      <c r="G84" s="129">
        <f t="shared" ref="G84:G86" si="4">+F84*E84</f>
        <v>186149</v>
      </c>
    </row>
    <row r="85" spans="2:7" ht="39" customHeight="1" thickBot="1" x14ac:dyDescent="0.4">
      <c r="B85" s="487"/>
      <c r="C85" s="102" t="s">
        <v>78</v>
      </c>
      <c r="D85" s="102" t="s">
        <v>21</v>
      </c>
      <c r="E85" s="103">
        <v>1</v>
      </c>
      <c r="F85" s="128">
        <v>316250</v>
      </c>
      <c r="G85" s="129">
        <f t="shared" si="4"/>
        <v>316250</v>
      </c>
    </row>
    <row r="86" spans="2:7" ht="40.5" customHeight="1" x14ac:dyDescent="0.35">
      <c r="B86" s="487"/>
      <c r="C86" s="150" t="s">
        <v>79</v>
      </c>
      <c r="D86" s="150" t="s">
        <v>21</v>
      </c>
      <c r="E86" s="142">
        <v>1</v>
      </c>
      <c r="F86" s="104">
        <v>1317709</v>
      </c>
      <c r="G86" s="105">
        <f t="shared" si="4"/>
        <v>1317709</v>
      </c>
    </row>
    <row r="87" spans="2:7" ht="15.75" customHeight="1" x14ac:dyDescent="0.35">
      <c r="B87" s="490" t="s">
        <v>25</v>
      </c>
      <c r="C87" s="491"/>
      <c r="D87" s="491"/>
      <c r="E87" s="491"/>
      <c r="F87" s="106"/>
      <c r="G87" s="151">
        <f>SUM(G84:G86)</f>
        <v>1820108</v>
      </c>
    </row>
    <row r="88" spans="2:7" ht="15.75" customHeight="1" x14ac:dyDescent="0.35">
      <c r="B88" s="115"/>
      <c r="C88" s="116"/>
      <c r="D88" s="116"/>
      <c r="E88" s="116"/>
      <c r="F88" s="117"/>
      <c r="G88" s="117"/>
    </row>
    <row r="89" spans="2:7" ht="32" customHeight="1" x14ac:dyDescent="0.35">
      <c r="B89" s="108" t="s">
        <v>13</v>
      </c>
      <c r="C89" s="108" t="s">
        <v>14</v>
      </c>
      <c r="D89" s="108" t="s">
        <v>15</v>
      </c>
      <c r="E89" s="108" t="s">
        <v>16</v>
      </c>
      <c r="F89" s="108" t="s">
        <v>17</v>
      </c>
      <c r="G89" s="108" t="s">
        <v>18</v>
      </c>
    </row>
    <row r="90" spans="2:7" ht="62" customHeight="1" x14ac:dyDescent="0.35">
      <c r="B90" s="494" t="s">
        <v>80</v>
      </c>
      <c r="C90" s="119" t="s">
        <v>81</v>
      </c>
      <c r="D90" s="145" t="s">
        <v>21</v>
      </c>
      <c r="E90" s="145">
        <v>1</v>
      </c>
      <c r="F90" s="122">
        <v>96293.253333333341</v>
      </c>
      <c r="G90" s="123">
        <f t="shared" ref="G90:G93" si="5">+F90*E90</f>
        <v>96293.253333333341</v>
      </c>
    </row>
    <row r="91" spans="2:7" ht="61.25" customHeight="1" x14ac:dyDescent="0.35">
      <c r="B91" s="491"/>
      <c r="C91" s="119" t="s">
        <v>82</v>
      </c>
      <c r="D91" s="145" t="s">
        <v>21</v>
      </c>
      <c r="E91" s="145">
        <v>1</v>
      </c>
      <c r="F91" s="122">
        <v>96293.253333333341</v>
      </c>
      <c r="G91" s="123">
        <f t="shared" si="5"/>
        <v>96293.253333333341</v>
      </c>
    </row>
    <row r="92" spans="2:7" ht="59" customHeight="1" x14ac:dyDescent="0.35">
      <c r="B92" s="491"/>
      <c r="C92" s="119" t="s">
        <v>83</v>
      </c>
      <c r="D92" s="145" t="s">
        <v>21</v>
      </c>
      <c r="E92" s="145">
        <v>1</v>
      </c>
      <c r="F92" s="122">
        <v>96293.253333333341</v>
      </c>
      <c r="G92" s="123">
        <f t="shared" si="5"/>
        <v>96293.253333333341</v>
      </c>
    </row>
    <row r="93" spans="2:7" ht="40.25" customHeight="1" x14ac:dyDescent="0.35">
      <c r="B93" s="491"/>
      <c r="C93" s="119" t="s">
        <v>84</v>
      </c>
      <c r="D93" s="145" t="s">
        <v>21</v>
      </c>
      <c r="E93" s="145">
        <v>1</v>
      </c>
      <c r="F93" s="122">
        <v>96293.253333333341</v>
      </c>
      <c r="G93" s="123">
        <f t="shared" si="5"/>
        <v>96293.253333333341</v>
      </c>
    </row>
    <row r="94" spans="2:7" ht="15.75" customHeight="1" x14ac:dyDescent="0.35">
      <c r="B94" s="492" t="s">
        <v>25</v>
      </c>
      <c r="C94" s="493"/>
      <c r="D94" s="493"/>
      <c r="E94" s="493"/>
      <c r="F94" s="135"/>
      <c r="G94" s="136">
        <f>SUM(G90:G93)</f>
        <v>385173.01333333337</v>
      </c>
    </row>
    <row r="95" spans="2:7" ht="15.75" customHeight="1" x14ac:dyDescent="0.35">
      <c r="B95" s="115"/>
      <c r="C95" s="116"/>
      <c r="D95" s="116"/>
      <c r="E95" s="116"/>
      <c r="F95" s="117"/>
      <c r="G95" s="117"/>
    </row>
    <row r="96" spans="2:7" ht="15.75" customHeight="1" x14ac:dyDescent="0.35">
      <c r="B96" s="495" t="s">
        <v>85</v>
      </c>
      <c r="C96" s="491"/>
      <c r="D96" s="491"/>
      <c r="E96" s="491"/>
      <c r="F96" s="491"/>
      <c r="G96" s="491"/>
    </row>
    <row r="97" spans="2:7" ht="27.65" customHeight="1" thickBot="1" x14ac:dyDescent="0.4">
      <c r="B97" s="149" t="s">
        <v>13</v>
      </c>
      <c r="C97" s="125" t="s">
        <v>14</v>
      </c>
      <c r="D97" s="125" t="s">
        <v>15</v>
      </c>
      <c r="E97" s="125" t="s">
        <v>16</v>
      </c>
      <c r="F97" s="152" t="s">
        <v>17</v>
      </c>
      <c r="G97" s="125" t="s">
        <v>18</v>
      </c>
    </row>
    <row r="98" spans="2:7" ht="26" customHeight="1" thickBot="1" x14ac:dyDescent="0.4">
      <c r="B98" s="496" t="s">
        <v>86</v>
      </c>
      <c r="C98" s="130" t="s">
        <v>87</v>
      </c>
      <c r="D98" s="130" t="s">
        <v>21</v>
      </c>
      <c r="E98" s="153">
        <v>1</v>
      </c>
      <c r="F98" s="147">
        <v>56743</v>
      </c>
      <c r="G98" s="154">
        <f t="shared" ref="G98:G110" si="6">+F98*E98</f>
        <v>56743</v>
      </c>
    </row>
    <row r="99" spans="2:7" ht="25.25" customHeight="1" thickBot="1" x14ac:dyDescent="0.4">
      <c r="B99" s="487"/>
      <c r="C99" s="155" t="s">
        <v>88</v>
      </c>
      <c r="D99" s="130" t="s">
        <v>21</v>
      </c>
      <c r="E99" s="153">
        <v>1</v>
      </c>
      <c r="F99" s="147">
        <v>79002</v>
      </c>
      <c r="G99" s="154">
        <f t="shared" si="6"/>
        <v>79002</v>
      </c>
    </row>
    <row r="100" spans="2:7" ht="28.25" customHeight="1" thickBot="1" x14ac:dyDescent="0.4">
      <c r="B100" s="487"/>
      <c r="C100" s="130" t="s">
        <v>89</v>
      </c>
      <c r="D100" s="130" t="s">
        <v>47</v>
      </c>
      <c r="E100" s="153">
        <v>1</v>
      </c>
      <c r="F100" s="147">
        <v>185915</v>
      </c>
      <c r="G100" s="154">
        <f t="shared" si="6"/>
        <v>185915</v>
      </c>
    </row>
    <row r="101" spans="2:7" ht="18" customHeight="1" thickBot="1" x14ac:dyDescent="0.4">
      <c r="B101" s="487"/>
      <c r="C101" s="130" t="s">
        <v>90</v>
      </c>
      <c r="D101" s="130" t="s">
        <v>91</v>
      </c>
      <c r="E101" s="153">
        <v>2</v>
      </c>
      <c r="F101" s="147">
        <v>23638</v>
      </c>
      <c r="G101" s="154">
        <f t="shared" si="6"/>
        <v>47276</v>
      </c>
    </row>
    <row r="102" spans="2:7" ht="27.65" customHeight="1" thickBot="1" x14ac:dyDescent="0.4">
      <c r="B102" s="487"/>
      <c r="C102" s="130" t="s">
        <v>92</v>
      </c>
      <c r="D102" s="130" t="s">
        <v>91</v>
      </c>
      <c r="E102" s="153">
        <v>1</v>
      </c>
      <c r="F102" s="147">
        <v>120458</v>
      </c>
      <c r="G102" s="154">
        <f t="shared" si="6"/>
        <v>120458</v>
      </c>
    </row>
    <row r="103" spans="2:7" ht="29" customHeight="1" thickBot="1" x14ac:dyDescent="0.4">
      <c r="B103" s="487"/>
      <c r="C103" s="130" t="s">
        <v>93</v>
      </c>
      <c r="D103" s="130" t="s">
        <v>21</v>
      </c>
      <c r="E103" s="153">
        <v>1</v>
      </c>
      <c r="F103" s="147">
        <v>46894</v>
      </c>
      <c r="G103" s="154">
        <f t="shared" si="6"/>
        <v>46894</v>
      </c>
    </row>
    <row r="104" spans="2:7" ht="25.25" customHeight="1" thickBot="1" x14ac:dyDescent="0.4">
      <c r="B104" s="487"/>
      <c r="C104" s="130" t="s">
        <v>94</v>
      </c>
      <c r="D104" s="130" t="s">
        <v>47</v>
      </c>
      <c r="E104" s="153">
        <v>1</v>
      </c>
      <c r="F104" s="156">
        <v>181221</v>
      </c>
      <c r="G104" s="154">
        <f t="shared" si="6"/>
        <v>181221</v>
      </c>
    </row>
    <row r="105" spans="2:7" ht="15.75" customHeight="1" thickBot="1" x14ac:dyDescent="0.4">
      <c r="B105" s="487"/>
      <c r="C105" s="130" t="s">
        <v>95</v>
      </c>
      <c r="D105" s="130" t="s">
        <v>47</v>
      </c>
      <c r="E105" s="153">
        <v>1</v>
      </c>
      <c r="F105" s="147">
        <v>88361</v>
      </c>
      <c r="G105" s="154">
        <f t="shared" si="6"/>
        <v>88361</v>
      </c>
    </row>
    <row r="106" spans="2:7" ht="15.75" customHeight="1" thickBot="1" x14ac:dyDescent="0.4">
      <c r="B106" s="487"/>
      <c r="C106" s="130" t="s">
        <v>96</v>
      </c>
      <c r="D106" s="130" t="s">
        <v>21</v>
      </c>
      <c r="E106" s="153">
        <v>1</v>
      </c>
      <c r="F106" s="147">
        <v>85802</v>
      </c>
      <c r="G106" s="154">
        <f t="shared" si="6"/>
        <v>85802</v>
      </c>
    </row>
    <row r="107" spans="2:7" ht="15.75" customHeight="1" thickBot="1" x14ac:dyDescent="0.4">
      <c r="B107" s="487"/>
      <c r="C107" s="130" t="s">
        <v>97</v>
      </c>
      <c r="D107" s="130" t="s">
        <v>91</v>
      </c>
      <c r="E107" s="153">
        <v>2</v>
      </c>
      <c r="F107" s="147">
        <v>23710</v>
      </c>
      <c r="G107" s="154">
        <f t="shared" si="6"/>
        <v>47420</v>
      </c>
    </row>
    <row r="108" spans="2:7" ht="15.75" customHeight="1" thickBot="1" x14ac:dyDescent="0.4">
      <c r="B108" s="487"/>
      <c r="C108" s="130" t="s">
        <v>98</v>
      </c>
      <c r="D108" s="130" t="s">
        <v>91</v>
      </c>
      <c r="E108" s="153">
        <v>1</v>
      </c>
      <c r="F108" s="147">
        <v>120458</v>
      </c>
      <c r="G108" s="154">
        <f t="shared" si="6"/>
        <v>120458</v>
      </c>
    </row>
    <row r="109" spans="2:7" ht="23.4" customHeight="1" thickBot="1" x14ac:dyDescent="0.4">
      <c r="B109" s="487"/>
      <c r="C109" s="130" t="s">
        <v>99</v>
      </c>
      <c r="D109" s="130" t="s">
        <v>100</v>
      </c>
      <c r="E109" s="153">
        <v>1</v>
      </c>
      <c r="F109" s="147">
        <v>200886</v>
      </c>
      <c r="G109" s="154">
        <f t="shared" si="6"/>
        <v>200886</v>
      </c>
    </row>
    <row r="110" spans="2:7" ht="26.4" customHeight="1" x14ac:dyDescent="0.35">
      <c r="B110" s="487"/>
      <c r="C110" s="131" t="s">
        <v>101</v>
      </c>
      <c r="D110" s="131" t="s">
        <v>100</v>
      </c>
      <c r="E110" s="157">
        <v>1</v>
      </c>
      <c r="F110" s="147">
        <v>125000</v>
      </c>
      <c r="G110" s="158">
        <f t="shared" si="6"/>
        <v>125000</v>
      </c>
    </row>
    <row r="111" spans="2:7" ht="15.75" customHeight="1" x14ac:dyDescent="0.35">
      <c r="B111" s="490" t="s">
        <v>25</v>
      </c>
      <c r="C111" s="491"/>
      <c r="D111" s="491"/>
      <c r="E111" s="491"/>
      <c r="F111" s="106"/>
      <c r="G111" s="106"/>
    </row>
    <row r="112" spans="2:7" ht="15.75" customHeight="1" x14ac:dyDescent="0.35">
      <c r="B112" s="115"/>
      <c r="C112" s="116"/>
      <c r="D112" s="116"/>
      <c r="E112" s="116"/>
      <c r="F112" s="117"/>
      <c r="G112" s="117"/>
    </row>
    <row r="113" spans="2:12" ht="15.75" customHeight="1" x14ac:dyDescent="0.35">
      <c r="B113" s="108" t="s">
        <v>13</v>
      </c>
      <c r="C113" s="108" t="s">
        <v>14</v>
      </c>
      <c r="D113" s="108" t="s">
        <v>15</v>
      </c>
      <c r="E113" s="108" t="s">
        <v>16</v>
      </c>
      <c r="F113" s="108" t="s">
        <v>17</v>
      </c>
      <c r="G113" s="108" t="s">
        <v>18</v>
      </c>
    </row>
    <row r="114" spans="2:12" ht="15.75" customHeight="1" thickBot="1" x14ac:dyDescent="0.4">
      <c r="B114" s="486" t="s">
        <v>102</v>
      </c>
      <c r="C114" s="138" t="s">
        <v>103</v>
      </c>
      <c r="D114" s="138" t="s">
        <v>21</v>
      </c>
      <c r="E114" s="139">
        <v>1</v>
      </c>
      <c r="F114" s="140">
        <v>11960</v>
      </c>
      <c r="G114" s="148">
        <f t="shared" ref="G114:G119" si="7">+F114*E114</f>
        <v>11960</v>
      </c>
    </row>
    <row r="115" spans="2:12" ht="15.75" customHeight="1" thickBot="1" x14ac:dyDescent="0.4">
      <c r="B115" s="487"/>
      <c r="C115" s="130" t="s">
        <v>104</v>
      </c>
      <c r="D115" s="130" t="s">
        <v>21</v>
      </c>
      <c r="E115" s="103">
        <v>1</v>
      </c>
      <c r="F115" s="128">
        <v>7124</v>
      </c>
      <c r="G115" s="129">
        <f t="shared" si="7"/>
        <v>7124</v>
      </c>
    </row>
    <row r="116" spans="2:12" ht="48" customHeight="1" thickBot="1" x14ac:dyDescent="0.4">
      <c r="B116" s="488"/>
      <c r="C116" s="130" t="s">
        <v>105</v>
      </c>
      <c r="D116" s="130" t="s">
        <v>21</v>
      </c>
      <c r="E116" s="103">
        <v>1</v>
      </c>
      <c r="F116" s="128">
        <v>12064</v>
      </c>
      <c r="G116" s="129">
        <f t="shared" si="7"/>
        <v>12064</v>
      </c>
    </row>
    <row r="117" spans="2:12" ht="15.75" customHeight="1" thickBot="1" x14ac:dyDescent="0.4">
      <c r="B117" s="489" t="s">
        <v>106</v>
      </c>
      <c r="C117" s="130" t="s">
        <v>107</v>
      </c>
      <c r="D117" s="130" t="s">
        <v>21</v>
      </c>
      <c r="E117" s="103">
        <v>1</v>
      </c>
      <c r="F117" s="128">
        <v>62400</v>
      </c>
      <c r="G117" s="129">
        <f t="shared" si="7"/>
        <v>62400</v>
      </c>
    </row>
    <row r="118" spans="2:12" ht="15.75" customHeight="1" thickBot="1" x14ac:dyDescent="0.4">
      <c r="B118" s="487"/>
      <c r="C118" s="130" t="s">
        <v>108</v>
      </c>
      <c r="D118" s="130" t="s">
        <v>21</v>
      </c>
      <c r="E118" s="103">
        <v>1</v>
      </c>
      <c r="F118" s="128">
        <v>59280</v>
      </c>
      <c r="G118" s="129">
        <f t="shared" si="7"/>
        <v>59280</v>
      </c>
    </row>
    <row r="119" spans="2:12" ht="36" customHeight="1" thickBot="1" x14ac:dyDescent="0.4">
      <c r="B119" s="487"/>
      <c r="C119" s="131" t="s">
        <v>109</v>
      </c>
      <c r="D119" s="131" t="s">
        <v>100</v>
      </c>
      <c r="E119" s="142">
        <v>1</v>
      </c>
      <c r="F119" s="128">
        <v>150800</v>
      </c>
      <c r="G119" s="129">
        <f t="shared" si="7"/>
        <v>150800</v>
      </c>
    </row>
    <row r="120" spans="2:12" ht="15.75" customHeight="1" x14ac:dyDescent="0.35">
      <c r="B120" s="490" t="s">
        <v>25</v>
      </c>
      <c r="C120" s="491"/>
      <c r="D120" s="491"/>
      <c r="E120" s="491"/>
      <c r="F120" s="106"/>
      <c r="G120" s="106"/>
    </row>
    <row r="121" spans="2:12" ht="15.75" customHeight="1" x14ac:dyDescent="0.35">
      <c r="B121" s="115"/>
      <c r="C121" s="116"/>
      <c r="D121" s="116"/>
      <c r="E121" s="116"/>
      <c r="F121" s="117"/>
      <c r="G121" s="117"/>
    </row>
    <row r="122" spans="2:12" ht="35" customHeight="1" x14ac:dyDescent="0.35">
      <c r="B122" s="108" t="s">
        <v>13</v>
      </c>
      <c r="C122" s="108" t="s">
        <v>14</v>
      </c>
      <c r="D122" s="108" t="s">
        <v>15</v>
      </c>
      <c r="E122" s="108" t="s">
        <v>16</v>
      </c>
      <c r="F122" s="108" t="s">
        <v>17</v>
      </c>
      <c r="G122" s="108" t="s">
        <v>18</v>
      </c>
    </row>
    <row r="123" spans="2:12" ht="77.75" customHeight="1" x14ac:dyDescent="0.35">
      <c r="B123" s="118" t="s">
        <v>110</v>
      </c>
      <c r="C123" s="119" t="s">
        <v>111</v>
      </c>
      <c r="D123" s="145" t="s">
        <v>21</v>
      </c>
      <c r="E123" s="145">
        <v>1</v>
      </c>
      <c r="F123" s="122">
        <v>240000</v>
      </c>
      <c r="G123" s="123">
        <f>+F123*E123</f>
        <v>240000</v>
      </c>
    </row>
    <row r="124" spans="2:12" ht="15.75" customHeight="1" x14ac:dyDescent="0.35">
      <c r="B124" s="490" t="s">
        <v>25</v>
      </c>
      <c r="C124" s="491"/>
      <c r="D124" s="491"/>
      <c r="E124" s="491"/>
      <c r="F124" s="106"/>
      <c r="G124" s="106"/>
    </row>
    <row r="125" spans="2:12" ht="15.75" customHeight="1" x14ac:dyDescent="0.35">
      <c r="B125" s="159"/>
      <c r="C125" s="160"/>
      <c r="D125" s="160"/>
      <c r="E125" s="160"/>
      <c r="F125" s="160"/>
      <c r="G125" s="160"/>
    </row>
    <row r="126" spans="2:12" ht="32" customHeight="1" x14ac:dyDescent="0.35">
      <c r="B126" s="484" t="s">
        <v>112</v>
      </c>
      <c r="C126" s="485"/>
      <c r="D126" s="485"/>
      <c r="E126" s="485"/>
      <c r="F126" s="485"/>
      <c r="G126" s="485"/>
      <c r="H126" s="485"/>
      <c r="I126" s="485"/>
      <c r="J126" s="68"/>
      <c r="K126" s="68"/>
      <c r="L126" s="68"/>
    </row>
    <row r="127" spans="2:12" ht="32" customHeight="1" x14ac:dyDescent="0.35">
      <c r="B127" s="484" t="s">
        <v>113</v>
      </c>
      <c r="C127" s="485"/>
      <c r="D127" s="485"/>
      <c r="E127" s="485"/>
      <c r="F127" s="485"/>
      <c r="G127" s="485"/>
      <c r="H127" s="485"/>
      <c r="I127" s="485"/>
      <c r="J127" s="68"/>
      <c r="K127" s="68"/>
      <c r="L127" s="68"/>
    </row>
    <row r="128" spans="2:12" ht="24.5" customHeight="1" x14ac:dyDescent="0.35">
      <c r="B128" s="484" t="s">
        <v>114</v>
      </c>
      <c r="C128" s="485"/>
      <c r="D128" s="485"/>
      <c r="E128" s="485"/>
      <c r="F128" s="485"/>
      <c r="G128" s="485"/>
      <c r="H128" s="485"/>
      <c r="I128" s="485"/>
      <c r="J128" s="68"/>
      <c r="K128" s="68"/>
      <c r="L128" s="68"/>
    </row>
    <row r="129" spans="2:12" ht="29" customHeight="1" x14ac:dyDescent="0.35">
      <c r="B129" s="484" t="s">
        <v>115</v>
      </c>
      <c r="C129" s="485"/>
      <c r="D129" s="485"/>
      <c r="E129" s="485"/>
      <c r="F129" s="485"/>
      <c r="G129" s="485"/>
      <c r="H129" s="485"/>
      <c r="I129" s="485"/>
      <c r="J129" s="68"/>
      <c r="K129" s="68"/>
      <c r="L129" s="68"/>
    </row>
    <row r="130" spans="2:12" ht="15.75" customHeight="1" x14ac:dyDescent="0.35"/>
    <row r="131" spans="2:12" ht="15.75" customHeight="1" x14ac:dyDescent="0.35"/>
    <row r="132" spans="2:12" ht="15.75" customHeight="1" x14ac:dyDescent="0.35"/>
    <row r="133" spans="2:12" ht="15.75" customHeight="1" x14ac:dyDescent="0.35"/>
    <row r="134" spans="2:12" ht="15.75" customHeight="1" x14ac:dyDescent="0.35"/>
    <row r="135" spans="2:12" ht="15.75" customHeight="1" x14ac:dyDescent="0.35"/>
    <row r="136" spans="2:12" ht="15.75" customHeight="1" x14ac:dyDescent="0.35"/>
    <row r="137" spans="2:12" ht="15.75" customHeight="1" x14ac:dyDescent="0.35"/>
    <row r="138" spans="2:12" ht="15.75" customHeight="1" x14ac:dyDescent="0.35"/>
    <row r="139" spans="2:12" ht="15.75" customHeight="1" x14ac:dyDescent="0.35"/>
    <row r="140" spans="2:12" ht="15.75" customHeight="1" x14ac:dyDescent="0.35"/>
    <row r="141" spans="2:12" ht="15.75" customHeight="1" x14ac:dyDescent="0.35"/>
    <row r="142" spans="2:12" ht="15.75" customHeight="1" x14ac:dyDescent="0.35"/>
    <row r="143" spans="2:12" ht="15.75" customHeight="1" x14ac:dyDescent="0.35"/>
    <row r="144" spans="2:12"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row r="1005" ht="15.75" customHeight="1" x14ac:dyDescent="0.35"/>
    <row r="1006" ht="15.75" customHeight="1" x14ac:dyDescent="0.35"/>
    <row r="1007" ht="15.75" customHeight="1" x14ac:dyDescent="0.35"/>
    <row r="1008" ht="15.75" customHeight="1" x14ac:dyDescent="0.35"/>
    <row r="1009" ht="15.75" customHeight="1" x14ac:dyDescent="0.35"/>
    <row r="1010" ht="15.75" customHeight="1" x14ac:dyDescent="0.35"/>
  </sheetData>
  <mergeCells count="38">
    <mergeCell ref="A1:K1"/>
    <mergeCell ref="B2:K2"/>
    <mergeCell ref="B6:D6"/>
    <mergeCell ref="F6:G6"/>
    <mergeCell ref="B7:D7"/>
    <mergeCell ref="F7:G7"/>
    <mergeCell ref="B55:B57"/>
    <mergeCell ref="B8:D8"/>
    <mergeCell ref="F8:G8"/>
    <mergeCell ref="B12:G12"/>
    <mergeCell ref="B15:E15"/>
    <mergeCell ref="B19:E19"/>
    <mergeCell ref="B23:E23"/>
    <mergeCell ref="B25:G25"/>
    <mergeCell ref="B27:B31"/>
    <mergeCell ref="B32:E32"/>
    <mergeCell ref="B35:B51"/>
    <mergeCell ref="B52:E52"/>
    <mergeCell ref="B111:E111"/>
    <mergeCell ref="B58:B63"/>
    <mergeCell ref="B64:B72"/>
    <mergeCell ref="B74:E74"/>
    <mergeCell ref="B78:E78"/>
    <mergeCell ref="B82:E82"/>
    <mergeCell ref="B84:B86"/>
    <mergeCell ref="B87:E87"/>
    <mergeCell ref="B90:B93"/>
    <mergeCell ref="B94:E94"/>
    <mergeCell ref="B96:G96"/>
    <mergeCell ref="B98:B110"/>
    <mergeCell ref="B128:I128"/>
    <mergeCell ref="B129:I129"/>
    <mergeCell ref="B114:B116"/>
    <mergeCell ref="B117:B119"/>
    <mergeCell ref="B120:E120"/>
    <mergeCell ref="B124:E124"/>
    <mergeCell ref="B126:I126"/>
    <mergeCell ref="B127:I127"/>
  </mergeCells>
  <dataValidations count="1">
    <dataValidation type="list" allowBlank="1" showInputMessage="1" showErrorMessage="1" sqref="F6" xr:uid="{4584D756-49FF-45D2-B026-376142F1CC2D}">
      <formula1>"Universidad, Sin ánimo de lucro, Con ánimo de lucro"</formula1>
    </dataValidation>
  </dataValidations>
  <hyperlinks>
    <hyperlink ref="B8" r:id="rId1" xr:uid="{3B2D7F48-BE2D-4F27-BA37-8963F31F281A}"/>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7C935-2865-48A0-82BE-697AA86AE015}">
  <dimension ref="A1:K1010"/>
  <sheetViews>
    <sheetView topLeftCell="A110" workbookViewId="0">
      <selection activeCell="C84" sqref="C84"/>
    </sheetView>
  </sheetViews>
  <sheetFormatPr baseColWidth="10" defaultColWidth="14.453125" defaultRowHeight="14.5" x14ac:dyDescent="0.35"/>
  <cols>
    <col min="1" max="1" width="16.36328125" customWidth="1"/>
    <col min="2" max="2" width="20" customWidth="1"/>
    <col min="3" max="3" width="30.08984375" customWidth="1"/>
    <col min="4" max="4" width="8.453125" customWidth="1"/>
    <col min="5" max="5" width="10.6328125" customWidth="1"/>
    <col min="6" max="6" width="22" customWidth="1"/>
    <col min="7" max="7" width="23.08984375" customWidth="1"/>
  </cols>
  <sheetData>
    <row r="1" spans="1:11" ht="15" customHeight="1" x14ac:dyDescent="0.35">
      <c r="A1" s="506" t="s">
        <v>124</v>
      </c>
      <c r="B1" s="507"/>
      <c r="C1" s="507"/>
      <c r="D1" s="507"/>
      <c r="E1" s="507"/>
      <c r="F1" s="507"/>
      <c r="G1" s="507"/>
      <c r="H1" s="507"/>
      <c r="I1" s="507"/>
      <c r="J1" s="507"/>
      <c r="K1" s="1"/>
    </row>
    <row r="2" spans="1:11" ht="65.400000000000006" customHeight="1" x14ac:dyDescent="0.35">
      <c r="A2" s="2" t="s">
        <v>1</v>
      </c>
      <c r="B2" s="508" t="s">
        <v>2</v>
      </c>
      <c r="C2" s="509"/>
      <c r="D2" s="509"/>
      <c r="E2" s="509"/>
      <c r="F2" s="509"/>
      <c r="G2" s="509"/>
      <c r="H2" s="509"/>
      <c r="I2" s="509"/>
      <c r="J2" s="509"/>
      <c r="K2" s="3"/>
    </row>
    <row r="3" spans="1:11" ht="15" customHeight="1" x14ac:dyDescent="0.35">
      <c r="A3" s="4"/>
      <c r="C3" s="4"/>
      <c r="D3" s="4"/>
      <c r="E3" s="4"/>
      <c r="F3" s="4"/>
      <c r="G3" s="4"/>
      <c r="H3" s="5"/>
      <c r="I3" s="5"/>
      <c r="J3" s="5"/>
      <c r="K3" s="5"/>
    </row>
    <row r="4" spans="1:11" ht="15" customHeight="1" x14ac:dyDescent="0.35">
      <c r="A4" s="4"/>
      <c r="B4" s="4"/>
      <c r="C4" s="4"/>
      <c r="D4" s="4"/>
      <c r="E4" s="4"/>
      <c r="F4" s="4"/>
      <c r="G4" s="4"/>
      <c r="H4" s="5"/>
      <c r="I4" s="5"/>
      <c r="J4" s="5"/>
      <c r="K4" s="5"/>
    </row>
    <row r="5" spans="1:11" ht="15" customHeight="1" x14ac:dyDescent="0.35">
      <c r="A5" s="4"/>
      <c r="B5" s="4"/>
      <c r="C5" s="4"/>
      <c r="D5" s="4"/>
      <c r="E5" s="4"/>
      <c r="F5" s="4"/>
      <c r="G5" s="4"/>
      <c r="H5" s="5"/>
      <c r="I5" s="5"/>
      <c r="J5" s="5"/>
      <c r="K5" s="5"/>
    </row>
    <row r="6" spans="1:11" ht="36" customHeight="1" x14ac:dyDescent="0.35">
      <c r="A6" s="6" t="s">
        <v>3</v>
      </c>
      <c r="B6" s="498" t="s">
        <v>116</v>
      </c>
      <c r="C6" s="498"/>
      <c r="D6" s="498"/>
      <c r="E6" s="7" t="s">
        <v>4</v>
      </c>
      <c r="F6" s="510" t="s">
        <v>119</v>
      </c>
      <c r="G6" s="511"/>
      <c r="H6" s="8"/>
      <c r="I6" s="8" t="s">
        <v>5</v>
      </c>
      <c r="J6" s="9">
        <v>46268</v>
      </c>
      <c r="K6" s="4"/>
    </row>
    <row r="7" spans="1:11" ht="40.5" customHeight="1" x14ac:dyDescent="0.35">
      <c r="A7" s="10" t="s">
        <v>6</v>
      </c>
      <c r="B7" s="512" t="s">
        <v>117</v>
      </c>
      <c r="C7" s="512"/>
      <c r="D7" s="512"/>
      <c r="E7" s="11" t="s">
        <v>7</v>
      </c>
      <c r="F7" s="513" t="s">
        <v>120</v>
      </c>
      <c r="G7" s="514"/>
      <c r="H7" s="12"/>
      <c r="I7" s="12" t="s">
        <v>8</v>
      </c>
      <c r="J7" s="73" t="s">
        <v>122</v>
      </c>
      <c r="K7" s="4"/>
    </row>
    <row r="8" spans="1:11" ht="54" customHeight="1" x14ac:dyDescent="0.35">
      <c r="A8" s="7" t="s">
        <v>9</v>
      </c>
      <c r="B8" s="497" t="s">
        <v>118</v>
      </c>
      <c r="C8" s="498"/>
      <c r="D8" s="498"/>
      <c r="E8" s="7" t="s">
        <v>10</v>
      </c>
      <c r="F8" s="498" t="s">
        <v>121</v>
      </c>
      <c r="G8" s="498"/>
      <c r="H8" s="13"/>
      <c r="I8" s="13" t="s">
        <v>11</v>
      </c>
      <c r="J8" s="74" t="s">
        <v>123</v>
      </c>
      <c r="K8" s="4"/>
    </row>
    <row r="11" spans="1:11" ht="15" customHeight="1" thickBot="1" x14ac:dyDescent="0.4"/>
    <row r="12" spans="1:11" ht="15" thickBot="1" x14ac:dyDescent="0.4">
      <c r="B12" s="521" t="s">
        <v>12</v>
      </c>
      <c r="C12" s="522"/>
      <c r="D12" s="522"/>
      <c r="E12" s="522"/>
      <c r="F12" s="522"/>
      <c r="G12" s="523"/>
    </row>
    <row r="13" spans="1:11" ht="35" customHeight="1" thickBot="1" x14ac:dyDescent="0.4">
      <c r="B13" s="14" t="s">
        <v>13</v>
      </c>
      <c r="C13" s="15" t="s">
        <v>14</v>
      </c>
      <c r="D13" s="15" t="s">
        <v>15</v>
      </c>
      <c r="E13" s="15" t="s">
        <v>16</v>
      </c>
      <c r="F13" s="79" t="s">
        <v>17</v>
      </c>
      <c r="G13" s="79" t="s">
        <v>18</v>
      </c>
    </row>
    <row r="14" spans="1:11" ht="50.5" thickBot="1" x14ac:dyDescent="0.4">
      <c r="B14" s="16" t="s">
        <v>19</v>
      </c>
      <c r="C14" s="17" t="s">
        <v>20</v>
      </c>
      <c r="D14" s="17" t="s">
        <v>21</v>
      </c>
      <c r="E14" s="78">
        <v>40</v>
      </c>
      <c r="F14" s="36">
        <f>('[1]cotizacion 1'!F14*2%)+'[1]cotizacion 1'!F14</f>
        <v>609692.76</v>
      </c>
      <c r="G14" s="37">
        <f>+F14*E14</f>
        <v>24387710.399999999</v>
      </c>
    </row>
    <row r="15" spans="1:11" ht="15" thickBot="1" x14ac:dyDescent="0.4">
      <c r="B15" s="451" t="s">
        <v>22</v>
      </c>
      <c r="C15" s="524"/>
      <c r="D15" s="524"/>
      <c r="E15" s="524"/>
      <c r="F15" s="20"/>
      <c r="G15" s="21">
        <f>SUM(G14)</f>
        <v>24387710.399999999</v>
      </c>
    </row>
    <row r="17" spans="2:7" ht="31.5" x14ac:dyDescent="0.35">
      <c r="B17" s="22" t="s">
        <v>13</v>
      </c>
      <c r="C17" s="22" t="s">
        <v>14</v>
      </c>
      <c r="D17" s="22" t="s">
        <v>15</v>
      </c>
      <c r="E17" s="22" t="s">
        <v>16</v>
      </c>
      <c r="F17" s="22" t="s">
        <v>17</v>
      </c>
      <c r="G17" s="22" t="s">
        <v>18</v>
      </c>
    </row>
    <row r="18" spans="2:7" ht="21" x14ac:dyDescent="0.35">
      <c r="B18" s="23" t="s">
        <v>23</v>
      </c>
      <c r="C18" s="24" t="s">
        <v>24</v>
      </c>
      <c r="D18" s="25" t="s">
        <v>21</v>
      </c>
      <c r="E18" s="26">
        <v>1</v>
      </c>
      <c r="F18" s="27">
        <f>('[1]cotizacion 1'!F18*2%)+'[1]cotizacion 1'!F18</f>
        <v>8537779.4399999995</v>
      </c>
      <c r="G18" s="28">
        <f t="shared" ref="G18:G22" si="0">+F18*E18</f>
        <v>8537779.4399999995</v>
      </c>
    </row>
    <row r="19" spans="2:7" x14ac:dyDescent="0.35">
      <c r="B19" s="453" t="s">
        <v>25</v>
      </c>
      <c r="C19" s="517"/>
      <c r="D19" s="517"/>
      <c r="E19" s="517"/>
      <c r="F19" s="20"/>
      <c r="G19" s="21">
        <f>SUM(G18)</f>
        <v>8537779.4399999995</v>
      </c>
    </row>
    <row r="20" spans="2:7" x14ac:dyDescent="0.35">
      <c r="B20" s="29"/>
      <c r="C20" s="30"/>
      <c r="D20" s="30"/>
      <c r="E20" s="30"/>
      <c r="F20" s="31"/>
      <c r="G20" s="31"/>
    </row>
    <row r="21" spans="2:7" ht="31.5" x14ac:dyDescent="0.35">
      <c r="B21" s="22" t="s">
        <v>13</v>
      </c>
      <c r="C21" s="22" t="s">
        <v>14</v>
      </c>
      <c r="D21" s="22" t="s">
        <v>15</v>
      </c>
      <c r="E21" s="22" t="s">
        <v>16</v>
      </c>
      <c r="F21" s="22" t="s">
        <v>17</v>
      </c>
      <c r="G21" s="22" t="s">
        <v>18</v>
      </c>
    </row>
    <row r="22" spans="2:7" ht="21" x14ac:dyDescent="0.35">
      <c r="B22" s="32" t="s">
        <v>26</v>
      </c>
      <c r="C22" s="33" t="s">
        <v>27</v>
      </c>
      <c r="D22" s="34" t="s">
        <v>21</v>
      </c>
      <c r="E22" s="35">
        <v>1</v>
      </c>
      <c r="F22" s="36">
        <v>68250</v>
      </c>
      <c r="G22" s="37">
        <f t="shared" si="0"/>
        <v>68250</v>
      </c>
    </row>
    <row r="23" spans="2:7" ht="15.75" customHeight="1" x14ac:dyDescent="0.35">
      <c r="B23" s="453" t="s">
        <v>25</v>
      </c>
      <c r="C23" s="517"/>
      <c r="D23" s="517"/>
      <c r="E23" s="517"/>
      <c r="F23" s="20"/>
      <c r="G23" s="21">
        <f>SUM(G22)</f>
        <v>68250</v>
      </c>
    </row>
    <row r="24" spans="2:7" ht="15.75" customHeight="1" x14ac:dyDescent="0.35">
      <c r="B24" s="29"/>
      <c r="C24" s="30"/>
      <c r="D24" s="30"/>
      <c r="E24" s="30"/>
      <c r="F24" s="31"/>
      <c r="G24" s="31"/>
    </row>
    <row r="25" spans="2:7" ht="15.75" customHeight="1" x14ac:dyDescent="0.35">
      <c r="B25" s="454" t="s">
        <v>28</v>
      </c>
      <c r="C25" s="518"/>
      <c r="D25" s="518"/>
      <c r="E25" s="518"/>
      <c r="F25" s="518"/>
      <c r="G25" s="518"/>
    </row>
    <row r="26" spans="2:7" ht="34.5" customHeight="1" thickBot="1" x14ac:dyDescent="0.4">
      <c r="B26" s="22" t="s">
        <v>13</v>
      </c>
      <c r="C26" s="38" t="s">
        <v>14</v>
      </c>
      <c r="D26" s="39" t="s">
        <v>15</v>
      </c>
      <c r="E26" s="39" t="s">
        <v>16</v>
      </c>
      <c r="F26" s="39" t="s">
        <v>17</v>
      </c>
      <c r="G26" s="39" t="s">
        <v>18</v>
      </c>
    </row>
    <row r="27" spans="2:7" ht="15.75" customHeight="1" thickBot="1" x14ac:dyDescent="0.4">
      <c r="B27" s="456" t="s">
        <v>29</v>
      </c>
      <c r="C27" s="40" t="s">
        <v>30</v>
      </c>
      <c r="D27" s="40" t="s">
        <v>21</v>
      </c>
      <c r="E27" s="41">
        <v>1</v>
      </c>
      <c r="F27" s="42">
        <f>('[1]cotizacion 1'!F27*2%)+'[1]cotizacion 1'!F27</f>
        <v>8207.94</v>
      </c>
      <c r="G27" s="43">
        <f t="shared" ref="G27:G31" si="1">+F27*E27</f>
        <v>8207.94</v>
      </c>
    </row>
    <row r="28" spans="2:7" ht="15.75" customHeight="1" thickBot="1" x14ac:dyDescent="0.4">
      <c r="B28" s="515"/>
      <c r="C28" s="40" t="s">
        <v>31</v>
      </c>
      <c r="D28" s="40" t="s">
        <v>21</v>
      </c>
      <c r="E28" s="41">
        <v>1</v>
      </c>
      <c r="F28" s="42">
        <f>('[1]cotizacion 1'!F28*2%)+'[1]cotizacion 1'!F28</f>
        <v>15419.34</v>
      </c>
      <c r="G28" s="43">
        <f t="shared" si="1"/>
        <v>15419.34</v>
      </c>
    </row>
    <row r="29" spans="2:7" ht="15.75" customHeight="1" thickBot="1" x14ac:dyDescent="0.4">
      <c r="B29" s="515"/>
      <c r="C29" s="40" t="s">
        <v>32</v>
      </c>
      <c r="D29" s="40" t="s">
        <v>21</v>
      </c>
      <c r="E29" s="41">
        <v>1</v>
      </c>
      <c r="F29" s="42">
        <f>('[1]cotizacion 1'!F29*2%)+'[1]cotizacion 1'!F29</f>
        <v>13987.26</v>
      </c>
      <c r="G29" s="43">
        <f t="shared" si="1"/>
        <v>13987.26</v>
      </c>
    </row>
    <row r="30" spans="2:7" ht="26.4" customHeight="1" thickBot="1" x14ac:dyDescent="0.4">
      <c r="B30" s="515"/>
      <c r="C30" s="44" t="s">
        <v>33</v>
      </c>
      <c r="D30" s="44" t="s">
        <v>21</v>
      </c>
      <c r="E30" s="41">
        <v>1</v>
      </c>
      <c r="F30" s="42">
        <f>('[1]cotizacion 1'!F30*2%)+'[1]cotizacion 1'!F30</f>
        <v>6229.14</v>
      </c>
      <c r="G30" s="43">
        <f t="shared" si="1"/>
        <v>6229.14</v>
      </c>
    </row>
    <row r="31" spans="2:7" ht="23.75" customHeight="1" thickBot="1" x14ac:dyDescent="0.4">
      <c r="B31" s="515"/>
      <c r="C31" s="45" t="s">
        <v>34</v>
      </c>
      <c r="D31" s="45" t="s">
        <v>21</v>
      </c>
      <c r="E31" s="46">
        <v>1</v>
      </c>
      <c r="F31" s="42">
        <f>('[1]cotizacion 1'!F31*2%)+'[1]cotizacion 1'!F31</f>
        <v>6229.14</v>
      </c>
      <c r="G31" s="19">
        <f t="shared" si="1"/>
        <v>6229.14</v>
      </c>
    </row>
    <row r="32" spans="2:7" ht="15.75" customHeight="1" x14ac:dyDescent="0.35">
      <c r="B32" s="453" t="s">
        <v>25</v>
      </c>
      <c r="C32" s="517"/>
      <c r="D32" s="517"/>
      <c r="E32" s="517"/>
      <c r="F32" s="20"/>
      <c r="G32" s="21">
        <f>SUM(G27:G31)</f>
        <v>50072.82</v>
      </c>
    </row>
    <row r="33" spans="2:7" ht="15.75" customHeight="1" x14ac:dyDescent="0.35">
      <c r="B33" s="29"/>
      <c r="C33" s="30"/>
      <c r="D33" s="30"/>
      <c r="E33" s="30"/>
      <c r="F33" s="31"/>
      <c r="G33" s="31"/>
    </row>
    <row r="34" spans="2:7" ht="15.75" customHeight="1" x14ac:dyDescent="0.35">
      <c r="B34" s="22" t="s">
        <v>13</v>
      </c>
      <c r="C34" s="22" t="s">
        <v>14</v>
      </c>
      <c r="D34" s="22" t="s">
        <v>15</v>
      </c>
      <c r="E34" s="22" t="s">
        <v>16</v>
      </c>
      <c r="F34" s="22" t="s">
        <v>17</v>
      </c>
      <c r="G34" s="22" t="s">
        <v>18</v>
      </c>
    </row>
    <row r="35" spans="2:7" ht="15.75" customHeight="1" x14ac:dyDescent="0.35">
      <c r="B35" s="458" t="s">
        <v>35</v>
      </c>
      <c r="C35" s="47" t="s">
        <v>36</v>
      </c>
      <c r="D35" s="33" t="s">
        <v>21</v>
      </c>
      <c r="E35" s="48">
        <v>12</v>
      </c>
      <c r="F35" s="36">
        <f>('[1]cotizacion 1'!F35*4%)+'[1]cotizacion 1'!F35</f>
        <v>8931.52</v>
      </c>
      <c r="G35" s="37">
        <f t="shared" ref="G35:G51" si="2">+F35*E35</f>
        <v>107178.24000000001</v>
      </c>
    </row>
    <row r="36" spans="2:7" ht="15.75" customHeight="1" x14ac:dyDescent="0.35">
      <c r="B36" s="517"/>
      <c r="C36" s="47" t="s">
        <v>37</v>
      </c>
      <c r="D36" s="33" t="s">
        <v>21</v>
      </c>
      <c r="E36" s="48">
        <v>2</v>
      </c>
      <c r="F36" s="36">
        <f>('[1]cotizacion 1'!F36*4%)+'[1]cotizacion 1'!F36</f>
        <v>33102.160000000003</v>
      </c>
      <c r="G36" s="37">
        <f t="shared" si="2"/>
        <v>66204.320000000007</v>
      </c>
    </row>
    <row r="37" spans="2:7" ht="15.75" customHeight="1" x14ac:dyDescent="0.35">
      <c r="B37" s="517"/>
      <c r="C37" s="47" t="s">
        <v>38</v>
      </c>
      <c r="D37" s="33" t="s">
        <v>21</v>
      </c>
      <c r="E37" s="48">
        <v>2</v>
      </c>
      <c r="F37" s="36">
        <f>('[1]cotizacion 1'!F37*4%)+'[1]cotizacion 1'!F37</f>
        <v>10405.200000000001</v>
      </c>
      <c r="G37" s="37">
        <f t="shared" si="2"/>
        <v>20810.400000000001</v>
      </c>
    </row>
    <row r="38" spans="2:7" ht="15.75" customHeight="1" x14ac:dyDescent="0.35">
      <c r="B38" s="517"/>
      <c r="C38" s="47" t="s">
        <v>39</v>
      </c>
      <c r="D38" s="33" t="s">
        <v>21</v>
      </c>
      <c r="E38" s="48">
        <v>3</v>
      </c>
      <c r="F38" s="36">
        <f>('[1]cotizacion 1'!F38*4%)+'[1]cotizacion 1'!F38</f>
        <v>5222.88</v>
      </c>
      <c r="G38" s="37">
        <f t="shared" si="2"/>
        <v>15668.64</v>
      </c>
    </row>
    <row r="39" spans="2:7" ht="15.75" customHeight="1" x14ac:dyDescent="0.35">
      <c r="B39" s="517"/>
      <c r="C39" s="47" t="s">
        <v>40</v>
      </c>
      <c r="D39" s="33" t="s">
        <v>21</v>
      </c>
      <c r="E39" s="48">
        <v>4</v>
      </c>
      <c r="F39" s="36">
        <f>('[1]cotizacion 1'!F39*4%)+'[1]cotizacion 1'!F39</f>
        <v>4831.84</v>
      </c>
      <c r="G39" s="37">
        <f t="shared" si="2"/>
        <v>19327.36</v>
      </c>
    </row>
    <row r="40" spans="2:7" ht="15.75" customHeight="1" x14ac:dyDescent="0.35">
      <c r="B40" s="517"/>
      <c r="C40" s="47" t="s">
        <v>41</v>
      </c>
      <c r="D40" s="33" t="s">
        <v>21</v>
      </c>
      <c r="E40" s="48">
        <v>2</v>
      </c>
      <c r="F40" s="36">
        <f>('[1]cotizacion 1'!F40*4%)+'[1]cotizacion 1'!F40</f>
        <v>11235.12</v>
      </c>
      <c r="G40" s="37">
        <f t="shared" si="2"/>
        <v>22470.240000000002</v>
      </c>
    </row>
    <row r="41" spans="2:7" s="164" customFormat="1" ht="15.75" customHeight="1" x14ac:dyDescent="0.35">
      <c r="B41" s="517"/>
      <c r="C41" s="233" t="s">
        <v>42</v>
      </c>
      <c r="D41" s="234" t="s">
        <v>21</v>
      </c>
      <c r="E41" s="235">
        <v>1</v>
      </c>
      <c r="F41" s="236">
        <f>('[1]cotizacion 1'!F41*4%)+'[1]cotizacion 1'!F41</f>
        <v>52829.919999999998</v>
      </c>
      <c r="G41" s="237">
        <f t="shared" si="2"/>
        <v>52829.919999999998</v>
      </c>
    </row>
    <row r="42" spans="2:7" ht="15.75" customHeight="1" x14ac:dyDescent="0.35">
      <c r="B42" s="517"/>
      <c r="C42" s="47" t="s">
        <v>43</v>
      </c>
      <c r="D42" s="33" t="s">
        <v>21</v>
      </c>
      <c r="E42" s="48">
        <v>1</v>
      </c>
      <c r="F42" s="36">
        <f>('[1]cotizacion 1'!F42*4%)+'[1]cotizacion 1'!F42</f>
        <v>38232.480000000003</v>
      </c>
      <c r="G42" s="37">
        <f t="shared" si="2"/>
        <v>38232.480000000003</v>
      </c>
    </row>
    <row r="43" spans="2:7" ht="15.75" customHeight="1" x14ac:dyDescent="0.35">
      <c r="B43" s="517"/>
      <c r="C43" s="47" t="s">
        <v>44</v>
      </c>
      <c r="D43" s="33" t="s">
        <v>21</v>
      </c>
      <c r="E43" s="48">
        <v>2</v>
      </c>
      <c r="F43" s="36">
        <f>('[1]cotizacion 1'!F43*4%)+'[1]cotizacion 1'!F43</f>
        <v>11345.36</v>
      </c>
      <c r="G43" s="37">
        <f t="shared" si="2"/>
        <v>22690.720000000001</v>
      </c>
    </row>
    <row r="44" spans="2:7" ht="15.75" customHeight="1" x14ac:dyDescent="0.35">
      <c r="B44" s="517"/>
      <c r="C44" s="47" t="s">
        <v>45</v>
      </c>
      <c r="D44" s="33" t="s">
        <v>21</v>
      </c>
      <c r="E44" s="48">
        <v>2</v>
      </c>
      <c r="F44" s="36">
        <f>('[1]cotizacion 1'!F44*4%)+'[1]cotizacion 1'!F44</f>
        <v>3346.72</v>
      </c>
      <c r="G44" s="37">
        <f t="shared" si="2"/>
        <v>6693.44</v>
      </c>
    </row>
    <row r="45" spans="2:7" ht="15.75" customHeight="1" x14ac:dyDescent="0.35">
      <c r="B45" s="517"/>
      <c r="C45" s="47" t="s">
        <v>46</v>
      </c>
      <c r="D45" s="33" t="s">
        <v>47</v>
      </c>
      <c r="E45" s="48">
        <v>4</v>
      </c>
      <c r="F45" s="36">
        <f>('[1]cotizacion 1'!F45*4%)+'[1]cotizacion 1'!F45</f>
        <v>9497.2800000000007</v>
      </c>
      <c r="G45" s="37">
        <f t="shared" si="2"/>
        <v>37989.120000000003</v>
      </c>
    </row>
    <row r="46" spans="2:7" ht="15.75" customHeight="1" x14ac:dyDescent="0.35">
      <c r="B46" s="517"/>
      <c r="C46" s="47" t="s">
        <v>48</v>
      </c>
      <c r="D46" s="33" t="s">
        <v>21</v>
      </c>
      <c r="E46" s="48">
        <v>3</v>
      </c>
      <c r="F46" s="36">
        <f>('[1]cotizacion 1'!F46*4%)+'[1]cotizacion 1'!F46</f>
        <v>5328.96</v>
      </c>
      <c r="G46" s="37">
        <f t="shared" si="2"/>
        <v>15986.880000000001</v>
      </c>
    </row>
    <row r="47" spans="2:7" ht="15.75" customHeight="1" x14ac:dyDescent="0.35">
      <c r="B47" s="517"/>
      <c r="C47" s="47" t="s">
        <v>49</v>
      </c>
      <c r="D47" s="33" t="s">
        <v>21</v>
      </c>
      <c r="E47" s="48">
        <v>3</v>
      </c>
      <c r="F47" s="36">
        <f>('[1]cotizacion 1'!F47*4%)+'[1]cotizacion 1'!F47</f>
        <v>6543.68</v>
      </c>
      <c r="G47" s="37">
        <f t="shared" si="2"/>
        <v>19631.04</v>
      </c>
    </row>
    <row r="48" spans="2:7" ht="15.75" customHeight="1" x14ac:dyDescent="0.35">
      <c r="B48" s="517"/>
      <c r="C48" s="47" t="s">
        <v>50</v>
      </c>
      <c r="D48" s="33" t="s">
        <v>21</v>
      </c>
      <c r="E48" s="48">
        <v>2</v>
      </c>
      <c r="F48" s="36">
        <f>('[1]cotizacion 1'!F48*4%)+'[1]cotizacion 1'!F48</f>
        <v>5911.36</v>
      </c>
      <c r="G48" s="37">
        <f t="shared" si="2"/>
        <v>11822.72</v>
      </c>
    </row>
    <row r="49" spans="2:7" ht="15.75" customHeight="1" x14ac:dyDescent="0.35">
      <c r="B49" s="517"/>
      <c r="C49" s="47" t="s">
        <v>51</v>
      </c>
      <c r="D49" s="33" t="s">
        <v>21</v>
      </c>
      <c r="E49" s="48">
        <v>1</v>
      </c>
      <c r="F49" s="36">
        <f>('[1]cotizacion 1'!F49*4%)+'[1]cotizacion 1'!F49</f>
        <v>1649.44</v>
      </c>
      <c r="G49" s="37">
        <f t="shared" si="2"/>
        <v>1649.44</v>
      </c>
    </row>
    <row r="50" spans="2:7" ht="15.75" customHeight="1" x14ac:dyDescent="0.35">
      <c r="B50" s="517"/>
      <c r="C50" s="47" t="s">
        <v>52</v>
      </c>
      <c r="D50" s="33" t="s">
        <v>47</v>
      </c>
      <c r="E50" s="48">
        <v>1</v>
      </c>
      <c r="F50" s="36">
        <f>('[1]cotizacion 1'!F50*4%)+'[1]cotizacion 1'!F50</f>
        <v>13564.72</v>
      </c>
      <c r="G50" s="37">
        <f t="shared" si="2"/>
        <v>13564.72</v>
      </c>
    </row>
    <row r="51" spans="2:7" ht="24" customHeight="1" x14ac:dyDescent="0.35">
      <c r="B51" s="517"/>
      <c r="C51" s="47" t="s">
        <v>53</v>
      </c>
      <c r="D51" s="33" t="s">
        <v>21</v>
      </c>
      <c r="E51" s="48">
        <v>1</v>
      </c>
      <c r="F51" s="36">
        <f>('[1]cotizacion 1'!F51*4%)+'[1]cotizacion 1'!F51</f>
        <v>5535.92</v>
      </c>
      <c r="G51" s="37">
        <f t="shared" si="2"/>
        <v>5535.92</v>
      </c>
    </row>
    <row r="52" spans="2:7" ht="15.75" customHeight="1" x14ac:dyDescent="0.35">
      <c r="B52" s="459" t="s">
        <v>25</v>
      </c>
      <c r="C52" s="518"/>
      <c r="D52" s="518"/>
      <c r="E52" s="518"/>
      <c r="F52" s="49"/>
      <c r="G52" s="50">
        <f>SUM(G35:G51)</f>
        <v>478285.59999999986</v>
      </c>
    </row>
    <row r="53" spans="2:7" ht="15.75" customHeight="1" thickBot="1" x14ac:dyDescent="0.4"/>
    <row r="54" spans="2:7" ht="34.25" customHeight="1" thickBot="1" x14ac:dyDescent="0.4">
      <c r="B54" s="22" t="s">
        <v>13</v>
      </c>
      <c r="C54" s="22" t="s">
        <v>14</v>
      </c>
      <c r="D54" s="22" t="s">
        <v>15</v>
      </c>
      <c r="E54" s="22" t="s">
        <v>16</v>
      </c>
      <c r="F54" s="22" t="s">
        <v>17</v>
      </c>
      <c r="G54" s="51" t="s">
        <v>18</v>
      </c>
    </row>
    <row r="55" spans="2:7" ht="20" customHeight="1" thickBot="1" x14ac:dyDescent="0.4">
      <c r="B55" s="456" t="s">
        <v>54</v>
      </c>
      <c r="C55" s="52" t="s">
        <v>55</v>
      </c>
      <c r="D55" s="52" t="s">
        <v>21</v>
      </c>
      <c r="E55" s="53">
        <v>1</v>
      </c>
      <c r="F55" s="54">
        <f>('[1]cotizacion 1'!F55*4%)+'[1]cotizacion 1'!F55</f>
        <v>65562.64</v>
      </c>
      <c r="G55" s="43">
        <f t="shared" ref="G55:G73" si="3">+F55*E55</f>
        <v>65562.64</v>
      </c>
    </row>
    <row r="56" spans="2:7" ht="15.75" customHeight="1" thickBot="1" x14ac:dyDescent="0.4">
      <c r="B56" s="515"/>
      <c r="C56" s="44" t="s">
        <v>56</v>
      </c>
      <c r="D56" s="44" t="s">
        <v>21</v>
      </c>
      <c r="E56" s="18">
        <v>150</v>
      </c>
      <c r="F56" s="54">
        <f>('[1]cotizacion 1'!F56*4%)+'[1]cotizacion 1'!F56</f>
        <v>2514.7199999999998</v>
      </c>
      <c r="G56" s="43">
        <f t="shared" si="3"/>
        <v>377207.99999999994</v>
      </c>
    </row>
    <row r="57" spans="2:7" ht="25.25" customHeight="1" thickBot="1" x14ac:dyDescent="0.4">
      <c r="B57" s="516"/>
      <c r="C57" s="44" t="s">
        <v>57</v>
      </c>
      <c r="D57" s="44" t="s">
        <v>21</v>
      </c>
      <c r="E57" s="18">
        <v>4</v>
      </c>
      <c r="F57" s="54">
        <f>('[1]cotizacion 1'!F57*4%)+'[1]cotizacion 1'!F57</f>
        <v>13912.08</v>
      </c>
      <c r="G57" s="43">
        <f t="shared" si="3"/>
        <v>55648.32</v>
      </c>
    </row>
    <row r="58" spans="2:7" ht="26.4" customHeight="1" thickBot="1" x14ac:dyDescent="0.4">
      <c r="B58" s="465" t="s">
        <v>58</v>
      </c>
      <c r="C58" s="44" t="s">
        <v>59</v>
      </c>
      <c r="D58" s="44" t="s">
        <v>21</v>
      </c>
      <c r="E58" s="18">
        <v>1</v>
      </c>
      <c r="F58" s="54">
        <f>('[1]cotizacion 1'!F58*4%)+'[1]cotizacion 1'!F58</f>
        <v>4131.92</v>
      </c>
      <c r="G58" s="43">
        <f t="shared" si="3"/>
        <v>4131.92</v>
      </c>
    </row>
    <row r="59" spans="2:7" ht="15.75" customHeight="1" thickBot="1" x14ac:dyDescent="0.4">
      <c r="B59" s="515"/>
      <c r="C59" s="44" t="s">
        <v>60</v>
      </c>
      <c r="D59" s="44" t="s">
        <v>21</v>
      </c>
      <c r="E59" s="18">
        <v>1</v>
      </c>
      <c r="F59" s="54">
        <f>('[1]cotizacion 1'!F59*4%)+'[1]cotizacion 1'!F59</f>
        <v>20942.48</v>
      </c>
      <c r="G59" s="43">
        <f t="shared" si="3"/>
        <v>20942.48</v>
      </c>
    </row>
    <row r="60" spans="2:7" ht="15.75" customHeight="1" thickBot="1" x14ac:dyDescent="0.4">
      <c r="B60" s="515"/>
      <c r="C60" s="44" t="s">
        <v>61</v>
      </c>
      <c r="D60" s="44" t="s">
        <v>21</v>
      </c>
      <c r="E60" s="18">
        <v>1</v>
      </c>
      <c r="F60" s="54">
        <f>('[1]cotizacion 1'!F60*4%)+'[1]cotizacion 1'!F60</f>
        <v>4420</v>
      </c>
      <c r="G60" s="43">
        <f t="shared" si="3"/>
        <v>4420</v>
      </c>
    </row>
    <row r="61" spans="2:7" ht="15.75" customHeight="1" thickBot="1" x14ac:dyDescent="0.4">
      <c r="B61" s="515"/>
      <c r="C61" s="44" t="s">
        <v>62</v>
      </c>
      <c r="D61" s="44" t="s">
        <v>21</v>
      </c>
      <c r="E61" s="18">
        <v>1</v>
      </c>
      <c r="F61" s="54">
        <f>('[1]cotizacion 1'!F61*4%)+'[1]cotizacion 1'!F61</f>
        <v>10981.36</v>
      </c>
      <c r="G61" s="43">
        <f t="shared" si="3"/>
        <v>10981.36</v>
      </c>
    </row>
    <row r="62" spans="2:7" ht="15.75" customHeight="1" thickBot="1" x14ac:dyDescent="0.4">
      <c r="B62" s="515"/>
      <c r="C62" s="44" t="s">
        <v>63</v>
      </c>
      <c r="D62" s="44" t="s">
        <v>47</v>
      </c>
      <c r="E62" s="18">
        <v>1</v>
      </c>
      <c r="F62" s="54">
        <f>('[1]cotizacion 1'!F62*4%)+'[1]cotizacion 1'!F62</f>
        <v>13564.72</v>
      </c>
      <c r="G62" s="43">
        <f t="shared" si="3"/>
        <v>13564.72</v>
      </c>
    </row>
    <row r="63" spans="2:7" ht="32.4" customHeight="1" thickBot="1" x14ac:dyDescent="0.4">
      <c r="B63" s="516"/>
      <c r="C63" s="44" t="s">
        <v>64</v>
      </c>
      <c r="D63" s="44" t="s">
        <v>21</v>
      </c>
      <c r="E63" s="18">
        <v>1</v>
      </c>
      <c r="F63" s="54">
        <f>('[1]cotizacion 1'!F63*4%)+'[1]cotizacion 1'!F63</f>
        <v>5535.92</v>
      </c>
      <c r="G63" s="43">
        <f t="shared" si="3"/>
        <v>5535.92</v>
      </c>
    </row>
    <row r="64" spans="2:7" ht="31.25" customHeight="1" thickBot="1" x14ac:dyDescent="0.4">
      <c r="B64" s="465" t="s">
        <v>65</v>
      </c>
      <c r="C64" s="44" t="s">
        <v>66</v>
      </c>
      <c r="D64" s="44" t="s">
        <v>21</v>
      </c>
      <c r="E64" s="18">
        <v>1</v>
      </c>
      <c r="F64" s="54">
        <f>('[1]cotizacion 1'!F64*4%)+'[1]cotizacion 1'!F64</f>
        <v>4042.48</v>
      </c>
      <c r="G64" s="43">
        <f t="shared" si="3"/>
        <v>4042.48</v>
      </c>
    </row>
    <row r="65" spans="2:7" ht="23.4" customHeight="1" thickBot="1" x14ac:dyDescent="0.4">
      <c r="B65" s="515"/>
      <c r="C65" s="44" t="s">
        <v>59</v>
      </c>
      <c r="D65" s="44" t="s">
        <v>21</v>
      </c>
      <c r="E65" s="18">
        <v>1</v>
      </c>
      <c r="F65" s="54">
        <f>('[1]cotizacion 1'!F65*4%)+'[1]cotizacion 1'!F65</f>
        <v>3962.4</v>
      </c>
      <c r="G65" s="43">
        <f t="shared" si="3"/>
        <v>3962.4</v>
      </c>
    </row>
    <row r="66" spans="2:7" ht="15.75" customHeight="1" thickBot="1" x14ac:dyDescent="0.4">
      <c r="B66" s="515"/>
      <c r="C66" s="44" t="s">
        <v>60</v>
      </c>
      <c r="D66" s="44" t="s">
        <v>21</v>
      </c>
      <c r="E66" s="18">
        <v>1</v>
      </c>
      <c r="F66" s="54">
        <f>('[1]cotizacion 1'!F66*4%)+'[1]cotizacion 1'!F66</f>
        <v>20942.48</v>
      </c>
      <c r="G66" s="43">
        <f t="shared" si="3"/>
        <v>20942.48</v>
      </c>
    </row>
    <row r="67" spans="2:7" ht="15.75" customHeight="1" thickBot="1" x14ac:dyDescent="0.4">
      <c r="B67" s="515"/>
      <c r="C67" s="44" t="s">
        <v>61</v>
      </c>
      <c r="D67" s="44" t="s">
        <v>21</v>
      </c>
      <c r="E67" s="18">
        <v>1</v>
      </c>
      <c r="F67" s="54">
        <f>('[1]cotizacion 1'!F67*4%)+'[1]cotizacion 1'!F67</f>
        <v>4420</v>
      </c>
      <c r="G67" s="43">
        <f t="shared" si="3"/>
        <v>4420</v>
      </c>
    </row>
    <row r="68" spans="2:7" ht="15.75" customHeight="1" thickBot="1" x14ac:dyDescent="0.4">
      <c r="B68" s="515"/>
      <c r="C68" s="44" t="s">
        <v>67</v>
      </c>
      <c r="D68" s="44" t="s">
        <v>68</v>
      </c>
      <c r="E68" s="18">
        <v>1</v>
      </c>
      <c r="F68" s="54">
        <f>('[1]cotizacion 1'!F68*4%)+'[1]cotizacion 1'!F68</f>
        <v>6391.84</v>
      </c>
      <c r="G68" s="43">
        <f t="shared" si="3"/>
        <v>6391.84</v>
      </c>
    </row>
    <row r="69" spans="2:7" ht="45" customHeight="1" thickBot="1" x14ac:dyDescent="0.4">
      <c r="B69" s="515"/>
      <c r="C69" s="17" t="s">
        <v>69</v>
      </c>
      <c r="D69" s="44" t="s">
        <v>47</v>
      </c>
      <c r="E69" s="18">
        <v>1</v>
      </c>
      <c r="F69" s="54">
        <f>('[1]cotizacion 1'!F69*4%)+'[1]cotizacion 1'!F69</f>
        <v>15624.96</v>
      </c>
      <c r="G69" s="43">
        <f t="shared" si="3"/>
        <v>15624.96</v>
      </c>
    </row>
    <row r="70" spans="2:7" ht="15.75" customHeight="1" thickBot="1" x14ac:dyDescent="0.4">
      <c r="B70" s="515"/>
      <c r="C70" s="44" t="s">
        <v>62</v>
      </c>
      <c r="D70" s="44" t="s">
        <v>21</v>
      </c>
      <c r="E70" s="18">
        <v>1</v>
      </c>
      <c r="F70" s="54">
        <f>('[1]cotizacion 1'!F70*4%)+'[1]cotizacion 1'!F70</f>
        <v>11702.08</v>
      </c>
      <c r="G70" s="43">
        <f t="shared" si="3"/>
        <v>11702.08</v>
      </c>
    </row>
    <row r="71" spans="2:7" ht="15.75" customHeight="1" thickBot="1" x14ac:dyDescent="0.4">
      <c r="B71" s="515"/>
      <c r="C71" s="44" t="s">
        <v>63</v>
      </c>
      <c r="D71" s="44" t="s">
        <v>47</v>
      </c>
      <c r="E71" s="18">
        <v>1</v>
      </c>
      <c r="F71" s="54">
        <f>('[1]cotizacion 1'!F71*4%)+'[1]cotizacion 1'!F71</f>
        <v>13564.72</v>
      </c>
      <c r="G71" s="43">
        <f t="shared" si="3"/>
        <v>13564.72</v>
      </c>
    </row>
    <row r="72" spans="2:7" ht="13.5" customHeight="1" thickBot="1" x14ac:dyDescent="0.4">
      <c r="B72" s="516"/>
      <c r="C72" s="44" t="s">
        <v>64</v>
      </c>
      <c r="D72" s="44" t="s">
        <v>21</v>
      </c>
      <c r="E72" s="18">
        <v>1</v>
      </c>
      <c r="F72" s="54">
        <f>('[1]cotizacion 1'!F72*4%)+'[1]cotizacion 1'!F72</f>
        <v>5535.92</v>
      </c>
      <c r="G72" s="43">
        <f t="shared" si="3"/>
        <v>5535.92</v>
      </c>
    </row>
    <row r="73" spans="2:7" ht="26.4" customHeight="1" thickBot="1" x14ac:dyDescent="0.4">
      <c r="B73" s="55" t="s">
        <v>70</v>
      </c>
      <c r="C73" s="45" t="s">
        <v>71</v>
      </c>
      <c r="D73" s="45" t="s">
        <v>21</v>
      </c>
      <c r="E73" s="56">
        <v>1</v>
      </c>
      <c r="F73" s="54">
        <f>('[1]cotizacion 1'!F73*4%)+'[1]cotizacion 1'!F73</f>
        <v>6627.92</v>
      </c>
      <c r="G73" s="19">
        <f t="shared" si="3"/>
        <v>6627.92</v>
      </c>
    </row>
    <row r="74" spans="2:7" ht="15.75" customHeight="1" x14ac:dyDescent="0.35">
      <c r="B74" s="453" t="s">
        <v>25</v>
      </c>
      <c r="C74" s="517"/>
      <c r="D74" s="517"/>
      <c r="E74" s="517"/>
      <c r="F74" s="20"/>
      <c r="G74" s="21">
        <f>SUM(G55:G73)</f>
        <v>650810.1599999998</v>
      </c>
    </row>
    <row r="75" spans="2:7" ht="15.75" customHeight="1" x14ac:dyDescent="0.35">
      <c r="B75" s="29"/>
      <c r="C75" s="30"/>
      <c r="D75" s="30"/>
      <c r="E75" s="30"/>
      <c r="F75" s="31"/>
      <c r="G75" s="31"/>
    </row>
    <row r="76" spans="2:7" ht="24" customHeight="1" x14ac:dyDescent="0.35">
      <c r="B76" s="22" t="s">
        <v>13</v>
      </c>
      <c r="C76" s="22" t="s">
        <v>14</v>
      </c>
      <c r="D76" s="22" t="s">
        <v>15</v>
      </c>
      <c r="E76" s="22" t="s">
        <v>16</v>
      </c>
      <c r="F76" s="22" t="s">
        <v>17</v>
      </c>
      <c r="G76" s="22" t="s">
        <v>18</v>
      </c>
    </row>
    <row r="77" spans="2:7" ht="26" customHeight="1" x14ac:dyDescent="0.35">
      <c r="B77" s="57" t="s">
        <v>72</v>
      </c>
      <c r="C77" s="58" t="s">
        <v>73</v>
      </c>
      <c r="D77" s="33" t="s">
        <v>21</v>
      </c>
      <c r="E77" s="59">
        <v>1</v>
      </c>
      <c r="F77" s="36">
        <f>('[1]cotizacion 1'!F77*4%)+'[1]cotizacion 1'!F77</f>
        <v>51228.32</v>
      </c>
      <c r="G77" s="37">
        <f>+F77*E77</f>
        <v>51228.32</v>
      </c>
    </row>
    <row r="78" spans="2:7" ht="15.75" customHeight="1" x14ac:dyDescent="0.35">
      <c r="B78" s="459" t="s">
        <v>25</v>
      </c>
      <c r="C78" s="518"/>
      <c r="D78" s="518"/>
      <c r="E78" s="518"/>
      <c r="F78" s="49"/>
      <c r="G78" s="49"/>
    </row>
    <row r="79" spans="2:7" ht="15.75" customHeight="1" x14ac:dyDescent="0.35">
      <c r="B79" s="29"/>
      <c r="C79" s="30"/>
      <c r="D79" s="30"/>
      <c r="E79" s="30"/>
      <c r="F79" s="31"/>
      <c r="G79" s="31"/>
    </row>
    <row r="80" spans="2:7" ht="15.75" customHeight="1" x14ac:dyDescent="0.35">
      <c r="B80" s="22" t="s">
        <v>13</v>
      </c>
      <c r="C80" s="22" t="s">
        <v>14</v>
      </c>
      <c r="D80" s="22" t="s">
        <v>15</v>
      </c>
      <c r="E80" s="22" t="s">
        <v>16</v>
      </c>
      <c r="F80" s="22" t="s">
        <v>17</v>
      </c>
      <c r="G80" s="22" t="s">
        <v>18</v>
      </c>
    </row>
    <row r="81" spans="2:7" ht="26.75" customHeight="1" thickBot="1" x14ac:dyDescent="0.4">
      <c r="B81" s="23" t="s">
        <v>74</v>
      </c>
      <c r="C81" s="24" t="s">
        <v>75</v>
      </c>
      <c r="D81" s="60" t="s">
        <v>21</v>
      </c>
      <c r="E81" s="60">
        <v>1</v>
      </c>
      <c r="F81" s="27">
        <f>('[1]cotizacion 1'!F81*2%)+'[1]cotizacion 1'!F81</f>
        <v>162301.38</v>
      </c>
      <c r="G81" s="61">
        <f>+F81*E81</f>
        <v>162301.38</v>
      </c>
    </row>
    <row r="82" spans="2:7" ht="15.75" customHeight="1" thickBot="1" x14ac:dyDescent="0.4">
      <c r="B82" s="453" t="s">
        <v>25</v>
      </c>
      <c r="C82" s="517"/>
      <c r="D82" s="517"/>
      <c r="E82" s="517"/>
      <c r="F82" s="20"/>
      <c r="G82" s="20"/>
    </row>
    <row r="83" spans="2:7" ht="15.75" customHeight="1" thickBot="1" x14ac:dyDescent="0.4">
      <c r="B83" s="62" t="s">
        <v>13</v>
      </c>
      <c r="C83" s="39" t="s">
        <v>14</v>
      </c>
      <c r="D83" s="39" t="s">
        <v>15</v>
      </c>
      <c r="E83" s="39" t="s">
        <v>16</v>
      </c>
      <c r="F83" s="39" t="s">
        <v>17</v>
      </c>
      <c r="G83" s="15" t="s">
        <v>18</v>
      </c>
    </row>
    <row r="84" spans="2:7" ht="50.75" customHeight="1" thickBot="1" x14ac:dyDescent="0.4">
      <c r="B84" s="465" t="s">
        <v>76</v>
      </c>
      <c r="C84" s="17" t="s">
        <v>77</v>
      </c>
      <c r="D84" s="17" t="s">
        <v>21</v>
      </c>
      <c r="E84" s="18">
        <v>1</v>
      </c>
      <c r="F84" s="42">
        <f>('[1]cotizacion 1'!F84*5%)+'[1]cotizacion 1'!F84</f>
        <v>195456.45</v>
      </c>
      <c r="G84" s="43">
        <f t="shared" ref="G84:G86" si="4">+F84*E84</f>
        <v>195456.45</v>
      </c>
    </row>
    <row r="85" spans="2:7" ht="39" customHeight="1" thickBot="1" x14ac:dyDescent="0.4">
      <c r="B85" s="515"/>
      <c r="C85" s="17" t="s">
        <v>78</v>
      </c>
      <c r="D85" s="17" t="s">
        <v>21</v>
      </c>
      <c r="E85" s="18">
        <v>1</v>
      </c>
      <c r="F85" s="42">
        <f>('[1]cotizacion 1'!F85*5%)+'[1]cotizacion 1'!F85</f>
        <v>332062.5</v>
      </c>
      <c r="G85" s="43">
        <f t="shared" si="4"/>
        <v>332062.5</v>
      </c>
    </row>
    <row r="86" spans="2:7" ht="40.5" customHeight="1" thickBot="1" x14ac:dyDescent="0.4">
      <c r="B86" s="515"/>
      <c r="C86" s="63" t="s">
        <v>79</v>
      </c>
      <c r="D86" s="63" t="s">
        <v>21</v>
      </c>
      <c r="E86" s="56">
        <v>1</v>
      </c>
      <c r="F86" s="42">
        <f>('[1]cotizacion 1'!F86*5%)+'[1]cotizacion 1'!F86</f>
        <v>1383594.45</v>
      </c>
      <c r="G86" s="19">
        <f t="shared" si="4"/>
        <v>1383594.45</v>
      </c>
    </row>
    <row r="87" spans="2:7" ht="15.75" customHeight="1" x14ac:dyDescent="0.35">
      <c r="B87" s="453" t="s">
        <v>25</v>
      </c>
      <c r="C87" s="517"/>
      <c r="D87" s="517"/>
      <c r="E87" s="517"/>
      <c r="F87" s="20"/>
      <c r="G87" s="64">
        <f>SUM(G84:G86)</f>
        <v>1911113.4</v>
      </c>
    </row>
    <row r="88" spans="2:7" ht="15.75" customHeight="1" x14ac:dyDescent="0.35">
      <c r="B88" s="29"/>
      <c r="C88" s="30"/>
      <c r="D88" s="30"/>
      <c r="E88" s="30"/>
      <c r="F88" s="31"/>
      <c r="G88" s="31"/>
    </row>
    <row r="89" spans="2:7" ht="15.75" customHeight="1" x14ac:dyDescent="0.35">
      <c r="B89" s="22" t="s">
        <v>13</v>
      </c>
      <c r="C89" s="22" t="s">
        <v>14</v>
      </c>
      <c r="D89" s="22" t="s">
        <v>15</v>
      </c>
      <c r="E89" s="22" t="s">
        <v>16</v>
      </c>
      <c r="F89" s="22" t="s">
        <v>17</v>
      </c>
      <c r="G89" s="22" t="s">
        <v>18</v>
      </c>
    </row>
    <row r="90" spans="2:7" ht="62" customHeight="1" x14ac:dyDescent="0.35">
      <c r="B90" s="444" t="s">
        <v>80</v>
      </c>
      <c r="C90" s="33" t="s">
        <v>81</v>
      </c>
      <c r="D90" s="59" t="s">
        <v>21</v>
      </c>
      <c r="E90" s="59">
        <v>1</v>
      </c>
      <c r="F90" s="36">
        <f>('[1]cotizacion 1'!F90*4%)+'[1]cotizacion 1'!F90</f>
        <v>100144.98346666667</v>
      </c>
      <c r="G90" s="37">
        <f t="shared" ref="G90:G93" si="5">+F90*E90</f>
        <v>100144.98346666667</v>
      </c>
    </row>
    <row r="91" spans="2:7" ht="61.25" customHeight="1" x14ac:dyDescent="0.35">
      <c r="B91" s="517"/>
      <c r="C91" s="33" t="s">
        <v>82</v>
      </c>
      <c r="D91" s="59" t="s">
        <v>21</v>
      </c>
      <c r="E91" s="59">
        <v>1</v>
      </c>
      <c r="F91" s="36">
        <f>('[1]cotizacion 1'!F91*4%)+'[1]cotizacion 1'!F91</f>
        <v>100144.98346666667</v>
      </c>
      <c r="G91" s="37">
        <f t="shared" si="5"/>
        <v>100144.98346666667</v>
      </c>
    </row>
    <row r="92" spans="2:7" ht="59" customHeight="1" x14ac:dyDescent="0.35">
      <c r="B92" s="517"/>
      <c r="C92" s="33" t="s">
        <v>83</v>
      </c>
      <c r="D92" s="59" t="s">
        <v>21</v>
      </c>
      <c r="E92" s="59">
        <v>1</v>
      </c>
      <c r="F92" s="36">
        <f>('[1]cotizacion 1'!F92*4%)+'[1]cotizacion 1'!F92</f>
        <v>100144.98346666667</v>
      </c>
      <c r="G92" s="37">
        <f t="shared" si="5"/>
        <v>100144.98346666667</v>
      </c>
    </row>
    <row r="93" spans="2:7" ht="40.25" customHeight="1" x14ac:dyDescent="0.35">
      <c r="B93" s="517"/>
      <c r="C93" s="33" t="s">
        <v>84</v>
      </c>
      <c r="D93" s="59" t="s">
        <v>21</v>
      </c>
      <c r="E93" s="59">
        <v>1</v>
      </c>
      <c r="F93" s="36">
        <f>('[1]cotizacion 1'!F93*4%)+'[1]cotizacion 1'!F93</f>
        <v>100144.98346666667</v>
      </c>
      <c r="G93" s="37">
        <f t="shared" si="5"/>
        <v>100144.98346666667</v>
      </c>
    </row>
    <row r="94" spans="2:7" ht="15.75" customHeight="1" x14ac:dyDescent="0.35">
      <c r="B94" s="459" t="s">
        <v>25</v>
      </c>
      <c r="C94" s="518"/>
      <c r="D94" s="518"/>
      <c r="E94" s="518"/>
      <c r="F94" s="49"/>
      <c r="G94" s="50">
        <f>SUM(G90:G93)</f>
        <v>400579.93386666669</v>
      </c>
    </row>
    <row r="95" spans="2:7" ht="15.75" customHeight="1" x14ac:dyDescent="0.35">
      <c r="B95" s="29"/>
      <c r="C95" s="30"/>
      <c r="D95" s="30"/>
      <c r="E95" s="30"/>
      <c r="F95" s="31"/>
      <c r="G95" s="31"/>
    </row>
    <row r="96" spans="2:7" ht="15.75" customHeight="1" x14ac:dyDescent="0.35">
      <c r="B96" s="519" t="s">
        <v>85</v>
      </c>
      <c r="C96" s="517"/>
      <c r="D96" s="517"/>
      <c r="E96" s="517"/>
      <c r="F96" s="517"/>
      <c r="G96" s="517"/>
    </row>
    <row r="97" spans="2:7" ht="27.65" customHeight="1" thickBot="1" x14ac:dyDescent="0.4">
      <c r="B97" s="62" t="s">
        <v>13</v>
      </c>
      <c r="C97" s="39" t="s">
        <v>14</v>
      </c>
      <c r="D97" s="39" t="s">
        <v>15</v>
      </c>
      <c r="E97" s="39" t="s">
        <v>16</v>
      </c>
      <c r="F97" s="39" t="s">
        <v>17</v>
      </c>
      <c r="G97" s="39" t="s">
        <v>18</v>
      </c>
    </row>
    <row r="98" spans="2:7" ht="26" customHeight="1" thickBot="1" x14ac:dyDescent="0.4">
      <c r="B98" s="520" t="s">
        <v>86</v>
      </c>
      <c r="C98" s="44" t="s">
        <v>87</v>
      </c>
      <c r="D98" s="44" t="s">
        <v>21</v>
      </c>
      <c r="E98" s="18">
        <v>1</v>
      </c>
      <c r="F98" s="42">
        <f>('[1]cotizacion 1'!F98*4%)+'[1]cotizacion 1'!F98</f>
        <v>59012.72</v>
      </c>
      <c r="G98" s="43">
        <f t="shared" ref="G98:G110" si="6">+F98*E98</f>
        <v>59012.72</v>
      </c>
    </row>
    <row r="99" spans="2:7" ht="25.25" customHeight="1" thickBot="1" x14ac:dyDescent="0.4">
      <c r="B99" s="515"/>
      <c r="C99" s="65" t="s">
        <v>88</v>
      </c>
      <c r="D99" s="44" t="s">
        <v>21</v>
      </c>
      <c r="E99" s="18">
        <v>1</v>
      </c>
      <c r="F99" s="42">
        <f>('[1]cotizacion 1'!F99*4%)+'[1]cotizacion 1'!F99</f>
        <v>82162.080000000002</v>
      </c>
      <c r="G99" s="43">
        <f t="shared" si="6"/>
        <v>82162.080000000002</v>
      </c>
    </row>
    <row r="100" spans="2:7" ht="28.25" customHeight="1" thickBot="1" x14ac:dyDescent="0.4">
      <c r="B100" s="515"/>
      <c r="C100" s="44" t="s">
        <v>89</v>
      </c>
      <c r="D100" s="44" t="s">
        <v>47</v>
      </c>
      <c r="E100" s="18">
        <v>1</v>
      </c>
      <c r="F100" s="42">
        <f>('[1]cotizacion 1'!F100*4%)+'[1]cotizacion 1'!F100</f>
        <v>193351.6</v>
      </c>
      <c r="G100" s="43">
        <f t="shared" si="6"/>
        <v>193351.6</v>
      </c>
    </row>
    <row r="101" spans="2:7" ht="18" customHeight="1" thickBot="1" x14ac:dyDescent="0.4">
      <c r="B101" s="515"/>
      <c r="C101" s="44" t="s">
        <v>90</v>
      </c>
      <c r="D101" s="44" t="s">
        <v>91</v>
      </c>
      <c r="E101" s="18">
        <v>2</v>
      </c>
      <c r="F101" s="42">
        <f>('[1]cotizacion 1'!F101*4%)+'[1]cotizacion 1'!F101</f>
        <v>24583.52</v>
      </c>
      <c r="G101" s="43">
        <f t="shared" si="6"/>
        <v>49167.040000000001</v>
      </c>
    </row>
    <row r="102" spans="2:7" ht="27.65" customHeight="1" thickBot="1" x14ac:dyDescent="0.4">
      <c r="B102" s="515"/>
      <c r="C102" s="44" t="s">
        <v>92</v>
      </c>
      <c r="D102" s="44" t="s">
        <v>91</v>
      </c>
      <c r="E102" s="18">
        <v>1</v>
      </c>
      <c r="F102" s="42">
        <f>('[1]cotizacion 1'!F102*4%)+'[1]cotizacion 1'!F102</f>
        <v>125276.32</v>
      </c>
      <c r="G102" s="43">
        <f t="shared" si="6"/>
        <v>125276.32</v>
      </c>
    </row>
    <row r="103" spans="2:7" ht="29" customHeight="1" thickBot="1" x14ac:dyDescent="0.4">
      <c r="B103" s="515"/>
      <c r="C103" s="44" t="s">
        <v>93</v>
      </c>
      <c r="D103" s="44" t="s">
        <v>21</v>
      </c>
      <c r="E103" s="18">
        <v>1</v>
      </c>
      <c r="F103" s="42">
        <f>('[1]cotizacion 1'!F103*4%)+'[1]cotizacion 1'!F103</f>
        <v>48769.760000000002</v>
      </c>
      <c r="G103" s="43">
        <f t="shared" si="6"/>
        <v>48769.760000000002</v>
      </c>
    </row>
    <row r="104" spans="2:7" ht="25.25" customHeight="1" thickBot="1" x14ac:dyDescent="0.4">
      <c r="B104" s="515"/>
      <c r="C104" s="44" t="s">
        <v>94</v>
      </c>
      <c r="D104" s="44" t="s">
        <v>47</v>
      </c>
      <c r="E104" s="18">
        <v>1</v>
      </c>
      <c r="F104" s="42">
        <f>('[1]cotizacion 1'!F104*4%)+'[1]cotizacion 1'!F104</f>
        <v>188469.84</v>
      </c>
      <c r="G104" s="43">
        <f t="shared" si="6"/>
        <v>188469.84</v>
      </c>
    </row>
    <row r="105" spans="2:7" ht="15.75" customHeight="1" thickBot="1" x14ac:dyDescent="0.4">
      <c r="B105" s="515"/>
      <c r="C105" s="44" t="s">
        <v>95</v>
      </c>
      <c r="D105" s="44" t="s">
        <v>47</v>
      </c>
      <c r="E105" s="18">
        <v>1</v>
      </c>
      <c r="F105" s="42">
        <f>('[1]cotizacion 1'!F105*4%)+'[1]cotizacion 1'!F105</f>
        <v>91895.44</v>
      </c>
      <c r="G105" s="43">
        <f t="shared" si="6"/>
        <v>91895.44</v>
      </c>
    </row>
    <row r="106" spans="2:7" ht="15.75" customHeight="1" thickBot="1" x14ac:dyDescent="0.4">
      <c r="B106" s="515"/>
      <c r="C106" s="44" t="s">
        <v>96</v>
      </c>
      <c r="D106" s="44" t="s">
        <v>21</v>
      </c>
      <c r="E106" s="18">
        <v>1</v>
      </c>
      <c r="F106" s="42">
        <f>('[1]cotizacion 1'!F106*4%)+'[1]cotizacion 1'!F106</f>
        <v>89234.08</v>
      </c>
      <c r="G106" s="43">
        <f t="shared" si="6"/>
        <v>89234.08</v>
      </c>
    </row>
    <row r="107" spans="2:7" ht="15.75" customHeight="1" thickBot="1" x14ac:dyDescent="0.4">
      <c r="B107" s="515"/>
      <c r="C107" s="44" t="s">
        <v>97</v>
      </c>
      <c r="D107" s="44" t="s">
        <v>91</v>
      </c>
      <c r="E107" s="18">
        <v>2</v>
      </c>
      <c r="F107" s="42">
        <f>('[1]cotizacion 1'!F107*4%)+'[1]cotizacion 1'!F107</f>
        <v>24658.400000000001</v>
      </c>
      <c r="G107" s="43">
        <f t="shared" si="6"/>
        <v>49316.800000000003</v>
      </c>
    </row>
    <row r="108" spans="2:7" ht="15.75" customHeight="1" thickBot="1" x14ac:dyDescent="0.4">
      <c r="B108" s="515"/>
      <c r="C108" s="44" t="s">
        <v>98</v>
      </c>
      <c r="D108" s="44" t="s">
        <v>91</v>
      </c>
      <c r="E108" s="18">
        <v>1</v>
      </c>
      <c r="F108" s="42">
        <f>('[1]cotizacion 1'!F108*4%)+'[1]cotizacion 1'!F108</f>
        <v>125276.32</v>
      </c>
      <c r="G108" s="43">
        <f t="shared" si="6"/>
        <v>125276.32</v>
      </c>
    </row>
    <row r="109" spans="2:7" ht="23.4" customHeight="1" thickBot="1" x14ac:dyDescent="0.4">
      <c r="B109" s="515"/>
      <c r="C109" s="44" t="s">
        <v>99</v>
      </c>
      <c r="D109" s="44" t="s">
        <v>100</v>
      </c>
      <c r="E109" s="18">
        <v>1</v>
      </c>
      <c r="F109" s="42">
        <f>('[1]cotizacion 1'!F109*4%)+'[1]cotizacion 1'!F109</f>
        <v>208921.44</v>
      </c>
      <c r="G109" s="43">
        <f t="shared" si="6"/>
        <v>208921.44</v>
      </c>
    </row>
    <row r="110" spans="2:7" ht="26.4" customHeight="1" thickBot="1" x14ac:dyDescent="0.4">
      <c r="B110" s="515"/>
      <c r="C110" s="45" t="s">
        <v>101</v>
      </c>
      <c r="D110" s="45" t="s">
        <v>100</v>
      </c>
      <c r="E110" s="56">
        <v>1</v>
      </c>
      <c r="F110" s="42">
        <f>('[1]cotizacion 1'!F110*4%)+'[1]cotizacion 1'!F110</f>
        <v>130000</v>
      </c>
      <c r="G110" s="19">
        <f t="shared" si="6"/>
        <v>130000</v>
      </c>
    </row>
    <row r="111" spans="2:7" ht="15.75" customHeight="1" x14ac:dyDescent="0.35">
      <c r="B111" s="453" t="s">
        <v>25</v>
      </c>
      <c r="C111" s="517"/>
      <c r="D111" s="517"/>
      <c r="E111" s="517"/>
      <c r="F111" s="20"/>
      <c r="G111" s="20"/>
    </row>
    <row r="112" spans="2:7" ht="15.75" customHeight="1" x14ac:dyDescent="0.35">
      <c r="B112" s="29"/>
      <c r="C112" s="30"/>
      <c r="D112" s="30"/>
      <c r="E112" s="30"/>
      <c r="F112" s="31"/>
      <c r="G112" s="31"/>
    </row>
    <row r="113" spans="2:11" ht="15.75" customHeight="1" x14ac:dyDescent="0.35">
      <c r="B113" s="22" t="s">
        <v>13</v>
      </c>
      <c r="C113" s="22" t="s">
        <v>14</v>
      </c>
      <c r="D113" s="22" t="s">
        <v>15</v>
      </c>
      <c r="E113" s="22" t="s">
        <v>16</v>
      </c>
      <c r="F113" s="22" t="s">
        <v>17</v>
      </c>
      <c r="G113" s="22" t="s">
        <v>18</v>
      </c>
    </row>
    <row r="114" spans="2:11" ht="15.75" customHeight="1" thickBot="1" x14ac:dyDescent="0.4">
      <c r="B114" s="456" t="s">
        <v>102</v>
      </c>
      <c r="C114" s="52" t="s">
        <v>103</v>
      </c>
      <c r="D114" s="52" t="s">
        <v>21</v>
      </c>
      <c r="E114" s="53">
        <v>1</v>
      </c>
      <c r="F114" s="54">
        <v>12558</v>
      </c>
      <c r="G114" s="61">
        <f t="shared" ref="G114:G119" si="7">+F114*E114</f>
        <v>12558</v>
      </c>
    </row>
    <row r="115" spans="2:11" ht="15.75" customHeight="1" thickBot="1" x14ac:dyDescent="0.4">
      <c r="B115" s="515"/>
      <c r="C115" s="44" t="s">
        <v>104</v>
      </c>
      <c r="D115" s="44" t="s">
        <v>21</v>
      </c>
      <c r="E115" s="18">
        <v>1</v>
      </c>
      <c r="F115" s="42">
        <v>7480.2</v>
      </c>
      <c r="G115" s="43">
        <f t="shared" si="7"/>
        <v>7480.2</v>
      </c>
    </row>
    <row r="116" spans="2:11" ht="48" customHeight="1" thickBot="1" x14ac:dyDescent="0.4">
      <c r="B116" s="516"/>
      <c r="C116" s="44" t="s">
        <v>105</v>
      </c>
      <c r="D116" s="44" t="s">
        <v>21</v>
      </c>
      <c r="E116" s="18">
        <v>1</v>
      </c>
      <c r="F116" s="42">
        <v>12667.2</v>
      </c>
      <c r="G116" s="43">
        <f t="shared" si="7"/>
        <v>12667.2</v>
      </c>
    </row>
    <row r="117" spans="2:11" ht="15.75" customHeight="1" thickBot="1" x14ac:dyDescent="0.4">
      <c r="B117" s="465" t="s">
        <v>106</v>
      </c>
      <c r="C117" s="44" t="s">
        <v>107</v>
      </c>
      <c r="D117" s="44" t="s">
        <v>21</v>
      </c>
      <c r="E117" s="18">
        <v>1</v>
      </c>
      <c r="F117" s="42">
        <v>65520</v>
      </c>
      <c r="G117" s="43">
        <f t="shared" si="7"/>
        <v>65520</v>
      </c>
    </row>
    <row r="118" spans="2:11" ht="15.75" customHeight="1" thickBot="1" x14ac:dyDescent="0.4">
      <c r="B118" s="515"/>
      <c r="C118" s="44" t="s">
        <v>108</v>
      </c>
      <c r="D118" s="44" t="s">
        <v>21</v>
      </c>
      <c r="E118" s="18">
        <v>1</v>
      </c>
      <c r="F118" s="42">
        <v>62244</v>
      </c>
      <c r="G118" s="43">
        <f t="shared" si="7"/>
        <v>62244</v>
      </c>
    </row>
    <row r="119" spans="2:11" ht="36" customHeight="1" thickBot="1" x14ac:dyDescent="0.4">
      <c r="B119" s="515"/>
      <c r="C119" s="45" t="s">
        <v>109</v>
      </c>
      <c r="D119" s="45" t="s">
        <v>100</v>
      </c>
      <c r="E119" s="56">
        <v>1</v>
      </c>
      <c r="F119" s="42">
        <v>158340</v>
      </c>
      <c r="G119" s="43">
        <f t="shared" si="7"/>
        <v>158340</v>
      </c>
    </row>
    <row r="120" spans="2:11" ht="15.75" customHeight="1" x14ac:dyDescent="0.35">
      <c r="B120" s="453" t="s">
        <v>25</v>
      </c>
      <c r="C120" s="517"/>
      <c r="D120" s="517"/>
      <c r="E120" s="517"/>
      <c r="F120" s="20"/>
      <c r="G120" s="20"/>
    </row>
    <row r="121" spans="2:11" ht="15.75" customHeight="1" x14ac:dyDescent="0.35">
      <c r="B121" s="29"/>
      <c r="C121" s="30"/>
      <c r="D121" s="30"/>
      <c r="E121" s="30"/>
      <c r="F121" s="31"/>
      <c r="G121" s="31"/>
    </row>
    <row r="122" spans="2:11" ht="35" customHeight="1" x14ac:dyDescent="0.35">
      <c r="B122" s="22" t="s">
        <v>13</v>
      </c>
      <c r="C122" s="22" t="s">
        <v>14</v>
      </c>
      <c r="D122" s="22" t="s">
        <v>15</v>
      </c>
      <c r="E122" s="22" t="s">
        <v>16</v>
      </c>
      <c r="F122" s="22" t="s">
        <v>17</v>
      </c>
      <c r="G122" s="22" t="s">
        <v>18</v>
      </c>
    </row>
    <row r="123" spans="2:11" ht="77.75" customHeight="1" x14ac:dyDescent="0.35">
      <c r="B123" s="32" t="s">
        <v>110</v>
      </c>
      <c r="C123" s="33" t="s">
        <v>111</v>
      </c>
      <c r="D123" s="59" t="s">
        <v>21</v>
      </c>
      <c r="E123" s="59">
        <v>1</v>
      </c>
      <c r="F123" s="36">
        <f>('[1]cotizacion 1'!F123*5%)+'[1]cotizacion 1'!F123</f>
        <v>252000</v>
      </c>
      <c r="G123" s="37">
        <f>+F123*E123</f>
        <v>252000</v>
      </c>
    </row>
    <row r="124" spans="2:11" ht="15.75" customHeight="1" x14ac:dyDescent="0.35">
      <c r="B124" s="453" t="s">
        <v>25</v>
      </c>
      <c r="C124" s="517"/>
      <c r="D124" s="517"/>
      <c r="E124" s="517"/>
      <c r="F124" s="20"/>
      <c r="G124" s="20"/>
    </row>
    <row r="125" spans="2:11" ht="15.75" customHeight="1" x14ac:dyDescent="0.35">
      <c r="B125" s="66"/>
      <c r="C125" s="67"/>
      <c r="D125" s="67"/>
      <c r="E125" s="67"/>
      <c r="F125" s="67"/>
      <c r="G125" s="67"/>
    </row>
    <row r="126" spans="2:11" ht="32" customHeight="1" x14ac:dyDescent="0.35">
      <c r="B126" s="484" t="s">
        <v>112</v>
      </c>
      <c r="C126" s="485"/>
      <c r="D126" s="485"/>
      <c r="E126" s="485"/>
      <c r="F126" s="485"/>
      <c r="G126" s="485"/>
      <c r="H126" s="485"/>
      <c r="I126" s="68"/>
      <c r="J126" s="68"/>
      <c r="K126" s="68"/>
    </row>
    <row r="127" spans="2:11" ht="32" customHeight="1" x14ac:dyDescent="0.35">
      <c r="B127" s="484" t="s">
        <v>113</v>
      </c>
      <c r="C127" s="485"/>
      <c r="D127" s="485"/>
      <c r="E127" s="485"/>
      <c r="F127" s="485"/>
      <c r="G127" s="485"/>
      <c r="H127" s="485"/>
      <c r="I127" s="68"/>
      <c r="J127" s="68"/>
      <c r="K127" s="68"/>
    </row>
    <row r="128" spans="2:11" ht="24.5" customHeight="1" x14ac:dyDescent="0.35">
      <c r="B128" s="484" t="s">
        <v>114</v>
      </c>
      <c r="C128" s="485"/>
      <c r="D128" s="485"/>
      <c r="E128" s="485"/>
      <c r="F128" s="485"/>
      <c r="G128" s="485"/>
      <c r="H128" s="485"/>
      <c r="I128" s="68"/>
      <c r="J128" s="68"/>
      <c r="K128" s="68"/>
    </row>
    <row r="129" spans="2:11" ht="29" customHeight="1" x14ac:dyDescent="0.35">
      <c r="B129" s="484" t="s">
        <v>115</v>
      </c>
      <c r="C129" s="485"/>
      <c r="D129" s="485"/>
      <c r="E129" s="485"/>
      <c r="F129" s="485"/>
      <c r="G129" s="485"/>
      <c r="H129" s="485"/>
      <c r="I129" s="68"/>
      <c r="J129" s="68"/>
      <c r="K129" s="68"/>
    </row>
    <row r="130" spans="2:11" ht="15.75" customHeight="1" x14ac:dyDescent="0.35"/>
    <row r="131" spans="2:11" ht="15.75" customHeight="1" x14ac:dyDescent="0.35"/>
    <row r="132" spans="2:11" ht="15.75" customHeight="1" x14ac:dyDescent="0.35"/>
    <row r="133" spans="2:11" ht="15.75" customHeight="1" x14ac:dyDescent="0.35"/>
    <row r="134" spans="2:11" ht="15.75" customHeight="1" x14ac:dyDescent="0.35"/>
    <row r="135" spans="2:11" ht="15.75" customHeight="1" x14ac:dyDescent="0.35"/>
    <row r="136" spans="2:11" ht="15.75" customHeight="1" x14ac:dyDescent="0.35"/>
    <row r="137" spans="2:11" ht="15.75" customHeight="1" x14ac:dyDescent="0.35"/>
    <row r="138" spans="2:11" ht="15.75" customHeight="1" x14ac:dyDescent="0.35"/>
    <row r="139" spans="2:11" ht="15.75" customHeight="1" x14ac:dyDescent="0.35"/>
    <row r="140" spans="2:11" ht="15.75" customHeight="1" x14ac:dyDescent="0.35"/>
    <row r="141" spans="2:11" ht="15.75" customHeight="1" x14ac:dyDescent="0.35"/>
    <row r="142" spans="2:11" ht="15.75" customHeight="1" x14ac:dyDescent="0.35"/>
    <row r="143" spans="2:11" ht="15.75" customHeight="1" x14ac:dyDescent="0.35"/>
    <row r="144" spans="2:11"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row r="1005" ht="15.75" customHeight="1" x14ac:dyDescent="0.35"/>
    <row r="1006" ht="15.75" customHeight="1" x14ac:dyDescent="0.35"/>
    <row r="1007" ht="15.75" customHeight="1" x14ac:dyDescent="0.35"/>
    <row r="1008" ht="15.75" customHeight="1" x14ac:dyDescent="0.35"/>
    <row r="1009" ht="15.75" customHeight="1" x14ac:dyDescent="0.35"/>
    <row r="1010" ht="15.75" customHeight="1" x14ac:dyDescent="0.35"/>
  </sheetData>
  <mergeCells count="38">
    <mergeCell ref="A1:J1"/>
    <mergeCell ref="B2:J2"/>
    <mergeCell ref="B6:D6"/>
    <mergeCell ref="F6:G6"/>
    <mergeCell ref="B7:D7"/>
    <mergeCell ref="F7:G7"/>
    <mergeCell ref="B55:B57"/>
    <mergeCell ref="B8:D8"/>
    <mergeCell ref="F8:G8"/>
    <mergeCell ref="B12:G12"/>
    <mergeCell ref="B15:E15"/>
    <mergeCell ref="B19:E19"/>
    <mergeCell ref="B23:E23"/>
    <mergeCell ref="B25:G25"/>
    <mergeCell ref="B27:B31"/>
    <mergeCell ref="B32:E32"/>
    <mergeCell ref="B35:B51"/>
    <mergeCell ref="B52:E52"/>
    <mergeCell ref="B111:E111"/>
    <mergeCell ref="B58:B63"/>
    <mergeCell ref="B64:B72"/>
    <mergeCell ref="B74:E74"/>
    <mergeCell ref="B78:E78"/>
    <mergeCell ref="B82:E82"/>
    <mergeCell ref="B84:B86"/>
    <mergeCell ref="B87:E87"/>
    <mergeCell ref="B90:B93"/>
    <mergeCell ref="B94:E94"/>
    <mergeCell ref="B96:G96"/>
    <mergeCell ref="B98:B110"/>
    <mergeCell ref="B128:H128"/>
    <mergeCell ref="B129:H129"/>
    <mergeCell ref="B114:B116"/>
    <mergeCell ref="B117:B119"/>
    <mergeCell ref="B120:E120"/>
    <mergeCell ref="B124:E124"/>
    <mergeCell ref="B126:H126"/>
    <mergeCell ref="B127:H127"/>
  </mergeCells>
  <dataValidations count="1">
    <dataValidation type="list" allowBlank="1" showInputMessage="1" showErrorMessage="1" sqref="F6" xr:uid="{DE14E7BC-D68A-46C0-8970-8BF0E48AF871}">
      <formula1>"Universidad, Sin ánimo de lucro, Con ánimo de lucro"</formula1>
    </dataValidation>
  </dataValidations>
  <hyperlinks>
    <hyperlink ref="B8" r:id="rId1" xr:uid="{ACD233D2-40AE-4036-A700-61F8037BED5C}"/>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3FDAF-8916-415F-B91D-4F34F656A593}">
  <dimension ref="A2:I1011"/>
  <sheetViews>
    <sheetView topLeftCell="A113" zoomScale="137" zoomScaleNormal="80" workbookViewId="0">
      <selection activeCell="A116" sqref="A116"/>
    </sheetView>
  </sheetViews>
  <sheetFormatPr baseColWidth="10" defaultColWidth="14.453125" defaultRowHeight="14.5" x14ac:dyDescent="0.35"/>
  <cols>
    <col min="1" max="1" width="13.453125" style="80" customWidth="1"/>
    <col min="2" max="2" width="22.453125" style="80" customWidth="1"/>
    <col min="3" max="3" width="31.81640625" style="80" customWidth="1"/>
    <col min="4" max="4" width="12.54296875" style="80" customWidth="1"/>
    <col min="5" max="5" width="13.54296875" style="80" customWidth="1"/>
    <col min="6" max="6" width="19.54296875" style="80" bestFit="1" customWidth="1"/>
    <col min="7" max="7" width="16.7265625" style="80" customWidth="1"/>
    <col min="8" max="8" width="15.26953125" style="80" customWidth="1"/>
    <col min="9" max="16384" width="14.453125" style="80"/>
  </cols>
  <sheetData>
    <row r="2" spans="1:9" ht="8.25" customHeight="1" x14ac:dyDescent="0.35"/>
    <row r="3" spans="1:9" ht="21.75" customHeight="1" x14ac:dyDescent="0.35">
      <c r="A3" s="534" t="s">
        <v>0</v>
      </c>
      <c r="B3" s="535"/>
      <c r="C3" s="535"/>
      <c r="D3" s="535"/>
      <c r="E3" s="535"/>
      <c r="F3" s="535"/>
      <c r="G3" s="535"/>
      <c r="H3" s="536"/>
      <c r="I3" s="1"/>
    </row>
    <row r="4" spans="1:9" ht="52.5" customHeight="1" x14ac:dyDescent="0.35">
      <c r="A4" s="2" t="s">
        <v>1</v>
      </c>
      <c r="B4" s="537" t="s">
        <v>2</v>
      </c>
      <c r="C4" s="538"/>
      <c r="D4" s="538"/>
      <c r="E4" s="538"/>
      <c r="F4" s="538"/>
      <c r="G4" s="538"/>
      <c r="H4" s="539"/>
      <c r="I4" s="3"/>
    </row>
    <row r="5" spans="1:9" ht="15" customHeight="1" x14ac:dyDescent="0.35">
      <c r="A5" s="4"/>
      <c r="C5" s="4"/>
      <c r="D5" s="4"/>
      <c r="E5" s="4"/>
      <c r="F5" s="4"/>
      <c r="G5" s="4"/>
      <c r="H5" s="5"/>
      <c r="I5" s="5"/>
    </row>
    <row r="6" spans="1:9" ht="15" customHeight="1" x14ac:dyDescent="0.35">
      <c r="A6" s="4"/>
      <c r="B6" s="4"/>
      <c r="C6" s="4"/>
      <c r="D6" s="4"/>
      <c r="E6" s="4"/>
      <c r="F6" s="4"/>
      <c r="G6" s="4"/>
      <c r="H6" s="5"/>
      <c r="I6" s="5"/>
    </row>
    <row r="7" spans="1:9" ht="36" customHeight="1" x14ac:dyDescent="0.35">
      <c r="A7" s="6" t="s">
        <v>3</v>
      </c>
      <c r="B7" s="540" t="s">
        <v>125</v>
      </c>
      <c r="C7" s="541"/>
      <c r="D7" s="7" t="s">
        <v>4</v>
      </c>
      <c r="E7" s="542" t="s">
        <v>119</v>
      </c>
      <c r="F7" s="542"/>
      <c r="G7" s="8" t="s">
        <v>5</v>
      </c>
      <c r="H7" s="81">
        <v>46268</v>
      </c>
      <c r="I7" s="4"/>
    </row>
    <row r="8" spans="1:9" ht="40.5" customHeight="1" x14ac:dyDescent="0.35">
      <c r="A8" s="10" t="s">
        <v>6</v>
      </c>
      <c r="B8" s="540" t="s">
        <v>126</v>
      </c>
      <c r="C8" s="541"/>
      <c r="D8" s="11" t="s">
        <v>7</v>
      </c>
      <c r="E8" s="498" t="s">
        <v>127</v>
      </c>
      <c r="F8" s="498"/>
      <c r="G8" s="12" t="s">
        <v>8</v>
      </c>
      <c r="H8" s="82" t="s">
        <v>128</v>
      </c>
      <c r="I8" s="4"/>
    </row>
    <row r="9" spans="1:9" ht="54" customHeight="1" x14ac:dyDescent="0.35">
      <c r="A9" s="7" t="s">
        <v>9</v>
      </c>
      <c r="B9" s="531" t="s">
        <v>129</v>
      </c>
      <c r="C9" s="531"/>
      <c r="D9" s="7" t="s">
        <v>10</v>
      </c>
      <c r="E9" s="498" t="s">
        <v>130</v>
      </c>
      <c r="F9" s="498"/>
      <c r="G9" s="13" t="s">
        <v>11</v>
      </c>
      <c r="H9" s="83" t="s">
        <v>131</v>
      </c>
      <c r="I9" s="4"/>
    </row>
    <row r="11" spans="1:9" ht="15" customHeight="1" x14ac:dyDescent="0.35"/>
    <row r="12" spans="1:9" s="84" customFormat="1" ht="10.5" x14ac:dyDescent="0.35">
      <c r="B12" s="532" t="s">
        <v>12</v>
      </c>
      <c r="C12" s="527"/>
      <c r="D12" s="527"/>
      <c r="E12" s="527"/>
      <c r="F12" s="527"/>
      <c r="G12" s="527"/>
    </row>
    <row r="13" spans="1:9" s="84" customFormat="1" ht="34.9" customHeight="1" x14ac:dyDescent="0.35">
      <c r="B13" s="22" t="s">
        <v>13</v>
      </c>
      <c r="C13" s="22" t="s">
        <v>14</v>
      </c>
      <c r="D13" s="22" t="s">
        <v>15</v>
      </c>
      <c r="E13" s="22" t="s">
        <v>16</v>
      </c>
      <c r="F13" s="22" t="s">
        <v>17</v>
      </c>
      <c r="G13" s="22" t="s">
        <v>18</v>
      </c>
    </row>
    <row r="14" spans="1:9" s="84" customFormat="1" ht="75" customHeight="1" x14ac:dyDescent="0.35">
      <c r="B14" s="71" t="s">
        <v>19</v>
      </c>
      <c r="C14" s="33" t="s">
        <v>20</v>
      </c>
      <c r="D14" s="59" t="s">
        <v>21</v>
      </c>
      <c r="E14" s="59">
        <v>40</v>
      </c>
      <c r="F14" s="85">
        <f>('[1]corizacion 2'!F14*2%)+'[1]corizacion 2'!F14</f>
        <v>621886.6152</v>
      </c>
      <c r="G14" s="37">
        <f>+F14*E14</f>
        <v>24875464.607999999</v>
      </c>
    </row>
    <row r="15" spans="1:9" s="84" customFormat="1" ht="13.5" customHeight="1" x14ac:dyDescent="0.35">
      <c r="B15" s="453" t="s">
        <v>22</v>
      </c>
      <c r="C15" s="527"/>
      <c r="D15" s="527"/>
      <c r="E15" s="527"/>
      <c r="F15" s="33"/>
      <c r="G15" s="86">
        <f>SUM(G14)</f>
        <v>24875464.607999999</v>
      </c>
    </row>
    <row r="16" spans="1:9" s="84" customFormat="1" ht="10.5" x14ac:dyDescent="0.35"/>
    <row r="17" spans="2:7" s="84" customFormat="1" ht="21" x14ac:dyDescent="0.35">
      <c r="B17" s="22" t="s">
        <v>13</v>
      </c>
      <c r="C17" s="22" t="s">
        <v>14</v>
      </c>
      <c r="D17" s="22" t="s">
        <v>15</v>
      </c>
      <c r="E17" s="22" t="s">
        <v>16</v>
      </c>
      <c r="F17" s="22" t="s">
        <v>17</v>
      </c>
      <c r="G17" s="22" t="s">
        <v>18</v>
      </c>
    </row>
    <row r="18" spans="2:7" s="84" customFormat="1" ht="41.25" customHeight="1" x14ac:dyDescent="0.35">
      <c r="B18" s="71" t="s">
        <v>23</v>
      </c>
      <c r="C18" s="33" t="s">
        <v>24</v>
      </c>
      <c r="D18" s="59" t="s">
        <v>21</v>
      </c>
      <c r="E18" s="35">
        <v>1</v>
      </c>
      <c r="F18" s="85">
        <f>('[1]corizacion 2'!F18*2%)+'[1]corizacion 2'!F18</f>
        <v>8708535.0287999995</v>
      </c>
      <c r="G18" s="37">
        <f t="shared" ref="G18:G22" si="0">+F18*E18</f>
        <v>8708535.0287999995</v>
      </c>
    </row>
    <row r="19" spans="2:7" s="84" customFormat="1" ht="10.5" x14ac:dyDescent="0.35">
      <c r="B19" s="453" t="s">
        <v>25</v>
      </c>
      <c r="C19" s="527"/>
      <c r="D19" s="527"/>
      <c r="E19" s="527"/>
      <c r="F19" s="33"/>
      <c r="G19" s="86">
        <f>SUM(G18)</f>
        <v>8708535.0287999995</v>
      </c>
    </row>
    <row r="20" spans="2:7" s="84" customFormat="1" ht="10.5" x14ac:dyDescent="0.35">
      <c r="B20" s="29"/>
      <c r="C20" s="87"/>
      <c r="D20" s="87"/>
      <c r="E20" s="87"/>
      <c r="F20" s="88"/>
      <c r="G20" s="88"/>
    </row>
    <row r="21" spans="2:7" s="84" customFormat="1" ht="21" x14ac:dyDescent="0.35">
      <c r="B21" s="22" t="s">
        <v>13</v>
      </c>
      <c r="C21" s="22" t="s">
        <v>14</v>
      </c>
      <c r="D21" s="22" t="s">
        <v>15</v>
      </c>
      <c r="E21" s="22" t="s">
        <v>16</v>
      </c>
      <c r="F21" s="22" t="s">
        <v>17</v>
      </c>
      <c r="G21" s="22" t="s">
        <v>18</v>
      </c>
    </row>
    <row r="22" spans="2:7" s="84" customFormat="1" ht="34.5" customHeight="1" x14ac:dyDescent="0.35">
      <c r="B22" s="71" t="s">
        <v>26</v>
      </c>
      <c r="C22" s="33" t="s">
        <v>27</v>
      </c>
      <c r="D22" s="59" t="s">
        <v>21</v>
      </c>
      <c r="E22" s="35">
        <v>1</v>
      </c>
      <c r="F22" s="85">
        <v>69615</v>
      </c>
      <c r="G22" s="37">
        <f t="shared" si="0"/>
        <v>69615</v>
      </c>
    </row>
    <row r="23" spans="2:7" s="84" customFormat="1" ht="15.75" customHeight="1" x14ac:dyDescent="0.35">
      <c r="B23" s="453" t="s">
        <v>25</v>
      </c>
      <c r="C23" s="527"/>
      <c r="D23" s="527"/>
      <c r="E23" s="527"/>
      <c r="F23" s="33"/>
      <c r="G23" s="86">
        <f>SUM(G22)</f>
        <v>69615</v>
      </c>
    </row>
    <row r="24" spans="2:7" s="84" customFormat="1" ht="15.75" customHeight="1" x14ac:dyDescent="0.35">
      <c r="B24" s="29"/>
      <c r="C24" s="87"/>
      <c r="D24" s="87"/>
      <c r="E24" s="87"/>
      <c r="F24" s="88"/>
      <c r="G24" s="88"/>
    </row>
    <row r="25" spans="2:7" s="84" customFormat="1" ht="15.75" customHeight="1" x14ac:dyDescent="0.35">
      <c r="B25" s="533" t="s">
        <v>28</v>
      </c>
      <c r="C25" s="527"/>
      <c r="D25" s="527"/>
      <c r="E25" s="527"/>
      <c r="F25" s="527"/>
      <c r="G25" s="527"/>
    </row>
    <row r="26" spans="2:7" s="84" customFormat="1" ht="28.5" customHeight="1" x14ac:dyDescent="0.35">
      <c r="B26" s="22" t="s">
        <v>13</v>
      </c>
      <c r="C26" s="22" t="s">
        <v>14</v>
      </c>
      <c r="D26" s="22" t="s">
        <v>15</v>
      </c>
      <c r="E26" s="22" t="s">
        <v>16</v>
      </c>
      <c r="F26" s="22" t="s">
        <v>17</v>
      </c>
      <c r="G26" s="22" t="s">
        <v>18</v>
      </c>
    </row>
    <row r="27" spans="2:7" s="84" customFormat="1" ht="15.75" customHeight="1" x14ac:dyDescent="0.35">
      <c r="B27" s="444" t="s">
        <v>29</v>
      </c>
      <c r="C27" s="89" t="s">
        <v>30</v>
      </c>
      <c r="D27" s="35" t="s">
        <v>21</v>
      </c>
      <c r="E27" s="35">
        <v>1</v>
      </c>
      <c r="F27" s="85">
        <v>9675.4140000000007</v>
      </c>
      <c r="G27" s="37">
        <f t="shared" ref="G27:G31" si="1">+F27*E27</f>
        <v>9675.4140000000007</v>
      </c>
    </row>
    <row r="28" spans="2:7" s="84" customFormat="1" ht="15.75" customHeight="1" x14ac:dyDescent="0.35">
      <c r="B28" s="527"/>
      <c r="C28" s="89" t="s">
        <v>31</v>
      </c>
      <c r="D28" s="35" t="s">
        <v>21</v>
      </c>
      <c r="E28" s="35">
        <v>1</v>
      </c>
      <c r="F28" s="85">
        <v>17462.654999999999</v>
      </c>
      <c r="G28" s="37">
        <f t="shared" si="1"/>
        <v>17462.654999999999</v>
      </c>
    </row>
    <row r="29" spans="2:7" s="84" customFormat="1" ht="15.75" customHeight="1" x14ac:dyDescent="0.35">
      <c r="B29" s="527"/>
      <c r="C29" s="89" t="s">
        <v>32</v>
      </c>
      <c r="D29" s="35" t="s">
        <v>21</v>
      </c>
      <c r="E29" s="35">
        <v>1</v>
      </c>
      <c r="F29" s="85">
        <v>17066.384999999998</v>
      </c>
      <c r="G29" s="37">
        <f t="shared" si="1"/>
        <v>17066.384999999998</v>
      </c>
    </row>
    <row r="30" spans="2:7" s="84" customFormat="1" ht="26.5" customHeight="1" x14ac:dyDescent="0.35">
      <c r="B30" s="527"/>
      <c r="C30" s="33" t="s">
        <v>33</v>
      </c>
      <c r="D30" s="59" t="s">
        <v>21</v>
      </c>
      <c r="E30" s="35">
        <v>1</v>
      </c>
      <c r="F30" s="85">
        <v>7289.2260000000006</v>
      </c>
      <c r="G30" s="37">
        <f t="shared" si="1"/>
        <v>7289.2260000000006</v>
      </c>
    </row>
    <row r="31" spans="2:7" s="84" customFormat="1" ht="23.65" customHeight="1" x14ac:dyDescent="0.35">
      <c r="B31" s="527"/>
      <c r="C31" s="33" t="s">
        <v>34</v>
      </c>
      <c r="D31" s="59" t="s">
        <v>21</v>
      </c>
      <c r="E31" s="35">
        <v>1</v>
      </c>
      <c r="F31" s="85">
        <v>7289.2260000000006</v>
      </c>
      <c r="G31" s="37">
        <f t="shared" si="1"/>
        <v>7289.2260000000006</v>
      </c>
    </row>
    <row r="32" spans="2:7" s="84" customFormat="1" ht="15.75" customHeight="1" x14ac:dyDescent="0.35">
      <c r="B32" s="453" t="s">
        <v>25</v>
      </c>
      <c r="C32" s="527"/>
      <c r="D32" s="527"/>
      <c r="E32" s="527"/>
      <c r="F32" s="33"/>
      <c r="G32" s="86">
        <f>SUM(G27:G31)</f>
        <v>58782.906000000003</v>
      </c>
    </row>
    <row r="33" spans="2:7" s="84" customFormat="1" ht="15.75" customHeight="1" x14ac:dyDescent="0.35">
      <c r="B33" s="29"/>
      <c r="C33" s="87"/>
      <c r="D33" s="87"/>
      <c r="E33" s="87"/>
      <c r="F33" s="88"/>
      <c r="G33" s="88"/>
    </row>
    <row r="34" spans="2:7" s="84" customFormat="1" ht="27.75" customHeight="1" x14ac:dyDescent="0.35">
      <c r="B34" s="22" t="s">
        <v>13</v>
      </c>
      <c r="C34" s="22" t="s">
        <v>14</v>
      </c>
      <c r="D34" s="22" t="s">
        <v>15</v>
      </c>
      <c r="E34" s="22" t="s">
        <v>16</v>
      </c>
      <c r="F34" s="22" t="s">
        <v>17</v>
      </c>
      <c r="G34" s="22" t="s">
        <v>18</v>
      </c>
    </row>
    <row r="35" spans="2:7" s="84" customFormat="1" ht="15.75" customHeight="1" x14ac:dyDescent="0.35">
      <c r="B35" s="458" t="s">
        <v>35</v>
      </c>
      <c r="C35" s="33" t="s">
        <v>36</v>
      </c>
      <c r="D35" s="59" t="s">
        <v>21</v>
      </c>
      <c r="E35" s="59">
        <v>12</v>
      </c>
      <c r="F35" s="85">
        <f>('[1]corizacion 2'!F35*4%)+'[1]corizacion 2'!F35</f>
        <v>9288.7808000000005</v>
      </c>
      <c r="G35" s="37">
        <f t="shared" ref="G35:G51" si="2">+F35*E35</f>
        <v>111465.36960000001</v>
      </c>
    </row>
    <row r="36" spans="2:7" s="84" customFormat="1" ht="15.75" customHeight="1" x14ac:dyDescent="0.35">
      <c r="B36" s="527"/>
      <c r="C36" s="33" t="s">
        <v>37</v>
      </c>
      <c r="D36" s="59" t="s">
        <v>21</v>
      </c>
      <c r="E36" s="59">
        <v>2</v>
      </c>
      <c r="F36" s="85">
        <f>('[1]corizacion 2'!F36*4%)+'[1]corizacion 2'!F36</f>
        <v>34426.246400000004</v>
      </c>
      <c r="G36" s="37">
        <f t="shared" si="2"/>
        <v>68852.492800000007</v>
      </c>
    </row>
    <row r="37" spans="2:7" s="84" customFormat="1" ht="15.75" customHeight="1" x14ac:dyDescent="0.35">
      <c r="B37" s="527"/>
      <c r="C37" s="33" t="s">
        <v>38</v>
      </c>
      <c r="D37" s="59" t="s">
        <v>21</v>
      </c>
      <c r="E37" s="59">
        <v>2</v>
      </c>
      <c r="F37" s="85">
        <f>('[1]corizacion 2'!F37*4%)+'[1]corizacion 2'!F37</f>
        <v>10821.408000000001</v>
      </c>
      <c r="G37" s="37">
        <f t="shared" si="2"/>
        <v>21642.816000000003</v>
      </c>
    </row>
    <row r="38" spans="2:7" s="84" customFormat="1" ht="15.75" customHeight="1" x14ac:dyDescent="0.35">
      <c r="B38" s="527"/>
      <c r="C38" s="33" t="s">
        <v>39</v>
      </c>
      <c r="D38" s="59" t="s">
        <v>21</v>
      </c>
      <c r="E38" s="59">
        <v>3</v>
      </c>
      <c r="F38" s="85">
        <f>('[1]corizacion 2'!F38*4%)+'[1]corizacion 2'!F38</f>
        <v>5431.7952000000005</v>
      </c>
      <c r="G38" s="37">
        <f t="shared" si="2"/>
        <v>16295.385600000001</v>
      </c>
    </row>
    <row r="39" spans="2:7" s="84" customFormat="1" ht="15.75" customHeight="1" x14ac:dyDescent="0.35">
      <c r="B39" s="527"/>
      <c r="C39" s="33" t="s">
        <v>40</v>
      </c>
      <c r="D39" s="59" t="s">
        <v>21</v>
      </c>
      <c r="E39" s="59">
        <v>4</v>
      </c>
      <c r="F39" s="85">
        <f>('[1]corizacion 2'!F39*4%)+'[1]corizacion 2'!F39</f>
        <v>5025.1136000000006</v>
      </c>
      <c r="G39" s="37">
        <f t="shared" si="2"/>
        <v>20100.454400000002</v>
      </c>
    </row>
    <row r="40" spans="2:7" s="84" customFormat="1" ht="15.75" customHeight="1" x14ac:dyDescent="0.35">
      <c r="B40" s="527"/>
      <c r="C40" s="33" t="s">
        <v>41</v>
      </c>
      <c r="D40" s="59" t="s">
        <v>21</v>
      </c>
      <c r="E40" s="59">
        <v>2</v>
      </c>
      <c r="F40" s="85">
        <f>('[1]corizacion 2'!F40*4%)+'[1]corizacion 2'!F40</f>
        <v>11684.524800000001</v>
      </c>
      <c r="G40" s="37">
        <f t="shared" si="2"/>
        <v>23369.049600000002</v>
      </c>
    </row>
    <row r="41" spans="2:7" s="84" customFormat="1" ht="15.75" customHeight="1" x14ac:dyDescent="0.35">
      <c r="B41" s="527"/>
      <c r="C41" s="33" t="s">
        <v>42</v>
      </c>
      <c r="D41" s="59" t="s">
        <v>21</v>
      </c>
      <c r="E41" s="59">
        <v>1</v>
      </c>
      <c r="F41" s="85">
        <f>('[1]corizacion 2'!F41*4%)+'[1]corizacion 2'!F41</f>
        <v>54943.116799999996</v>
      </c>
      <c r="G41" s="37">
        <f t="shared" si="2"/>
        <v>54943.116799999996</v>
      </c>
    </row>
    <row r="42" spans="2:7" s="84" customFormat="1" ht="15.75" customHeight="1" x14ac:dyDescent="0.35">
      <c r="B42" s="527"/>
      <c r="C42" s="33" t="s">
        <v>43</v>
      </c>
      <c r="D42" s="59" t="s">
        <v>21</v>
      </c>
      <c r="E42" s="59">
        <v>1</v>
      </c>
      <c r="F42" s="85">
        <f>('[1]corizacion 2'!F42*4%)+'[1]corizacion 2'!F42</f>
        <v>39761.779200000004</v>
      </c>
      <c r="G42" s="37">
        <f t="shared" si="2"/>
        <v>39761.779200000004</v>
      </c>
    </row>
    <row r="43" spans="2:7" s="84" customFormat="1" ht="15.75" customHeight="1" x14ac:dyDescent="0.35">
      <c r="B43" s="527"/>
      <c r="C43" s="33" t="s">
        <v>44</v>
      </c>
      <c r="D43" s="59" t="s">
        <v>21</v>
      </c>
      <c r="E43" s="59">
        <v>2</v>
      </c>
      <c r="F43" s="85">
        <f>('[1]corizacion 2'!F43*4%)+'[1]corizacion 2'!F43</f>
        <v>11799.1744</v>
      </c>
      <c r="G43" s="37">
        <f t="shared" si="2"/>
        <v>23598.3488</v>
      </c>
    </row>
    <row r="44" spans="2:7" s="84" customFormat="1" ht="15.75" customHeight="1" x14ac:dyDescent="0.35">
      <c r="B44" s="527"/>
      <c r="C44" s="33" t="s">
        <v>45</v>
      </c>
      <c r="D44" s="59" t="s">
        <v>21</v>
      </c>
      <c r="E44" s="59">
        <v>2</v>
      </c>
      <c r="F44" s="85">
        <f>('[1]corizacion 2'!F44*4%)+'[1]corizacion 2'!F44</f>
        <v>3480.5888</v>
      </c>
      <c r="G44" s="37">
        <f t="shared" si="2"/>
        <v>6961.1776</v>
      </c>
    </row>
    <row r="45" spans="2:7" s="84" customFormat="1" ht="15.75" customHeight="1" x14ac:dyDescent="0.35">
      <c r="B45" s="527"/>
      <c r="C45" s="33" t="s">
        <v>46</v>
      </c>
      <c r="D45" s="59" t="s">
        <v>47</v>
      </c>
      <c r="E45" s="59">
        <v>4</v>
      </c>
      <c r="F45" s="85">
        <f>('[1]corizacion 2'!F45*4%)+'[1]corizacion 2'!F45</f>
        <v>9877.1712000000007</v>
      </c>
      <c r="G45" s="37">
        <f t="shared" si="2"/>
        <v>39508.684800000003</v>
      </c>
    </row>
    <row r="46" spans="2:7" s="84" customFormat="1" ht="15.75" customHeight="1" x14ac:dyDescent="0.35">
      <c r="B46" s="527"/>
      <c r="C46" s="33" t="s">
        <v>48</v>
      </c>
      <c r="D46" s="59" t="s">
        <v>21</v>
      </c>
      <c r="E46" s="59">
        <v>3</v>
      </c>
      <c r="F46" s="85">
        <f>('[1]corizacion 2'!F46*4%)+'[1]corizacion 2'!F46</f>
        <v>5542.1184000000003</v>
      </c>
      <c r="G46" s="37">
        <f t="shared" si="2"/>
        <v>16626.355200000002</v>
      </c>
    </row>
    <row r="47" spans="2:7" s="84" customFormat="1" ht="15.75" customHeight="1" x14ac:dyDescent="0.35">
      <c r="B47" s="527"/>
      <c r="C47" s="33" t="s">
        <v>49</v>
      </c>
      <c r="D47" s="59" t="s">
        <v>21</v>
      </c>
      <c r="E47" s="59">
        <v>3</v>
      </c>
      <c r="F47" s="85">
        <f>('[1]corizacion 2'!F47*4%)+'[1]corizacion 2'!F47</f>
        <v>6805.4272000000001</v>
      </c>
      <c r="G47" s="37">
        <f t="shared" si="2"/>
        <v>20416.281600000002</v>
      </c>
    </row>
    <row r="48" spans="2:7" s="84" customFormat="1" ht="15.75" customHeight="1" x14ac:dyDescent="0.35">
      <c r="B48" s="527"/>
      <c r="C48" s="33" t="s">
        <v>50</v>
      </c>
      <c r="D48" s="59" t="s">
        <v>21</v>
      </c>
      <c r="E48" s="59">
        <v>2</v>
      </c>
      <c r="F48" s="85">
        <f>('[1]corizacion 2'!F48*4%)+'[1]corizacion 2'!F48</f>
        <v>6147.8143999999993</v>
      </c>
      <c r="G48" s="37">
        <f t="shared" si="2"/>
        <v>12295.628799999999</v>
      </c>
    </row>
    <row r="49" spans="2:7" s="84" customFormat="1" ht="15.75" customHeight="1" x14ac:dyDescent="0.35">
      <c r="B49" s="527"/>
      <c r="C49" s="33" t="s">
        <v>51</v>
      </c>
      <c r="D49" s="59" t="s">
        <v>21</v>
      </c>
      <c r="E49" s="59">
        <v>1</v>
      </c>
      <c r="F49" s="85">
        <f>('[1]corizacion 2'!F49*4%)+'[1]corizacion 2'!F49</f>
        <v>1715.4176</v>
      </c>
      <c r="G49" s="37">
        <f t="shared" si="2"/>
        <v>1715.4176</v>
      </c>
    </row>
    <row r="50" spans="2:7" s="84" customFormat="1" ht="15.75" customHeight="1" x14ac:dyDescent="0.35">
      <c r="B50" s="527"/>
      <c r="C50" s="33" t="s">
        <v>52</v>
      </c>
      <c r="D50" s="59" t="s">
        <v>47</v>
      </c>
      <c r="E50" s="59">
        <v>1</v>
      </c>
      <c r="F50" s="85">
        <f>('[1]corizacion 2'!F50*4%)+'[1]corizacion 2'!F50</f>
        <v>14107.308799999999</v>
      </c>
      <c r="G50" s="37">
        <f t="shared" si="2"/>
        <v>14107.308799999999</v>
      </c>
    </row>
    <row r="51" spans="2:7" s="84" customFormat="1" ht="24" customHeight="1" x14ac:dyDescent="0.35">
      <c r="B51" s="527"/>
      <c r="C51" s="33" t="s">
        <v>53</v>
      </c>
      <c r="D51" s="59" t="s">
        <v>21</v>
      </c>
      <c r="E51" s="59">
        <v>1</v>
      </c>
      <c r="F51" s="85">
        <f>('[1]corizacion 2'!F51*4%)+'[1]corizacion 2'!F51</f>
        <v>5757.3568000000005</v>
      </c>
      <c r="G51" s="37">
        <f t="shared" si="2"/>
        <v>5757.3568000000005</v>
      </c>
    </row>
    <row r="52" spans="2:7" s="84" customFormat="1" ht="15.75" customHeight="1" x14ac:dyDescent="0.35">
      <c r="B52" s="459" t="s">
        <v>25</v>
      </c>
      <c r="C52" s="528"/>
      <c r="D52" s="528"/>
      <c r="E52" s="528"/>
      <c r="F52" s="90"/>
      <c r="G52" s="91">
        <f>SUM(G35:G51)</f>
        <v>497417.02399999992</v>
      </c>
    </row>
    <row r="53" spans="2:7" s="84" customFormat="1" ht="15.75" customHeight="1" x14ac:dyDescent="0.35"/>
    <row r="54" spans="2:7" s="84" customFormat="1" ht="34.15" customHeight="1" x14ac:dyDescent="0.35">
      <c r="B54" s="22" t="s">
        <v>13</v>
      </c>
      <c r="C54" s="22" t="s">
        <v>14</v>
      </c>
      <c r="D54" s="22" t="s">
        <v>15</v>
      </c>
      <c r="E54" s="22" t="s">
        <v>16</v>
      </c>
      <c r="F54" s="22" t="s">
        <v>17</v>
      </c>
      <c r="G54" s="22" t="s">
        <v>18</v>
      </c>
    </row>
    <row r="55" spans="2:7" s="84" customFormat="1" ht="19.899999999999999" customHeight="1" x14ac:dyDescent="0.35">
      <c r="B55" s="444" t="s">
        <v>54</v>
      </c>
      <c r="C55" s="33" t="s">
        <v>55</v>
      </c>
      <c r="D55" s="59" t="s">
        <v>21</v>
      </c>
      <c r="E55" s="59">
        <v>1</v>
      </c>
      <c r="F55" s="85">
        <f>('[1]corizacion 2'!F55*4%)+'[1]corizacion 2'!F55</f>
        <v>68185.145600000003</v>
      </c>
      <c r="G55" s="37">
        <f t="shared" ref="G55:G73" si="3">+F55*E55</f>
        <v>68185.145600000003</v>
      </c>
    </row>
    <row r="56" spans="2:7" s="84" customFormat="1" ht="15.75" customHeight="1" x14ac:dyDescent="0.35">
      <c r="B56" s="527"/>
      <c r="C56" s="33" t="s">
        <v>56</v>
      </c>
      <c r="D56" s="59" t="s">
        <v>21</v>
      </c>
      <c r="E56" s="59">
        <v>150</v>
      </c>
      <c r="F56" s="85">
        <f>('[1]corizacion 2'!F56*4%)+'[1]corizacion 2'!F56</f>
        <v>2615.3087999999998</v>
      </c>
      <c r="G56" s="37">
        <f t="shared" si="3"/>
        <v>392296.31999999995</v>
      </c>
    </row>
    <row r="57" spans="2:7" s="84" customFormat="1" ht="25.15" customHeight="1" x14ac:dyDescent="0.35">
      <c r="B57" s="527"/>
      <c r="C57" s="33" t="s">
        <v>57</v>
      </c>
      <c r="D57" s="59" t="s">
        <v>21</v>
      </c>
      <c r="E57" s="59">
        <v>4</v>
      </c>
      <c r="F57" s="85">
        <f>('[1]corizacion 2'!F57*4%)+'[1]corizacion 2'!F57</f>
        <v>14468.563200000001</v>
      </c>
      <c r="G57" s="37">
        <f t="shared" si="3"/>
        <v>57874.252800000002</v>
      </c>
    </row>
    <row r="58" spans="2:7" s="84" customFormat="1" ht="26.5" customHeight="1" x14ac:dyDescent="0.35">
      <c r="B58" s="444" t="s">
        <v>58</v>
      </c>
      <c r="C58" s="33" t="s">
        <v>59</v>
      </c>
      <c r="D58" s="59" t="s">
        <v>21</v>
      </c>
      <c r="E58" s="59">
        <v>1</v>
      </c>
      <c r="F58" s="85">
        <f>('[1]corizacion 2'!F58*4%)+'[1]corizacion 2'!F58</f>
        <v>4297.1967999999997</v>
      </c>
      <c r="G58" s="37">
        <f t="shared" si="3"/>
        <v>4297.1967999999997</v>
      </c>
    </row>
    <row r="59" spans="2:7" s="84" customFormat="1" ht="15.75" customHeight="1" x14ac:dyDescent="0.35">
      <c r="B59" s="527"/>
      <c r="C59" s="33" t="s">
        <v>60</v>
      </c>
      <c r="D59" s="59" t="s">
        <v>21</v>
      </c>
      <c r="E59" s="59">
        <v>1</v>
      </c>
      <c r="F59" s="85">
        <f>('[1]corizacion 2'!F59*4%)+'[1]corizacion 2'!F59</f>
        <v>21780.179199999999</v>
      </c>
      <c r="G59" s="37">
        <f t="shared" si="3"/>
        <v>21780.179199999999</v>
      </c>
    </row>
    <row r="60" spans="2:7" s="84" customFormat="1" ht="15.75" customHeight="1" x14ac:dyDescent="0.35">
      <c r="B60" s="527"/>
      <c r="C60" s="33" t="s">
        <v>61</v>
      </c>
      <c r="D60" s="59" t="s">
        <v>21</v>
      </c>
      <c r="E60" s="59">
        <v>1</v>
      </c>
      <c r="F60" s="85">
        <f>('[1]corizacion 2'!F60*4%)+'[1]corizacion 2'!F60</f>
        <v>4596.8</v>
      </c>
      <c r="G60" s="37">
        <f t="shared" si="3"/>
        <v>4596.8</v>
      </c>
    </row>
    <row r="61" spans="2:7" s="84" customFormat="1" ht="15.75" customHeight="1" x14ac:dyDescent="0.35">
      <c r="B61" s="527"/>
      <c r="C61" s="33" t="s">
        <v>62</v>
      </c>
      <c r="D61" s="59" t="s">
        <v>21</v>
      </c>
      <c r="E61" s="59">
        <v>1</v>
      </c>
      <c r="F61" s="85">
        <f>('[1]corizacion 2'!F61*4%)+'[1]corizacion 2'!F61</f>
        <v>11420.6144</v>
      </c>
      <c r="G61" s="37">
        <f t="shared" si="3"/>
        <v>11420.6144</v>
      </c>
    </row>
    <row r="62" spans="2:7" s="84" customFormat="1" ht="15.75" customHeight="1" x14ac:dyDescent="0.35">
      <c r="B62" s="527"/>
      <c r="C62" s="33" t="s">
        <v>63</v>
      </c>
      <c r="D62" s="59" t="s">
        <v>47</v>
      </c>
      <c r="E62" s="59">
        <v>1</v>
      </c>
      <c r="F62" s="85">
        <f>('[1]corizacion 2'!F62*4%)+'[1]corizacion 2'!F62</f>
        <v>14107.308799999999</v>
      </c>
      <c r="G62" s="37">
        <f t="shared" si="3"/>
        <v>14107.308799999999</v>
      </c>
    </row>
    <row r="63" spans="2:7" s="84" customFormat="1" ht="32.5" customHeight="1" x14ac:dyDescent="0.35">
      <c r="B63" s="527"/>
      <c r="C63" s="33" t="s">
        <v>64</v>
      </c>
      <c r="D63" s="59" t="s">
        <v>21</v>
      </c>
      <c r="E63" s="59">
        <v>1</v>
      </c>
      <c r="F63" s="85">
        <f>('[1]corizacion 2'!F63*4%)+'[1]corizacion 2'!F63</f>
        <v>5757.3568000000005</v>
      </c>
      <c r="G63" s="37">
        <f t="shared" si="3"/>
        <v>5757.3568000000005</v>
      </c>
    </row>
    <row r="64" spans="2:7" s="84" customFormat="1" ht="30" x14ac:dyDescent="0.35">
      <c r="B64" s="444" t="s">
        <v>65</v>
      </c>
      <c r="C64" s="33" t="s">
        <v>66</v>
      </c>
      <c r="D64" s="59" t="s">
        <v>21</v>
      </c>
      <c r="E64" s="59">
        <v>1</v>
      </c>
      <c r="F64" s="85">
        <f>('[1]corizacion 2'!F64*4%)+'[1]corizacion 2'!F64</f>
        <v>4204.1791999999996</v>
      </c>
      <c r="G64" s="37">
        <f t="shared" si="3"/>
        <v>4204.1791999999996</v>
      </c>
    </row>
    <row r="65" spans="2:7" s="84" customFormat="1" ht="20" x14ac:dyDescent="0.35">
      <c r="B65" s="527"/>
      <c r="C65" s="33" t="s">
        <v>59</v>
      </c>
      <c r="D65" s="59" t="s">
        <v>21</v>
      </c>
      <c r="E65" s="59">
        <v>1</v>
      </c>
      <c r="F65" s="85">
        <f>('[1]corizacion 2'!F65*4%)+'[1]corizacion 2'!F65</f>
        <v>4120.8959999999997</v>
      </c>
      <c r="G65" s="37">
        <f t="shared" si="3"/>
        <v>4120.8959999999997</v>
      </c>
    </row>
    <row r="66" spans="2:7" s="84" customFormat="1" ht="15.75" customHeight="1" x14ac:dyDescent="0.35">
      <c r="B66" s="527"/>
      <c r="C66" s="33" t="s">
        <v>60</v>
      </c>
      <c r="D66" s="59" t="s">
        <v>21</v>
      </c>
      <c r="E66" s="59">
        <v>1</v>
      </c>
      <c r="F66" s="85">
        <f>('[1]corizacion 2'!F66*4%)+'[1]corizacion 2'!F66</f>
        <v>21780.179199999999</v>
      </c>
      <c r="G66" s="37">
        <f t="shared" si="3"/>
        <v>21780.179199999999</v>
      </c>
    </row>
    <row r="67" spans="2:7" s="84" customFormat="1" ht="15.75" customHeight="1" x14ac:dyDescent="0.35">
      <c r="B67" s="527"/>
      <c r="C67" s="33" t="s">
        <v>61</v>
      </c>
      <c r="D67" s="59" t="s">
        <v>21</v>
      </c>
      <c r="E67" s="59">
        <v>1</v>
      </c>
      <c r="F67" s="85">
        <f>('[1]corizacion 2'!F67*4%)+'[1]corizacion 2'!F67</f>
        <v>4596.8</v>
      </c>
      <c r="G67" s="37">
        <f t="shared" si="3"/>
        <v>4596.8</v>
      </c>
    </row>
    <row r="68" spans="2:7" s="84" customFormat="1" ht="15.75" customHeight="1" x14ac:dyDescent="0.35">
      <c r="B68" s="527"/>
      <c r="C68" s="33" t="s">
        <v>67</v>
      </c>
      <c r="D68" s="59" t="s">
        <v>68</v>
      </c>
      <c r="E68" s="59">
        <v>1</v>
      </c>
      <c r="F68" s="85">
        <f>('[1]corizacion 2'!F68*4%)+'[1]corizacion 2'!F68</f>
        <v>6647.5136000000002</v>
      </c>
      <c r="G68" s="37">
        <f t="shared" si="3"/>
        <v>6647.5136000000002</v>
      </c>
    </row>
    <row r="69" spans="2:7" s="84" customFormat="1" ht="45" customHeight="1" x14ac:dyDescent="0.35">
      <c r="B69" s="527"/>
      <c r="C69" s="33" t="s">
        <v>69</v>
      </c>
      <c r="D69" s="59" t="s">
        <v>47</v>
      </c>
      <c r="E69" s="59">
        <v>1</v>
      </c>
      <c r="F69" s="85">
        <f>('[1]corizacion 2'!F69*4%)+'[1]corizacion 2'!F69</f>
        <v>16249.9584</v>
      </c>
      <c r="G69" s="37">
        <f t="shared" si="3"/>
        <v>16249.9584</v>
      </c>
    </row>
    <row r="70" spans="2:7" s="84" customFormat="1" ht="15.75" customHeight="1" x14ac:dyDescent="0.35">
      <c r="B70" s="527"/>
      <c r="C70" s="33" t="s">
        <v>62</v>
      </c>
      <c r="D70" s="59" t="s">
        <v>21</v>
      </c>
      <c r="E70" s="59">
        <v>1</v>
      </c>
      <c r="F70" s="85">
        <f>('[1]corizacion 2'!F70*4%)+'[1]corizacion 2'!F70</f>
        <v>12170.163199999999</v>
      </c>
      <c r="G70" s="37">
        <f t="shared" si="3"/>
        <v>12170.163199999999</v>
      </c>
    </row>
    <row r="71" spans="2:7" s="84" customFormat="1" ht="15.75" customHeight="1" x14ac:dyDescent="0.35">
      <c r="B71" s="527"/>
      <c r="C71" s="33" t="s">
        <v>63</v>
      </c>
      <c r="D71" s="59" t="s">
        <v>47</v>
      </c>
      <c r="E71" s="59">
        <v>1</v>
      </c>
      <c r="F71" s="85">
        <f>('[1]corizacion 2'!F71*4%)+'[1]corizacion 2'!F71</f>
        <v>14107.308799999999</v>
      </c>
      <c r="G71" s="37">
        <f t="shared" si="3"/>
        <v>14107.308799999999</v>
      </c>
    </row>
    <row r="72" spans="2:7" s="84" customFormat="1" ht="13.5" customHeight="1" x14ac:dyDescent="0.35">
      <c r="B72" s="527"/>
      <c r="C72" s="33" t="s">
        <v>64</v>
      </c>
      <c r="D72" s="59" t="s">
        <v>21</v>
      </c>
      <c r="E72" s="59">
        <v>1</v>
      </c>
      <c r="F72" s="85">
        <f>('[1]corizacion 2'!F72*4%)+'[1]corizacion 2'!F72</f>
        <v>5757.3568000000005</v>
      </c>
      <c r="G72" s="37">
        <f t="shared" si="3"/>
        <v>5757.3568000000005</v>
      </c>
    </row>
    <row r="73" spans="2:7" s="84" customFormat="1" ht="26.5" customHeight="1" x14ac:dyDescent="0.35">
      <c r="B73" s="72" t="s">
        <v>70</v>
      </c>
      <c r="C73" s="33" t="s">
        <v>71</v>
      </c>
      <c r="D73" s="59" t="s">
        <v>21</v>
      </c>
      <c r="E73" s="59">
        <v>1</v>
      </c>
      <c r="F73" s="85">
        <f>('[1]corizacion 2'!F73*4%)+'[1]corizacion 2'!F73</f>
        <v>6893.0367999999999</v>
      </c>
      <c r="G73" s="37">
        <f t="shared" si="3"/>
        <v>6893.0367999999999</v>
      </c>
    </row>
    <row r="74" spans="2:7" s="84" customFormat="1" ht="15.75" customHeight="1" x14ac:dyDescent="0.35">
      <c r="B74" s="453" t="s">
        <v>25</v>
      </c>
      <c r="C74" s="527"/>
      <c r="D74" s="527"/>
      <c r="E74" s="527"/>
      <c r="F74" s="33"/>
      <c r="G74" s="86">
        <f>SUM(G55:G73)</f>
        <v>676842.56639999978</v>
      </c>
    </row>
    <row r="75" spans="2:7" s="84" customFormat="1" ht="15.75" customHeight="1" x14ac:dyDescent="0.35">
      <c r="B75" s="29"/>
      <c r="C75" s="87"/>
      <c r="D75" s="87"/>
      <c r="E75" s="87"/>
      <c r="F75" s="88"/>
      <c r="G75" s="88"/>
    </row>
    <row r="76" spans="2:7" s="84" customFormat="1" ht="24" customHeight="1" x14ac:dyDescent="0.35">
      <c r="B76" s="22" t="s">
        <v>13</v>
      </c>
      <c r="C76" s="22" t="s">
        <v>14</v>
      </c>
      <c r="D76" s="22" t="s">
        <v>15</v>
      </c>
      <c r="E76" s="22" t="s">
        <v>16</v>
      </c>
      <c r="F76" s="22" t="s">
        <v>17</v>
      </c>
      <c r="G76" s="22" t="s">
        <v>18</v>
      </c>
    </row>
    <row r="77" spans="2:7" s="84" customFormat="1" ht="38.25" customHeight="1" x14ac:dyDescent="0.35">
      <c r="B77" s="57" t="s">
        <v>72</v>
      </c>
      <c r="C77" s="58" t="s">
        <v>73</v>
      </c>
      <c r="D77" s="33" t="s">
        <v>21</v>
      </c>
      <c r="E77" s="59">
        <v>1</v>
      </c>
      <c r="F77" s="85">
        <f>('[1]corizacion 2'!F77*4%)+'[1]corizacion 2'!F77</f>
        <v>53277.452799999999</v>
      </c>
      <c r="G77" s="37">
        <f>+F77*E77</f>
        <v>53277.452799999999</v>
      </c>
    </row>
    <row r="78" spans="2:7" s="84" customFormat="1" ht="15.75" customHeight="1" x14ac:dyDescent="0.35">
      <c r="B78" s="459" t="s">
        <v>25</v>
      </c>
      <c r="C78" s="528"/>
      <c r="D78" s="528"/>
      <c r="E78" s="528"/>
      <c r="F78" s="90"/>
      <c r="G78" s="86">
        <f>SUM(G77)</f>
        <v>53277.452799999999</v>
      </c>
    </row>
    <row r="79" spans="2:7" s="84" customFormat="1" ht="15.75" customHeight="1" x14ac:dyDescent="0.35">
      <c r="B79" s="29"/>
      <c r="C79" s="87"/>
      <c r="D79" s="87"/>
      <c r="E79" s="87"/>
      <c r="F79" s="88"/>
      <c r="G79" s="88"/>
    </row>
    <row r="80" spans="2:7" s="84" customFormat="1" ht="30" customHeight="1" x14ac:dyDescent="0.35">
      <c r="B80" s="22" t="s">
        <v>13</v>
      </c>
      <c r="C80" s="22" t="s">
        <v>14</v>
      </c>
      <c r="D80" s="22" t="s">
        <v>15</v>
      </c>
      <c r="E80" s="22" t="s">
        <v>16</v>
      </c>
      <c r="F80" s="22" t="s">
        <v>17</v>
      </c>
      <c r="G80" s="22" t="s">
        <v>18</v>
      </c>
    </row>
    <row r="81" spans="2:7" s="84" customFormat="1" ht="26.65" customHeight="1" x14ac:dyDescent="0.35">
      <c r="B81" s="71" t="s">
        <v>74</v>
      </c>
      <c r="C81" s="33" t="s">
        <v>75</v>
      </c>
      <c r="D81" s="59" t="s">
        <v>21</v>
      </c>
      <c r="E81" s="59">
        <v>1</v>
      </c>
      <c r="F81" s="85">
        <f>('[1]corizacion 2'!F81*4%)+'[1]corizacion 2'!F81</f>
        <v>168793.43520000001</v>
      </c>
      <c r="G81" s="37">
        <f>+F81*E81</f>
        <v>168793.43520000001</v>
      </c>
    </row>
    <row r="82" spans="2:7" s="84" customFormat="1" ht="15.75" customHeight="1" x14ac:dyDescent="0.35">
      <c r="B82" s="459" t="s">
        <v>25</v>
      </c>
      <c r="C82" s="528"/>
      <c r="D82" s="528"/>
      <c r="E82" s="528"/>
      <c r="F82" s="90"/>
      <c r="G82" s="90"/>
    </row>
    <row r="83" spans="2:7" s="84" customFormat="1" ht="15.75" customHeight="1" x14ac:dyDescent="0.35">
      <c r="B83" s="29"/>
      <c r="C83" s="87"/>
      <c r="D83" s="87"/>
      <c r="E83" s="87"/>
      <c r="F83" s="88"/>
      <c r="G83" s="88"/>
    </row>
    <row r="84" spans="2:7" s="84" customFormat="1" ht="21" x14ac:dyDescent="0.35">
      <c r="B84" s="22" t="s">
        <v>13</v>
      </c>
      <c r="C84" s="22" t="s">
        <v>14</v>
      </c>
      <c r="D84" s="22" t="s">
        <v>15</v>
      </c>
      <c r="E84" s="22" t="s">
        <v>16</v>
      </c>
      <c r="F84" s="22" t="s">
        <v>17</v>
      </c>
      <c r="G84" s="22" t="s">
        <v>18</v>
      </c>
    </row>
    <row r="85" spans="2:7" s="84" customFormat="1" ht="56.25" customHeight="1" x14ac:dyDescent="0.35">
      <c r="B85" s="444" t="s">
        <v>76</v>
      </c>
      <c r="C85" s="33" t="s">
        <v>77</v>
      </c>
      <c r="D85" s="33" t="s">
        <v>21</v>
      </c>
      <c r="E85" s="59">
        <v>1</v>
      </c>
      <c r="F85" s="85">
        <f>('[1]corizacion 2'!F84*5%)+'[1]corizacion 2'!F84</f>
        <v>205229.27250000002</v>
      </c>
      <c r="G85" s="37">
        <f t="shared" ref="G85:G87" si="4">+F85*E85</f>
        <v>205229.27250000002</v>
      </c>
    </row>
    <row r="86" spans="2:7" s="84" customFormat="1" ht="45.75" customHeight="1" x14ac:dyDescent="0.35">
      <c r="B86" s="527"/>
      <c r="C86" s="33" t="s">
        <v>78</v>
      </c>
      <c r="D86" s="33" t="s">
        <v>21</v>
      </c>
      <c r="E86" s="59">
        <v>1</v>
      </c>
      <c r="F86" s="85">
        <f>('[1]corizacion 2'!F85*5%)+'[1]corizacion 2'!F85</f>
        <v>348665.625</v>
      </c>
      <c r="G86" s="37">
        <f t="shared" si="4"/>
        <v>348665.625</v>
      </c>
    </row>
    <row r="87" spans="2:7" s="84" customFormat="1" ht="40.5" customHeight="1" x14ac:dyDescent="0.35">
      <c r="B87" s="527"/>
      <c r="C87" s="33" t="s">
        <v>79</v>
      </c>
      <c r="D87" s="33" t="s">
        <v>21</v>
      </c>
      <c r="E87" s="59">
        <v>1</v>
      </c>
      <c r="F87" s="85">
        <f>('[1]corizacion 2'!F86*5%)+'[1]corizacion 2'!F86</f>
        <v>1452774.1724999999</v>
      </c>
      <c r="G87" s="37">
        <f t="shared" si="4"/>
        <v>1452774.1724999999</v>
      </c>
    </row>
    <row r="88" spans="2:7" s="84" customFormat="1" ht="15.75" customHeight="1" x14ac:dyDescent="0.35">
      <c r="B88" s="453" t="s">
        <v>25</v>
      </c>
      <c r="C88" s="527"/>
      <c r="D88" s="527"/>
      <c r="E88" s="527"/>
      <c r="F88" s="33"/>
      <c r="G88" s="92">
        <f>SUM(G85:G87)</f>
        <v>2006669.0699999998</v>
      </c>
    </row>
    <row r="89" spans="2:7" s="84" customFormat="1" ht="15.75" customHeight="1" x14ac:dyDescent="0.35">
      <c r="B89" s="29"/>
      <c r="C89" s="87"/>
      <c r="D89" s="87"/>
      <c r="E89" s="87"/>
      <c r="F89" s="88"/>
      <c r="G89" s="88"/>
    </row>
    <row r="90" spans="2:7" s="84" customFormat="1" ht="30" customHeight="1" x14ac:dyDescent="0.35">
      <c r="B90" s="22" t="s">
        <v>13</v>
      </c>
      <c r="C90" s="22" t="s">
        <v>14</v>
      </c>
      <c r="D90" s="22" t="s">
        <v>15</v>
      </c>
      <c r="E90" s="22" t="s">
        <v>16</v>
      </c>
      <c r="F90" s="22" t="s">
        <v>17</v>
      </c>
      <c r="G90" s="22" t="s">
        <v>18</v>
      </c>
    </row>
    <row r="91" spans="2:7" s="84" customFormat="1" ht="74.25" customHeight="1" x14ac:dyDescent="0.35">
      <c r="B91" s="444" t="s">
        <v>80</v>
      </c>
      <c r="C91" s="33" t="s">
        <v>81</v>
      </c>
      <c r="D91" s="59" t="s">
        <v>21</v>
      </c>
      <c r="E91" s="59">
        <v>1</v>
      </c>
      <c r="F91" s="85">
        <f>('[1]corizacion 2'!F90*4%)+'[1]corizacion 2'!F90</f>
        <v>104150.78280533334</v>
      </c>
      <c r="G91" s="37">
        <f t="shared" ref="G91:G94" si="5">+F91*E91</f>
        <v>104150.78280533334</v>
      </c>
    </row>
    <row r="92" spans="2:7" s="84" customFormat="1" ht="72" customHeight="1" x14ac:dyDescent="0.35">
      <c r="B92" s="527"/>
      <c r="C92" s="33" t="s">
        <v>82</v>
      </c>
      <c r="D92" s="59" t="s">
        <v>21</v>
      </c>
      <c r="E92" s="59">
        <v>1</v>
      </c>
      <c r="F92" s="85">
        <f>('[1]corizacion 2'!F91*4%)+'[1]corizacion 2'!F91</f>
        <v>104150.78280533334</v>
      </c>
      <c r="G92" s="37">
        <f t="shared" si="5"/>
        <v>104150.78280533334</v>
      </c>
    </row>
    <row r="93" spans="2:7" s="84" customFormat="1" ht="72" customHeight="1" x14ac:dyDescent="0.35">
      <c r="B93" s="527"/>
      <c r="C93" s="33" t="s">
        <v>83</v>
      </c>
      <c r="D93" s="59" t="s">
        <v>21</v>
      </c>
      <c r="E93" s="59">
        <v>1</v>
      </c>
      <c r="F93" s="85">
        <f>('[1]corizacion 2'!F92*4%)+'[1]corizacion 2'!F92</f>
        <v>104150.78280533334</v>
      </c>
      <c r="G93" s="37">
        <f t="shared" si="5"/>
        <v>104150.78280533334</v>
      </c>
    </row>
    <row r="94" spans="2:7" s="84" customFormat="1" ht="69.75" customHeight="1" x14ac:dyDescent="0.35">
      <c r="B94" s="527"/>
      <c r="C94" s="33" t="s">
        <v>84</v>
      </c>
      <c r="D94" s="59" t="s">
        <v>21</v>
      </c>
      <c r="E94" s="59">
        <v>1</v>
      </c>
      <c r="F94" s="85">
        <f>('[1]corizacion 2'!F93*4%)+'[1]corizacion 2'!F93</f>
        <v>104150.78280533334</v>
      </c>
      <c r="G94" s="37">
        <f t="shared" si="5"/>
        <v>104150.78280533334</v>
      </c>
    </row>
    <row r="95" spans="2:7" s="84" customFormat="1" ht="15.75" customHeight="1" x14ac:dyDescent="0.35">
      <c r="B95" s="459" t="s">
        <v>25</v>
      </c>
      <c r="C95" s="528"/>
      <c r="D95" s="528"/>
      <c r="E95" s="528"/>
      <c r="F95" s="90"/>
      <c r="G95" s="93">
        <f>SUM(G91:G94)</f>
        <v>416603.13122133334</v>
      </c>
    </row>
    <row r="96" spans="2:7" s="84" customFormat="1" ht="15.75" customHeight="1" x14ac:dyDescent="0.35">
      <c r="B96" s="29"/>
      <c r="C96" s="87"/>
      <c r="D96" s="87"/>
      <c r="E96" s="87"/>
      <c r="F96" s="88"/>
      <c r="G96" s="88"/>
    </row>
    <row r="97" spans="2:7" s="84" customFormat="1" ht="15.75" customHeight="1" x14ac:dyDescent="0.35">
      <c r="B97" s="529" t="s">
        <v>85</v>
      </c>
      <c r="C97" s="527"/>
      <c r="D97" s="527"/>
      <c r="E97" s="527"/>
      <c r="F97" s="527"/>
      <c r="G97" s="527"/>
    </row>
    <row r="98" spans="2:7" s="84" customFormat="1" ht="27.65" customHeight="1" x14ac:dyDescent="0.35">
      <c r="B98" s="22" t="s">
        <v>13</v>
      </c>
      <c r="C98" s="22" t="s">
        <v>14</v>
      </c>
      <c r="D98" s="22" t="s">
        <v>15</v>
      </c>
      <c r="E98" s="22" t="s">
        <v>16</v>
      </c>
      <c r="F98" s="22" t="s">
        <v>17</v>
      </c>
      <c r="G98" s="22" t="s">
        <v>18</v>
      </c>
    </row>
    <row r="99" spans="2:7" s="84" customFormat="1" ht="25.9" customHeight="1" x14ac:dyDescent="0.35">
      <c r="B99" s="530" t="s">
        <v>86</v>
      </c>
      <c r="C99" s="33" t="s">
        <v>87</v>
      </c>
      <c r="D99" s="59" t="s">
        <v>21</v>
      </c>
      <c r="E99" s="59">
        <v>1</v>
      </c>
      <c r="F99" s="85">
        <f>('[1]corizacion 2'!F98*4%)+'[1]corizacion 2'!F98</f>
        <v>61373.228800000004</v>
      </c>
      <c r="G99" s="37">
        <f t="shared" ref="G99:G111" si="6">+F99*E99</f>
        <v>61373.228800000004</v>
      </c>
    </row>
    <row r="100" spans="2:7" s="84" customFormat="1" ht="25.15" customHeight="1" x14ac:dyDescent="0.35">
      <c r="B100" s="527"/>
      <c r="C100" s="58" t="s">
        <v>88</v>
      </c>
      <c r="D100" s="59" t="s">
        <v>21</v>
      </c>
      <c r="E100" s="59">
        <v>1</v>
      </c>
      <c r="F100" s="85">
        <f>('[1]corizacion 2'!F99*4%)+'[1]corizacion 2'!F99</f>
        <v>85448.563200000004</v>
      </c>
      <c r="G100" s="37">
        <f t="shared" si="6"/>
        <v>85448.563200000004</v>
      </c>
    </row>
    <row r="101" spans="2:7" s="84" customFormat="1" ht="28.15" customHeight="1" x14ac:dyDescent="0.35">
      <c r="B101" s="527"/>
      <c r="C101" s="33" t="s">
        <v>89</v>
      </c>
      <c r="D101" s="59" t="s">
        <v>47</v>
      </c>
      <c r="E101" s="59">
        <v>1</v>
      </c>
      <c r="F101" s="85">
        <f>('[1]corizacion 2'!F100*4%)+'[1]corizacion 2'!F100</f>
        <v>201085.66400000002</v>
      </c>
      <c r="G101" s="37">
        <f t="shared" si="6"/>
        <v>201085.66400000002</v>
      </c>
    </row>
    <row r="102" spans="2:7" s="84" customFormat="1" ht="18" customHeight="1" x14ac:dyDescent="0.35">
      <c r="B102" s="527"/>
      <c r="C102" s="33" t="s">
        <v>90</v>
      </c>
      <c r="D102" s="59" t="s">
        <v>91</v>
      </c>
      <c r="E102" s="59">
        <v>2</v>
      </c>
      <c r="F102" s="85">
        <f>('[1]corizacion 2'!F101*4%)+'[1]corizacion 2'!F101</f>
        <v>25566.860800000002</v>
      </c>
      <c r="G102" s="37">
        <f t="shared" si="6"/>
        <v>51133.721600000004</v>
      </c>
    </row>
    <row r="103" spans="2:7" s="84" customFormat="1" ht="27.65" customHeight="1" x14ac:dyDescent="0.35">
      <c r="B103" s="527"/>
      <c r="C103" s="33" t="s">
        <v>92</v>
      </c>
      <c r="D103" s="59" t="s">
        <v>91</v>
      </c>
      <c r="E103" s="59">
        <v>1</v>
      </c>
      <c r="F103" s="85">
        <f>('[1]corizacion 2'!F102*4%)+'[1]corizacion 2'!F102</f>
        <v>130287.37280000001</v>
      </c>
      <c r="G103" s="37">
        <f t="shared" si="6"/>
        <v>130287.37280000001</v>
      </c>
    </row>
    <row r="104" spans="2:7" s="84" customFormat="1" ht="20" x14ac:dyDescent="0.35">
      <c r="B104" s="527"/>
      <c r="C104" s="33" t="s">
        <v>93</v>
      </c>
      <c r="D104" s="59" t="s">
        <v>21</v>
      </c>
      <c r="E104" s="59">
        <v>1</v>
      </c>
      <c r="F104" s="85">
        <f>('[1]corizacion 2'!F103*4%)+'[1]corizacion 2'!F103</f>
        <v>50720.5504</v>
      </c>
      <c r="G104" s="37">
        <f t="shared" si="6"/>
        <v>50720.5504</v>
      </c>
    </row>
    <row r="105" spans="2:7" s="84" customFormat="1" ht="15" customHeight="1" x14ac:dyDescent="0.35">
      <c r="B105" s="527"/>
      <c r="C105" s="33" t="s">
        <v>94</v>
      </c>
      <c r="D105" s="59" t="s">
        <v>47</v>
      </c>
      <c r="E105" s="59">
        <v>1</v>
      </c>
      <c r="F105" s="85">
        <f>('[1]corizacion 2'!F104*4%)+'[1]corizacion 2'!F104</f>
        <v>196008.6336</v>
      </c>
      <c r="G105" s="37">
        <f t="shared" si="6"/>
        <v>196008.6336</v>
      </c>
    </row>
    <row r="106" spans="2:7" s="84" customFormat="1" ht="15.75" customHeight="1" x14ac:dyDescent="0.35">
      <c r="B106" s="527"/>
      <c r="C106" s="33" t="s">
        <v>95</v>
      </c>
      <c r="D106" s="59" t="s">
        <v>47</v>
      </c>
      <c r="E106" s="59">
        <v>1</v>
      </c>
      <c r="F106" s="85">
        <f>('[1]corizacion 2'!F105*4%)+'[1]corizacion 2'!F105</f>
        <v>95571.257599999997</v>
      </c>
      <c r="G106" s="37">
        <f t="shared" si="6"/>
        <v>95571.257599999997</v>
      </c>
    </row>
    <row r="107" spans="2:7" s="84" customFormat="1" ht="15.75" customHeight="1" x14ac:dyDescent="0.35">
      <c r="B107" s="527"/>
      <c r="C107" s="33" t="s">
        <v>96</v>
      </c>
      <c r="D107" s="59" t="s">
        <v>21</v>
      </c>
      <c r="E107" s="59">
        <v>1</v>
      </c>
      <c r="F107" s="85">
        <f>('[1]corizacion 2'!F106*4%)+'[1]corizacion 2'!F106</f>
        <v>92803.443200000009</v>
      </c>
      <c r="G107" s="37">
        <f t="shared" si="6"/>
        <v>92803.443200000009</v>
      </c>
    </row>
    <row r="108" spans="2:7" s="84" customFormat="1" ht="15.75" customHeight="1" x14ac:dyDescent="0.35">
      <c r="B108" s="527"/>
      <c r="C108" s="33" t="s">
        <v>97</v>
      </c>
      <c r="D108" s="59" t="s">
        <v>91</v>
      </c>
      <c r="E108" s="59">
        <v>2</v>
      </c>
      <c r="F108" s="85">
        <f>('[1]corizacion 2'!F107*4%)+'[1]corizacion 2'!F107</f>
        <v>25644.736000000001</v>
      </c>
      <c r="G108" s="37">
        <f t="shared" si="6"/>
        <v>51289.472000000002</v>
      </c>
    </row>
    <row r="109" spans="2:7" s="84" customFormat="1" ht="15.75" customHeight="1" x14ac:dyDescent="0.35">
      <c r="B109" s="527"/>
      <c r="C109" s="33" t="s">
        <v>98</v>
      </c>
      <c r="D109" s="59" t="s">
        <v>91</v>
      </c>
      <c r="E109" s="59">
        <v>1</v>
      </c>
      <c r="F109" s="85">
        <f>('[1]corizacion 2'!F108*4%)+'[1]corizacion 2'!F108</f>
        <v>130287.37280000001</v>
      </c>
      <c r="G109" s="37">
        <f t="shared" si="6"/>
        <v>130287.37280000001</v>
      </c>
    </row>
    <row r="110" spans="2:7" s="84" customFormat="1" ht="23.5" customHeight="1" x14ac:dyDescent="0.35">
      <c r="B110" s="527"/>
      <c r="C110" s="33" t="s">
        <v>99</v>
      </c>
      <c r="D110" s="59" t="s">
        <v>100</v>
      </c>
      <c r="E110" s="59">
        <v>1</v>
      </c>
      <c r="F110" s="85">
        <f>('[1]corizacion 2'!F109*4%)+'[1]corizacion 2'!F109</f>
        <v>217278.29759999999</v>
      </c>
      <c r="G110" s="37">
        <f t="shared" si="6"/>
        <v>217278.29759999999</v>
      </c>
    </row>
    <row r="111" spans="2:7" s="84" customFormat="1" ht="26.5" customHeight="1" x14ac:dyDescent="0.35">
      <c r="B111" s="527"/>
      <c r="C111" s="33" t="s">
        <v>101</v>
      </c>
      <c r="D111" s="59" t="s">
        <v>100</v>
      </c>
      <c r="E111" s="59">
        <v>1</v>
      </c>
      <c r="F111" s="85">
        <f>('[1]corizacion 2'!F110*4%)+'[1]corizacion 2'!F110</f>
        <v>135200</v>
      </c>
      <c r="G111" s="37">
        <f t="shared" si="6"/>
        <v>135200</v>
      </c>
    </row>
    <row r="112" spans="2:7" s="84" customFormat="1" ht="15.75" customHeight="1" x14ac:dyDescent="0.35">
      <c r="B112" s="453" t="s">
        <v>25</v>
      </c>
      <c r="C112" s="527"/>
      <c r="D112" s="527"/>
      <c r="E112" s="527"/>
      <c r="F112" s="33"/>
      <c r="G112" s="86">
        <f>SUM(G99:G111)</f>
        <v>1498487.5775999997</v>
      </c>
    </row>
    <row r="113" spans="2:9" s="84" customFormat="1" ht="15.75" customHeight="1" x14ac:dyDescent="0.35">
      <c r="B113" s="29"/>
      <c r="C113" s="87"/>
      <c r="D113" s="87"/>
      <c r="E113" s="87"/>
      <c r="F113" s="88"/>
      <c r="G113" s="88"/>
    </row>
    <row r="114" spans="2:9" s="84" customFormat="1" ht="24.75" customHeight="1" x14ac:dyDescent="0.35">
      <c r="B114" s="22" t="s">
        <v>13</v>
      </c>
      <c r="C114" s="22" t="s">
        <v>14</v>
      </c>
      <c r="D114" s="22" t="s">
        <v>15</v>
      </c>
      <c r="E114" s="22" t="s">
        <v>16</v>
      </c>
      <c r="F114" s="22" t="s">
        <v>17</v>
      </c>
      <c r="G114" s="22" t="s">
        <v>18</v>
      </c>
    </row>
    <row r="115" spans="2:9" s="84" customFormat="1" ht="31.5" customHeight="1" x14ac:dyDescent="0.35">
      <c r="B115" s="444" t="s">
        <v>102</v>
      </c>
      <c r="C115" s="33" t="s">
        <v>103</v>
      </c>
      <c r="D115" s="59" t="s">
        <v>21</v>
      </c>
      <c r="E115" s="59">
        <v>1</v>
      </c>
      <c r="F115" s="85">
        <v>12558</v>
      </c>
      <c r="G115" s="37">
        <f t="shared" ref="G115:G120" si="7">+F115*E115</f>
        <v>12558</v>
      </c>
    </row>
    <row r="116" spans="2:9" s="84" customFormat="1" ht="33.75" customHeight="1" x14ac:dyDescent="0.35">
      <c r="B116" s="527"/>
      <c r="C116" s="33" t="s">
        <v>104</v>
      </c>
      <c r="D116" s="59" t="s">
        <v>21</v>
      </c>
      <c r="E116" s="59">
        <v>1</v>
      </c>
      <c r="F116" s="85">
        <v>7480.2</v>
      </c>
      <c r="G116" s="37">
        <f t="shared" si="7"/>
        <v>7480.2</v>
      </c>
    </row>
    <row r="117" spans="2:9" s="84" customFormat="1" ht="48" customHeight="1" x14ac:dyDescent="0.35">
      <c r="B117" s="527"/>
      <c r="C117" s="33" t="s">
        <v>105</v>
      </c>
      <c r="D117" s="59" t="s">
        <v>21</v>
      </c>
      <c r="E117" s="59">
        <v>1</v>
      </c>
      <c r="F117" s="85">
        <v>12667.2</v>
      </c>
      <c r="G117" s="37">
        <f t="shared" si="7"/>
        <v>12667.2</v>
      </c>
    </row>
    <row r="118" spans="2:9" s="84" customFormat="1" ht="46.5" customHeight="1" x14ac:dyDescent="0.35">
      <c r="B118" s="444" t="s">
        <v>106</v>
      </c>
      <c r="C118" s="33" t="s">
        <v>107</v>
      </c>
      <c r="D118" s="59" t="s">
        <v>21</v>
      </c>
      <c r="E118" s="59">
        <v>1</v>
      </c>
      <c r="F118" s="85">
        <v>65520</v>
      </c>
      <c r="G118" s="37">
        <f t="shared" si="7"/>
        <v>65520</v>
      </c>
    </row>
    <row r="119" spans="2:9" s="84" customFormat="1" ht="46.5" customHeight="1" x14ac:dyDescent="0.35">
      <c r="B119" s="527"/>
      <c r="C119" s="33" t="s">
        <v>108</v>
      </c>
      <c r="D119" s="59" t="s">
        <v>21</v>
      </c>
      <c r="E119" s="59">
        <v>1</v>
      </c>
      <c r="F119" s="85">
        <v>62244</v>
      </c>
      <c r="G119" s="37">
        <f t="shared" si="7"/>
        <v>62244</v>
      </c>
    </row>
    <row r="120" spans="2:9" s="84" customFormat="1" ht="36" customHeight="1" x14ac:dyDescent="0.35">
      <c r="B120" s="527"/>
      <c r="C120" s="33" t="s">
        <v>109</v>
      </c>
      <c r="D120" s="59" t="s">
        <v>100</v>
      </c>
      <c r="E120" s="59">
        <v>1</v>
      </c>
      <c r="F120" s="85">
        <v>158340</v>
      </c>
      <c r="G120" s="37">
        <f t="shared" si="7"/>
        <v>158340</v>
      </c>
    </row>
    <row r="121" spans="2:9" s="84" customFormat="1" ht="15.75" customHeight="1" x14ac:dyDescent="0.35">
      <c r="B121" s="459" t="s">
        <v>25</v>
      </c>
      <c r="C121" s="528"/>
      <c r="D121" s="528"/>
      <c r="E121" s="528"/>
      <c r="F121" s="90"/>
      <c r="G121" s="91">
        <f>SUM(G115:G120)</f>
        <v>318809.40000000002</v>
      </c>
    </row>
    <row r="122" spans="2:9" s="84" customFormat="1" ht="15.75" customHeight="1" x14ac:dyDescent="0.35">
      <c r="B122" s="29"/>
      <c r="C122" s="87"/>
      <c r="D122" s="87"/>
      <c r="E122" s="87"/>
      <c r="F122" s="88"/>
      <c r="G122" s="88"/>
    </row>
    <row r="123" spans="2:9" s="84" customFormat="1" ht="34.9" customHeight="1" x14ac:dyDescent="0.35">
      <c r="B123" s="22" t="s">
        <v>13</v>
      </c>
      <c r="C123" s="22" t="s">
        <v>14</v>
      </c>
      <c r="D123" s="22" t="s">
        <v>15</v>
      </c>
      <c r="E123" s="22" t="s">
        <v>16</v>
      </c>
      <c r="F123" s="22" t="s">
        <v>17</v>
      </c>
      <c r="G123" s="22" t="s">
        <v>18</v>
      </c>
    </row>
    <row r="124" spans="2:9" s="84" customFormat="1" ht="117.75" customHeight="1" x14ac:dyDescent="0.35">
      <c r="B124" s="71" t="s">
        <v>110</v>
      </c>
      <c r="C124" s="33" t="s">
        <v>111</v>
      </c>
      <c r="D124" s="59" t="s">
        <v>21</v>
      </c>
      <c r="E124" s="59">
        <v>1</v>
      </c>
      <c r="F124" s="85">
        <f>('[1]corizacion 2'!F123*5%)+'[1]corizacion 2'!F123</f>
        <v>264600</v>
      </c>
      <c r="G124" s="37">
        <f>+F124*E124</f>
        <v>264600</v>
      </c>
    </row>
    <row r="125" spans="2:9" s="84" customFormat="1" ht="15.75" customHeight="1" x14ac:dyDescent="0.35">
      <c r="B125" s="453" t="s">
        <v>25</v>
      </c>
      <c r="C125" s="527"/>
      <c r="D125" s="527"/>
      <c r="E125" s="527"/>
      <c r="F125" s="33"/>
      <c r="G125" s="86">
        <f>SUM(G124)</f>
        <v>264600</v>
      </c>
    </row>
    <row r="126" spans="2:9" s="84" customFormat="1" ht="15.75" customHeight="1" x14ac:dyDescent="0.35">
      <c r="B126" s="95"/>
      <c r="C126" s="96"/>
      <c r="D126" s="96"/>
      <c r="E126" s="96"/>
      <c r="F126" s="96"/>
      <c r="G126" s="96"/>
    </row>
    <row r="127" spans="2:9" s="84" customFormat="1" ht="31.9" customHeight="1" x14ac:dyDescent="0.35">
      <c r="B127" s="525" t="s">
        <v>132</v>
      </c>
      <c r="C127" s="526"/>
      <c r="D127" s="526"/>
      <c r="E127" s="526"/>
      <c r="F127" s="526"/>
      <c r="G127" s="526"/>
      <c r="H127" s="526"/>
      <c r="I127" s="97"/>
    </row>
    <row r="128" spans="2:9" s="84" customFormat="1" ht="31.9" customHeight="1" x14ac:dyDescent="0.35">
      <c r="B128" s="525" t="s">
        <v>133</v>
      </c>
      <c r="C128" s="526"/>
      <c r="D128" s="526"/>
      <c r="E128" s="526"/>
      <c r="F128" s="526"/>
      <c r="G128" s="526"/>
      <c r="H128" s="526"/>
      <c r="I128" s="97"/>
    </row>
    <row r="129" spans="2:9" s="84" customFormat="1" ht="24.4" customHeight="1" x14ac:dyDescent="0.35">
      <c r="B129" s="525" t="s">
        <v>114</v>
      </c>
      <c r="C129" s="526"/>
      <c r="D129" s="526"/>
      <c r="E129" s="526"/>
      <c r="F129" s="526"/>
      <c r="G129" s="526"/>
      <c r="H129" s="526"/>
      <c r="I129" s="97"/>
    </row>
    <row r="130" spans="2:9" s="84" customFormat="1" ht="28.9" customHeight="1" x14ac:dyDescent="0.35">
      <c r="B130" s="525" t="s">
        <v>134</v>
      </c>
      <c r="C130" s="526"/>
      <c r="D130" s="526"/>
      <c r="E130" s="526"/>
      <c r="F130" s="526"/>
      <c r="G130" s="526"/>
      <c r="H130" s="526"/>
      <c r="I130" s="97"/>
    </row>
    <row r="131" spans="2:9" s="84" customFormat="1" ht="15.75" customHeight="1" x14ac:dyDescent="0.35"/>
    <row r="132" spans="2:9" s="84" customFormat="1" ht="15.75" customHeight="1" x14ac:dyDescent="0.35"/>
    <row r="133" spans="2:9" s="84" customFormat="1" ht="15.75" customHeight="1" x14ac:dyDescent="0.35"/>
    <row r="134" spans="2:9" s="84" customFormat="1" ht="15.75" customHeight="1" x14ac:dyDescent="0.35"/>
    <row r="135" spans="2:9" s="84" customFormat="1" ht="15.75" customHeight="1" x14ac:dyDescent="0.35"/>
    <row r="136" spans="2:9" s="84" customFormat="1" ht="15.75" customHeight="1" x14ac:dyDescent="0.35"/>
    <row r="137" spans="2:9" s="84" customFormat="1" ht="15.75" customHeight="1" x14ac:dyDescent="0.35"/>
    <row r="138" spans="2:9" s="84" customFormat="1" ht="15.75" customHeight="1" x14ac:dyDescent="0.35"/>
    <row r="139" spans="2:9" s="84" customFormat="1" ht="15.75" customHeight="1" x14ac:dyDescent="0.35"/>
    <row r="140" spans="2:9" s="84" customFormat="1" ht="15.75" customHeight="1" x14ac:dyDescent="0.35"/>
    <row r="141" spans="2:9" s="84" customFormat="1" ht="15.75" customHeight="1" x14ac:dyDescent="0.35"/>
    <row r="142" spans="2:9" s="84" customFormat="1" ht="15.75" customHeight="1" x14ac:dyDescent="0.35"/>
    <row r="143" spans="2:9" s="84" customFormat="1" ht="15.75" customHeight="1" x14ac:dyDescent="0.35"/>
    <row r="144" spans="2:9" s="84" customFormat="1" ht="15.75" customHeight="1" x14ac:dyDescent="0.35"/>
    <row r="145" s="84" customFormat="1" ht="15.75" customHeight="1" x14ac:dyDescent="0.35"/>
    <row r="146" s="84" customFormat="1" ht="15.75" customHeight="1" x14ac:dyDescent="0.35"/>
    <row r="147" s="84" customFormat="1" ht="15.75" customHeight="1" x14ac:dyDescent="0.35"/>
    <row r="148" s="84" customFormat="1" ht="15.75" customHeight="1" x14ac:dyDescent="0.35"/>
    <row r="149" s="84" customFormat="1" ht="15.75" customHeight="1" x14ac:dyDescent="0.35"/>
    <row r="150" s="84" customFormat="1" ht="15.75" customHeight="1" x14ac:dyDescent="0.35"/>
    <row r="151" s="84" customFormat="1" ht="15.75" customHeight="1" x14ac:dyDescent="0.35"/>
    <row r="152" s="84" customFormat="1" ht="15.75" customHeight="1" x14ac:dyDescent="0.35"/>
    <row r="153" s="84" customFormat="1" ht="15.75" customHeight="1" x14ac:dyDescent="0.35"/>
    <row r="154" s="84" customFormat="1" ht="15.75" customHeight="1" x14ac:dyDescent="0.35"/>
    <row r="155" s="84" customFormat="1" ht="15.75" customHeight="1" x14ac:dyDescent="0.35"/>
    <row r="156" s="84" customFormat="1" ht="15.75" customHeight="1" x14ac:dyDescent="0.35"/>
    <row r="157" s="84" customFormat="1" ht="15.75" customHeight="1" x14ac:dyDescent="0.35"/>
    <row r="158" s="84" customFormat="1" ht="15.75" customHeight="1" x14ac:dyDescent="0.35"/>
    <row r="159" s="84" customFormat="1" ht="15.75" customHeight="1" x14ac:dyDescent="0.35"/>
    <row r="160" s="84" customFormat="1" ht="15.75" customHeight="1" x14ac:dyDescent="0.35"/>
    <row r="161" s="84" customFormat="1" ht="15.75" customHeight="1" x14ac:dyDescent="0.35"/>
    <row r="162" s="84" customFormat="1" ht="15.75" customHeight="1" x14ac:dyDescent="0.35"/>
    <row r="163" s="84" customFormat="1" ht="15.75" customHeight="1" x14ac:dyDescent="0.35"/>
    <row r="164" s="84" customFormat="1" ht="15.75" customHeight="1" x14ac:dyDescent="0.35"/>
    <row r="165" s="84" customFormat="1" ht="15.75" customHeight="1" x14ac:dyDescent="0.35"/>
    <row r="166" s="84" customFormat="1" ht="15.75" customHeight="1" x14ac:dyDescent="0.35"/>
    <row r="167" s="84" customFormat="1" ht="15.75" customHeight="1" x14ac:dyDescent="0.35"/>
    <row r="168" s="84" customFormat="1" ht="15.75" customHeight="1" x14ac:dyDescent="0.35"/>
    <row r="169" s="84" customFormat="1" ht="15.75" customHeight="1" x14ac:dyDescent="0.35"/>
    <row r="170" s="84" customFormat="1" ht="15.75" customHeight="1" x14ac:dyDescent="0.35"/>
    <row r="171" s="84" customFormat="1" ht="15.75" customHeight="1" x14ac:dyDescent="0.35"/>
    <row r="172" s="84" customFormat="1" ht="15.75" customHeight="1" x14ac:dyDescent="0.35"/>
    <row r="173" s="84" customFormat="1" ht="15.75" customHeight="1" x14ac:dyDescent="0.35"/>
    <row r="174" s="84" customFormat="1" ht="15.75" customHeight="1" x14ac:dyDescent="0.35"/>
    <row r="175" s="84" customFormat="1" ht="15.75" customHeight="1" x14ac:dyDescent="0.35"/>
    <row r="176" s="84" customFormat="1" ht="15.75" customHeight="1" x14ac:dyDescent="0.35"/>
    <row r="177" s="84" customFormat="1" ht="15.75" customHeight="1" x14ac:dyDescent="0.35"/>
    <row r="178" s="84" customFormat="1" ht="15.75" customHeight="1" x14ac:dyDescent="0.35"/>
    <row r="179" s="84" customFormat="1" ht="15.75" customHeight="1" x14ac:dyDescent="0.35"/>
    <row r="180" s="84" customFormat="1" ht="15.75" customHeight="1" x14ac:dyDescent="0.35"/>
    <row r="181" s="84" customFormat="1" ht="15.75" customHeight="1" x14ac:dyDescent="0.35"/>
    <row r="182" s="84" customFormat="1" ht="15.75" customHeight="1" x14ac:dyDescent="0.35"/>
    <row r="183" s="84" customFormat="1" ht="15.75" customHeight="1" x14ac:dyDescent="0.35"/>
    <row r="184" s="84" customFormat="1" ht="15.75" customHeight="1" x14ac:dyDescent="0.35"/>
    <row r="185" s="84" customFormat="1" ht="15.75" customHeight="1" x14ac:dyDescent="0.35"/>
    <row r="186" s="84" customFormat="1" ht="15.75" customHeight="1" x14ac:dyDescent="0.35"/>
    <row r="187" s="84" customFormat="1" ht="15.75" customHeight="1" x14ac:dyDescent="0.35"/>
    <row r="188" s="84" customFormat="1" ht="15.75" customHeight="1" x14ac:dyDescent="0.35"/>
    <row r="189" s="84" customFormat="1" ht="15.75" customHeight="1" x14ac:dyDescent="0.35"/>
    <row r="190" s="84" customFormat="1" ht="15.75" customHeight="1" x14ac:dyDescent="0.35"/>
    <row r="191" s="84" customFormat="1" ht="15.75" customHeight="1" x14ac:dyDescent="0.35"/>
    <row r="192" s="84" customFormat="1" ht="15.75" customHeight="1" x14ac:dyDescent="0.35"/>
    <row r="193" s="84" customFormat="1" ht="15.75" customHeight="1" x14ac:dyDescent="0.35"/>
    <row r="194" s="84" customFormat="1" ht="15.75" customHeight="1" x14ac:dyDescent="0.35"/>
    <row r="195" s="84" customFormat="1" ht="15.75" customHeight="1" x14ac:dyDescent="0.35"/>
    <row r="196" s="84" customFormat="1" ht="15.75" customHeight="1" x14ac:dyDescent="0.35"/>
    <row r="197" s="84" customFormat="1" ht="15.75" customHeight="1" x14ac:dyDescent="0.35"/>
    <row r="198" s="84" customFormat="1" ht="15.75" customHeight="1" x14ac:dyDescent="0.35"/>
    <row r="199" s="84" customFormat="1" ht="15.75" customHeight="1" x14ac:dyDescent="0.35"/>
    <row r="200" s="84" customFormat="1" ht="15.75" customHeight="1" x14ac:dyDescent="0.35"/>
    <row r="201" s="84" customFormat="1" ht="15.75" customHeight="1" x14ac:dyDescent="0.35"/>
    <row r="202" s="84" customFormat="1" ht="15.75" customHeight="1" x14ac:dyDescent="0.35"/>
    <row r="203" s="84" customFormat="1" ht="15.75" customHeight="1" x14ac:dyDescent="0.35"/>
    <row r="204" s="84" customFormat="1" ht="15.75" customHeight="1" x14ac:dyDescent="0.35"/>
    <row r="205" s="84" customFormat="1" ht="15.75" customHeight="1" x14ac:dyDescent="0.35"/>
    <row r="206" s="84" customFormat="1" ht="15.75" customHeight="1" x14ac:dyDescent="0.35"/>
    <row r="207" s="84" customFormat="1" ht="15.75" customHeight="1" x14ac:dyDescent="0.35"/>
    <row r="208" s="84" customFormat="1" ht="15.75" customHeight="1" x14ac:dyDescent="0.35"/>
    <row r="209" s="84" customFormat="1" ht="15.75" customHeight="1" x14ac:dyDescent="0.35"/>
    <row r="210" s="84" customFormat="1" ht="15.75" customHeight="1" x14ac:dyDescent="0.35"/>
    <row r="211" s="84" customFormat="1" ht="15.75" customHeight="1" x14ac:dyDescent="0.35"/>
    <row r="212" s="84" customFormat="1" ht="15.75" customHeight="1" x14ac:dyDescent="0.35"/>
    <row r="213" s="84" customFormat="1" ht="15.75" customHeight="1" x14ac:dyDescent="0.35"/>
    <row r="214" s="84" customFormat="1" ht="15.75" customHeight="1" x14ac:dyDescent="0.35"/>
    <row r="215" s="84" customFormat="1" ht="15.75" customHeight="1" x14ac:dyDescent="0.35"/>
    <row r="216" s="84" customFormat="1" ht="15.75" customHeight="1" x14ac:dyDescent="0.35"/>
    <row r="217" s="84" customFormat="1" ht="15.75" customHeight="1" x14ac:dyDescent="0.35"/>
    <row r="218" s="84" customFormat="1" ht="15.75" customHeight="1" x14ac:dyDescent="0.35"/>
    <row r="219" s="84" customFormat="1" ht="15.75" customHeight="1" x14ac:dyDescent="0.35"/>
    <row r="220" s="84" customFormat="1" ht="15.75" customHeight="1" x14ac:dyDescent="0.35"/>
    <row r="221" s="84" customFormat="1" ht="15.75" customHeight="1" x14ac:dyDescent="0.35"/>
    <row r="222" s="84" customFormat="1" ht="15.75" customHeight="1" x14ac:dyDescent="0.35"/>
    <row r="223" s="84" customFormat="1" ht="15.75" customHeight="1" x14ac:dyDescent="0.35"/>
    <row r="224" s="84" customFormat="1" ht="15.75" customHeight="1" x14ac:dyDescent="0.35"/>
    <row r="225" s="84" customFormat="1" ht="15.75" customHeight="1" x14ac:dyDescent="0.35"/>
    <row r="226" s="84" customFormat="1" ht="15.75" customHeight="1" x14ac:dyDescent="0.35"/>
    <row r="227" s="84" customFormat="1" ht="15.75" customHeight="1" x14ac:dyDescent="0.35"/>
    <row r="228" s="84" customFormat="1" ht="15.75" customHeight="1" x14ac:dyDescent="0.35"/>
    <row r="229" s="84" customFormat="1" ht="15.75" customHeight="1" x14ac:dyDescent="0.35"/>
    <row r="230" s="84" customFormat="1" ht="15.75" customHeight="1" x14ac:dyDescent="0.35"/>
    <row r="231" s="84" customFormat="1" ht="15.75" customHeight="1" x14ac:dyDescent="0.35"/>
    <row r="232" s="84" customFormat="1" ht="15.75" customHeight="1" x14ac:dyDescent="0.35"/>
    <row r="233" s="84" customFormat="1" ht="15.75" customHeight="1" x14ac:dyDescent="0.35"/>
    <row r="234" s="84" customFormat="1" ht="15.75" customHeight="1" x14ac:dyDescent="0.35"/>
    <row r="235" s="84" customFormat="1" ht="15.75" customHeight="1" x14ac:dyDescent="0.35"/>
    <row r="236" s="84" customFormat="1" ht="15.75" customHeight="1" x14ac:dyDescent="0.35"/>
    <row r="237" s="84" customFormat="1" ht="15.75" customHeight="1" x14ac:dyDescent="0.35"/>
    <row r="238" s="84" customFormat="1" ht="15.75" customHeight="1" x14ac:dyDescent="0.35"/>
    <row r="239" s="84" customFormat="1" ht="15.75" customHeight="1" x14ac:dyDescent="0.35"/>
    <row r="240" s="84" customFormat="1" ht="15.75" customHeight="1" x14ac:dyDescent="0.35"/>
    <row r="241" s="84" customFormat="1" ht="15.75" customHeight="1" x14ac:dyDescent="0.35"/>
    <row r="242" s="84" customFormat="1" ht="15.75" customHeight="1" x14ac:dyDescent="0.35"/>
    <row r="243" s="84" customFormat="1" ht="15.75" customHeight="1" x14ac:dyDescent="0.35"/>
    <row r="244" s="84" customFormat="1" ht="15.75" customHeight="1" x14ac:dyDescent="0.35"/>
    <row r="245" s="84" customFormat="1" ht="15.75" customHeight="1" x14ac:dyDescent="0.35"/>
    <row r="246" s="84" customFormat="1" ht="15.75" customHeight="1" x14ac:dyDescent="0.35"/>
    <row r="247" s="84" customFormat="1" ht="15.75" customHeight="1" x14ac:dyDescent="0.35"/>
    <row r="248" s="84" customFormat="1" ht="15.75" customHeight="1" x14ac:dyDescent="0.35"/>
    <row r="249" s="84" customFormat="1" ht="15.75" customHeight="1" x14ac:dyDescent="0.35"/>
    <row r="250" s="84" customFormat="1" ht="15.75" customHeight="1" x14ac:dyDescent="0.35"/>
    <row r="251" s="84" customFormat="1" ht="15.75" customHeight="1" x14ac:dyDescent="0.35"/>
    <row r="252" s="84" customFormat="1" ht="15.75" customHeight="1" x14ac:dyDescent="0.35"/>
    <row r="253" s="84" customFormat="1" ht="15.75" customHeight="1" x14ac:dyDescent="0.35"/>
    <row r="254" s="84" customFormat="1" ht="15.75" customHeight="1" x14ac:dyDescent="0.35"/>
    <row r="255" s="84" customFormat="1" ht="15.75" customHeight="1" x14ac:dyDescent="0.35"/>
    <row r="256" s="84" customFormat="1" ht="15.75" customHeight="1" x14ac:dyDescent="0.35"/>
    <row r="257" s="84" customFormat="1" ht="15.75" customHeight="1" x14ac:dyDescent="0.35"/>
    <row r="258" s="84" customFormat="1" ht="15.75" customHeight="1" x14ac:dyDescent="0.35"/>
    <row r="259" s="84" customFormat="1" ht="15.75" customHeight="1" x14ac:dyDescent="0.35"/>
    <row r="260" s="84" customFormat="1" ht="15.75" customHeight="1" x14ac:dyDescent="0.35"/>
    <row r="261" s="84" customFormat="1" ht="15.75" customHeight="1" x14ac:dyDescent="0.35"/>
    <row r="262" s="84" customFormat="1" ht="15.75" customHeight="1" x14ac:dyDescent="0.35"/>
    <row r="263" s="84" customFormat="1" ht="15.75" customHeight="1" x14ac:dyDescent="0.35"/>
    <row r="264" s="84" customFormat="1" ht="15.75" customHeight="1" x14ac:dyDescent="0.35"/>
    <row r="265" s="84" customFormat="1" ht="15.75" customHeight="1" x14ac:dyDescent="0.35"/>
    <row r="266" s="84" customFormat="1" ht="15.75" customHeight="1" x14ac:dyDescent="0.35"/>
    <row r="267" s="84" customFormat="1" ht="15.75" customHeight="1" x14ac:dyDescent="0.35"/>
    <row r="268" s="84" customFormat="1" ht="15.75" customHeight="1" x14ac:dyDescent="0.35"/>
    <row r="269" s="84" customFormat="1" ht="15.75" customHeight="1" x14ac:dyDescent="0.35"/>
    <row r="270" s="84" customFormat="1" ht="15.75" customHeight="1" x14ac:dyDescent="0.35"/>
    <row r="271" s="84" customFormat="1" ht="15.75" customHeight="1" x14ac:dyDescent="0.35"/>
    <row r="272" s="84" customFormat="1" ht="15.75" customHeight="1" x14ac:dyDescent="0.35"/>
    <row r="273" s="84" customFormat="1" ht="15.75" customHeight="1" x14ac:dyDescent="0.35"/>
    <row r="274" s="84" customFormat="1" ht="15.75" customHeight="1" x14ac:dyDescent="0.35"/>
    <row r="275" s="84" customFormat="1" ht="15.75" customHeight="1" x14ac:dyDescent="0.35"/>
    <row r="276" s="84" customFormat="1" ht="15.75" customHeight="1" x14ac:dyDescent="0.35"/>
    <row r="277" s="84" customFormat="1" ht="15.75" customHeight="1" x14ac:dyDescent="0.35"/>
    <row r="278" s="84" customFormat="1" ht="15.75" customHeight="1" x14ac:dyDescent="0.35"/>
    <row r="279" s="84" customFormat="1" ht="15.75" customHeight="1" x14ac:dyDescent="0.35"/>
    <row r="280" s="84" customFormat="1" ht="15.75" customHeight="1" x14ac:dyDescent="0.35"/>
    <row r="281" s="84" customFormat="1" ht="15.75" customHeight="1" x14ac:dyDescent="0.35"/>
    <row r="282" s="84" customFormat="1" ht="15.75" customHeight="1" x14ac:dyDescent="0.35"/>
    <row r="283" s="84" customFormat="1" ht="15.75" customHeight="1" x14ac:dyDescent="0.35"/>
    <row r="284" s="84" customFormat="1" ht="15.75" customHeight="1" x14ac:dyDescent="0.35"/>
    <row r="285" s="84" customFormat="1" ht="15.75" customHeight="1" x14ac:dyDescent="0.35"/>
    <row r="286" s="84" customFormat="1" ht="15.75" customHeight="1" x14ac:dyDescent="0.35"/>
    <row r="287" s="84" customFormat="1" ht="15.75" customHeight="1" x14ac:dyDescent="0.35"/>
    <row r="288" s="84" customFormat="1" ht="15.75" customHeight="1" x14ac:dyDescent="0.35"/>
    <row r="289" s="84" customFormat="1"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row r="1005" ht="15.75" customHeight="1" x14ac:dyDescent="0.35"/>
    <row r="1006" ht="15.75" customHeight="1" x14ac:dyDescent="0.35"/>
    <row r="1007" ht="15.75" customHeight="1" x14ac:dyDescent="0.35"/>
    <row r="1008" ht="15.75" customHeight="1" x14ac:dyDescent="0.35"/>
    <row r="1009" ht="15.75" customHeight="1" x14ac:dyDescent="0.35"/>
    <row r="1010" ht="15.75" customHeight="1" x14ac:dyDescent="0.35"/>
    <row r="1011" ht="15.75" customHeight="1" x14ac:dyDescent="0.35"/>
  </sheetData>
  <mergeCells count="38">
    <mergeCell ref="A3:H3"/>
    <mergeCell ref="B4:H4"/>
    <mergeCell ref="B7:C7"/>
    <mergeCell ref="E7:F7"/>
    <mergeCell ref="B8:C8"/>
    <mergeCell ref="E8:F8"/>
    <mergeCell ref="B55:B57"/>
    <mergeCell ref="B9:C9"/>
    <mergeCell ref="E9:F9"/>
    <mergeCell ref="B12:G12"/>
    <mergeCell ref="B15:E15"/>
    <mergeCell ref="B19:E19"/>
    <mergeCell ref="B23:E23"/>
    <mergeCell ref="B25:G25"/>
    <mergeCell ref="B27:B31"/>
    <mergeCell ref="B32:E32"/>
    <mergeCell ref="B35:B51"/>
    <mergeCell ref="B52:E52"/>
    <mergeCell ref="B112:E112"/>
    <mergeCell ref="B58:B63"/>
    <mergeCell ref="B64:B72"/>
    <mergeCell ref="B74:E74"/>
    <mergeCell ref="B78:E78"/>
    <mergeCell ref="B82:E82"/>
    <mergeCell ref="B85:B87"/>
    <mergeCell ref="B88:E88"/>
    <mergeCell ref="B91:B94"/>
    <mergeCell ref="B95:E95"/>
    <mergeCell ref="B97:G97"/>
    <mergeCell ref="B99:B111"/>
    <mergeCell ref="B129:H129"/>
    <mergeCell ref="B130:H130"/>
    <mergeCell ref="B115:B117"/>
    <mergeCell ref="B118:B120"/>
    <mergeCell ref="B121:E121"/>
    <mergeCell ref="B125:E125"/>
    <mergeCell ref="B127:H127"/>
    <mergeCell ref="B128:H128"/>
  </mergeCells>
  <dataValidations count="1">
    <dataValidation type="list" allowBlank="1" showInputMessage="1" showErrorMessage="1" sqref="E7" xr:uid="{AB976EE4-DE2D-4DEB-8C68-6B85E02F1C17}">
      <formula1>"Universidad, Sin ánimo de lucro, Con ánimo de lucro"</formula1>
    </dataValidation>
  </dataValidations>
  <pageMargins left="0.51181102362204722" right="0.51181102362204722" top="0.74803149606299213" bottom="0.55118110236220474" header="0.31496062992125984" footer="0.31496062992125984"/>
  <pageSetup scale="6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50BA4-A62A-4777-AEE6-F3171804A97D}">
  <dimension ref="A1:N1006"/>
  <sheetViews>
    <sheetView tabSelected="1" topLeftCell="C96" zoomScale="145" workbookViewId="0">
      <selection activeCell="C127" sqref="C127:F138"/>
    </sheetView>
  </sheetViews>
  <sheetFormatPr baseColWidth="10" defaultColWidth="14.453125" defaultRowHeight="14.5" x14ac:dyDescent="0.35"/>
  <cols>
    <col min="1" max="1" width="10.6328125" customWidth="1"/>
    <col min="2" max="2" width="20" customWidth="1"/>
    <col min="3" max="3" width="34.1796875" customWidth="1"/>
    <col min="4" max="4" width="15.26953125" customWidth="1"/>
    <col min="5" max="5" width="16.7265625" customWidth="1"/>
    <col min="6" max="6" width="16.453125" customWidth="1"/>
    <col min="7" max="7" width="17.453125" customWidth="1"/>
    <col min="8" max="8" width="14.6328125" customWidth="1"/>
    <col min="9" max="9" width="23.453125" customWidth="1"/>
    <col min="10" max="10" width="20.26953125" customWidth="1"/>
  </cols>
  <sheetData>
    <row r="1" spans="1:14" ht="15" customHeight="1" x14ac:dyDescent="0.35">
      <c r="A1" s="506" t="s">
        <v>278</v>
      </c>
      <c r="B1" s="507"/>
      <c r="C1" s="507"/>
      <c r="D1" s="507"/>
      <c r="E1" s="507"/>
      <c r="F1" s="507"/>
      <c r="G1" s="507"/>
      <c r="H1" s="507"/>
      <c r="I1" s="507"/>
      <c r="J1" s="507"/>
      <c r="K1" s="507"/>
      <c r="L1" s="507"/>
      <c r="M1" s="507"/>
      <c r="N1" s="1"/>
    </row>
    <row r="2" spans="1:14" ht="42" customHeight="1" x14ac:dyDescent="0.35">
      <c r="A2" s="2" t="s">
        <v>1</v>
      </c>
      <c r="B2" s="508" t="s">
        <v>2</v>
      </c>
      <c r="C2" s="509"/>
      <c r="D2" s="509"/>
      <c r="E2" s="509"/>
      <c r="F2" s="509"/>
      <c r="G2" s="509"/>
      <c r="H2" s="509"/>
      <c r="I2" s="509"/>
      <c r="J2" s="509"/>
      <c r="K2" s="509"/>
      <c r="L2" s="509"/>
      <c r="M2" s="509"/>
      <c r="N2" s="3"/>
    </row>
    <row r="3" spans="1:14" ht="15" customHeight="1" x14ac:dyDescent="0.35">
      <c r="A3" s="4"/>
      <c r="C3" s="4"/>
      <c r="D3" s="4"/>
      <c r="E3" s="4"/>
      <c r="F3" s="4"/>
      <c r="G3" s="4"/>
      <c r="H3" s="4"/>
      <c r="I3" s="4"/>
      <c r="J3" s="5"/>
      <c r="K3" s="5"/>
      <c r="L3" s="5"/>
      <c r="M3" s="5"/>
      <c r="N3" s="5"/>
    </row>
    <row r="5" spans="1:14" ht="15" customHeight="1" thickBot="1" x14ac:dyDescent="0.4"/>
    <row r="6" spans="1:14" ht="15" thickBot="1" x14ac:dyDescent="0.4">
      <c r="B6" s="499" t="s">
        <v>12</v>
      </c>
      <c r="C6" s="500"/>
      <c r="D6" s="500"/>
      <c r="E6" s="500"/>
      <c r="F6" s="566"/>
      <c r="G6" s="566"/>
      <c r="H6" s="566"/>
      <c r="I6" s="501"/>
    </row>
    <row r="7" spans="1:14" ht="15" thickBot="1" x14ac:dyDescent="0.4">
      <c r="B7" s="162"/>
      <c r="C7" s="163"/>
      <c r="D7" s="163"/>
      <c r="E7" s="163"/>
      <c r="F7" s="70" t="s">
        <v>156</v>
      </c>
      <c r="G7" s="70" t="s">
        <v>157</v>
      </c>
      <c r="H7" s="70" t="s">
        <v>158</v>
      </c>
      <c r="I7" s="163"/>
      <c r="J7" s="392" t="s">
        <v>266</v>
      </c>
      <c r="K7">
        <v>40</v>
      </c>
      <c r="L7">
        <v>8</v>
      </c>
    </row>
    <row r="8" spans="1:14" ht="35" customHeight="1" thickBot="1" x14ac:dyDescent="0.4">
      <c r="B8" s="99" t="s">
        <v>13</v>
      </c>
      <c r="C8" s="100" t="s">
        <v>14</v>
      </c>
      <c r="D8" s="100" t="s">
        <v>15</v>
      </c>
      <c r="E8" s="100" t="s">
        <v>16</v>
      </c>
      <c r="F8" s="152" t="s">
        <v>17</v>
      </c>
      <c r="G8" s="152" t="s">
        <v>17</v>
      </c>
      <c r="H8" s="152" t="s">
        <v>17</v>
      </c>
      <c r="I8" s="239" t="s">
        <v>148</v>
      </c>
      <c r="J8" s="240" t="s">
        <v>161</v>
      </c>
      <c r="K8" s="22" t="s">
        <v>261</v>
      </c>
      <c r="L8" s="22" t="s">
        <v>262</v>
      </c>
    </row>
    <row r="9" spans="1:14" ht="42.5" thickBot="1" x14ac:dyDescent="0.4">
      <c r="B9" s="101" t="s">
        <v>19</v>
      </c>
      <c r="C9" s="102" t="s">
        <v>20</v>
      </c>
      <c r="D9" s="102" t="s">
        <v>21</v>
      </c>
      <c r="E9" s="153">
        <v>40</v>
      </c>
      <c r="F9" s="194">
        <v>597738</v>
      </c>
      <c r="G9" s="194">
        <f>'SOLUCIONES LOGISTICAS'!F14</f>
        <v>609692.76</v>
      </c>
      <c r="H9" s="194">
        <f>FUNDAPROYECTOS!F14</f>
        <v>621886.6152</v>
      </c>
      <c r="I9" s="147">
        <f>AVERAGE(F9:H9)</f>
        <v>609772.4584</v>
      </c>
      <c r="J9" s="241">
        <f>E9*I9</f>
        <v>24390898.335999999</v>
      </c>
      <c r="K9" s="276">
        <f>J9/30*$K$7</f>
        <v>32521197.781333331</v>
      </c>
      <c r="L9" s="276">
        <f>J9*$L$7</f>
        <v>195127186.68799999</v>
      </c>
    </row>
    <row r="10" spans="1:14" ht="15" thickBot="1" x14ac:dyDescent="0.4">
      <c r="B10" s="451" t="s">
        <v>160</v>
      </c>
      <c r="C10" s="503"/>
      <c r="D10" s="503"/>
      <c r="E10" s="503"/>
      <c r="F10" s="106"/>
      <c r="G10" s="106"/>
      <c r="H10" s="106"/>
      <c r="I10" s="107">
        <f>SUM(I9)</f>
        <v>609772.4584</v>
      </c>
      <c r="J10" s="245">
        <f>SUM(J9)</f>
        <v>24390898.335999999</v>
      </c>
      <c r="K10" s="245">
        <f>SUM(K9)</f>
        <v>32521197.781333331</v>
      </c>
      <c r="L10" s="245">
        <f>SUM(L9)</f>
        <v>195127186.68799999</v>
      </c>
    </row>
    <row r="12" spans="1:14" ht="21.5" thickBot="1" x14ac:dyDescent="0.4">
      <c r="B12" s="108" t="s">
        <v>13</v>
      </c>
      <c r="C12" s="108" t="s">
        <v>14</v>
      </c>
      <c r="D12" s="108" t="s">
        <v>15</v>
      </c>
      <c r="E12" s="108" t="s">
        <v>16</v>
      </c>
      <c r="F12" s="108" t="s">
        <v>17</v>
      </c>
      <c r="G12" s="108" t="s">
        <v>17</v>
      </c>
      <c r="H12" s="108" t="s">
        <v>17</v>
      </c>
      <c r="I12" s="108" t="s">
        <v>148</v>
      </c>
      <c r="J12" s="240" t="s">
        <v>161</v>
      </c>
      <c r="K12" s="22" t="s">
        <v>261</v>
      </c>
      <c r="L12" s="22" t="s">
        <v>262</v>
      </c>
    </row>
    <row r="13" spans="1:14" ht="30" customHeight="1" x14ac:dyDescent="0.35">
      <c r="B13" s="69" t="s">
        <v>163</v>
      </c>
      <c r="C13" s="24" t="s">
        <v>162</v>
      </c>
      <c r="D13" s="111" t="s">
        <v>21</v>
      </c>
      <c r="E13" s="112">
        <v>1</v>
      </c>
      <c r="F13" s="243">
        <v>8370372</v>
      </c>
      <c r="G13" s="243">
        <f>'SOLUCIONES LOGISTICAS'!F18</f>
        <v>8537779.4399999995</v>
      </c>
      <c r="H13" s="243">
        <f>FUNDAPROYECTOS!F18</f>
        <v>8708535.0287999995</v>
      </c>
      <c r="I13" s="246">
        <f>AVERAGE(F13:H13)</f>
        <v>8538895.489599999</v>
      </c>
      <c r="J13" s="248">
        <f>E13*I13</f>
        <v>8538895.489599999</v>
      </c>
      <c r="K13" s="276">
        <f>J13/30*$K$7</f>
        <v>11385193.986133333</v>
      </c>
      <c r="L13" s="276">
        <f>J13*$L$7</f>
        <v>68311163.916799992</v>
      </c>
    </row>
    <row r="14" spans="1:14" x14ac:dyDescent="0.35">
      <c r="B14" s="490" t="s">
        <v>25</v>
      </c>
      <c r="C14" s="491"/>
      <c r="D14" s="491"/>
      <c r="E14" s="491"/>
      <c r="F14" s="106"/>
      <c r="G14" s="106"/>
      <c r="H14" s="106"/>
      <c r="I14" s="247">
        <f>SUM(I13)</f>
        <v>8538895.489599999</v>
      </c>
      <c r="J14" s="245">
        <f>SUM(J13)</f>
        <v>8538895.489599999</v>
      </c>
      <c r="K14" s="245">
        <f>SUM(K13)</f>
        <v>11385193.986133333</v>
      </c>
      <c r="L14" s="245">
        <f>SUM(L13)</f>
        <v>68311163.916799992</v>
      </c>
    </row>
    <row r="15" spans="1:14" x14ac:dyDescent="0.35">
      <c r="B15" s="115"/>
      <c r="C15" s="116"/>
      <c r="D15" s="116"/>
      <c r="E15" s="116"/>
      <c r="F15" s="117"/>
      <c r="G15" s="117"/>
      <c r="H15" s="117"/>
      <c r="I15" s="117"/>
    </row>
    <row r="16" spans="1:14" ht="21.5" thickBot="1" x14ac:dyDescent="0.4">
      <c r="B16" s="108" t="s">
        <v>13</v>
      </c>
      <c r="C16" s="108" t="s">
        <v>14</v>
      </c>
      <c r="D16" s="108" t="s">
        <v>15</v>
      </c>
      <c r="E16" s="108" t="s">
        <v>16</v>
      </c>
      <c r="F16" s="108" t="s">
        <v>17</v>
      </c>
      <c r="G16" s="108" t="s">
        <v>17</v>
      </c>
      <c r="H16" s="108" t="s">
        <v>17</v>
      </c>
      <c r="I16" s="108" t="s">
        <v>148</v>
      </c>
      <c r="J16" s="240" t="s">
        <v>161</v>
      </c>
      <c r="K16" s="22" t="s">
        <v>261</v>
      </c>
      <c r="L16" s="22" t="s">
        <v>262</v>
      </c>
    </row>
    <row r="17" spans="2:12" ht="21" x14ac:dyDescent="0.35">
      <c r="B17" s="118" t="s">
        <v>26</v>
      </c>
      <c r="C17" s="119" t="s">
        <v>27</v>
      </c>
      <c r="D17" s="120" t="s">
        <v>21</v>
      </c>
      <c r="E17" s="121">
        <v>1</v>
      </c>
      <c r="F17" s="122">
        <v>65000</v>
      </c>
      <c r="G17" s="122">
        <f>'SOLUCIONES LOGISTICAS'!F22</f>
        <v>68250</v>
      </c>
      <c r="H17" s="122">
        <f>FUNDAPROYECTOS!F22</f>
        <v>69615</v>
      </c>
      <c r="I17" s="238">
        <f>AVERAGE(F17:H17)</f>
        <v>67621.666666666672</v>
      </c>
      <c r="J17" s="242">
        <f>E17*I17</f>
        <v>67621.666666666672</v>
      </c>
      <c r="K17" s="276">
        <f>J17/30*$K$7</f>
        <v>90162.222222222219</v>
      </c>
      <c r="L17" s="276">
        <f>J17*$L$7</f>
        <v>540973.33333333337</v>
      </c>
    </row>
    <row r="18" spans="2:12" ht="15.75" customHeight="1" x14ac:dyDescent="0.35">
      <c r="B18" s="490" t="s">
        <v>25</v>
      </c>
      <c r="C18" s="491"/>
      <c r="D18" s="491"/>
      <c r="E18" s="491"/>
      <c r="F18" s="106"/>
      <c r="G18" s="106"/>
      <c r="H18" s="106"/>
      <c r="I18" s="247">
        <f>SUM(I17)</f>
        <v>67621.666666666672</v>
      </c>
      <c r="J18" s="245">
        <f>SUM(J17)</f>
        <v>67621.666666666672</v>
      </c>
      <c r="K18" s="245">
        <f>SUM(K17)</f>
        <v>90162.222222222219</v>
      </c>
      <c r="L18" s="245">
        <f>SUM(L17)</f>
        <v>540973.33333333337</v>
      </c>
    </row>
    <row r="19" spans="2:12" ht="15.75" customHeight="1" x14ac:dyDescent="0.35">
      <c r="B19" s="115"/>
      <c r="C19" s="116"/>
      <c r="D19" s="116"/>
      <c r="E19" s="116"/>
      <c r="F19" s="117"/>
      <c r="G19" s="117"/>
      <c r="H19" s="117"/>
      <c r="I19" s="117"/>
    </row>
    <row r="20" spans="2:12" ht="15.75" customHeight="1" x14ac:dyDescent="0.35">
      <c r="B20" s="504" t="s">
        <v>28</v>
      </c>
      <c r="C20" s="493"/>
      <c r="D20" s="493"/>
      <c r="E20" s="493"/>
      <c r="F20" s="493"/>
      <c r="G20" s="493"/>
      <c r="H20" s="493"/>
      <c r="I20" s="493"/>
    </row>
    <row r="21" spans="2:12" ht="34.5" customHeight="1" thickBot="1" x14ac:dyDescent="0.4">
      <c r="B21" s="166" t="s">
        <v>13</v>
      </c>
      <c r="C21" s="167" t="s">
        <v>14</v>
      </c>
      <c r="D21" s="168" t="s">
        <v>15</v>
      </c>
      <c r="E21" s="168" t="s">
        <v>16</v>
      </c>
      <c r="F21" s="166" t="s">
        <v>17</v>
      </c>
      <c r="G21" s="166" t="s">
        <v>17</v>
      </c>
      <c r="H21" s="166" t="s">
        <v>17</v>
      </c>
      <c r="I21" s="166" t="s">
        <v>148</v>
      </c>
      <c r="J21" s="166" t="s">
        <v>159</v>
      </c>
    </row>
    <row r="22" spans="2:12" ht="15.75" customHeight="1" thickBot="1" x14ac:dyDescent="0.4">
      <c r="B22" s="547" t="s">
        <v>29</v>
      </c>
      <c r="C22" s="169" t="s">
        <v>30</v>
      </c>
      <c r="D22" s="169" t="s">
        <v>21</v>
      </c>
      <c r="E22" s="170">
        <v>1</v>
      </c>
      <c r="F22" s="171">
        <v>8047</v>
      </c>
      <c r="G22" s="171">
        <f>'SOLUCIONES LOGISTICAS'!F27</f>
        <v>8207.94</v>
      </c>
      <c r="H22" s="172">
        <f>FUNDAPROYECTOS!F27</f>
        <v>9675.4140000000007</v>
      </c>
      <c r="I22" s="147">
        <f>AVERAGE(F22:H22)</f>
        <v>8643.4513333333325</v>
      </c>
      <c r="J22" s="242">
        <f>E22*I22</f>
        <v>8643.4513333333325</v>
      </c>
    </row>
    <row r="23" spans="2:12" ht="15.75" customHeight="1" thickBot="1" x14ac:dyDescent="0.4">
      <c r="B23" s="544"/>
      <c r="C23" s="169" t="s">
        <v>31</v>
      </c>
      <c r="D23" s="169" t="s">
        <v>21</v>
      </c>
      <c r="E23" s="170">
        <v>1</v>
      </c>
      <c r="F23" s="171">
        <v>15117</v>
      </c>
      <c r="G23" s="171">
        <f>'SOLUCIONES LOGISTICAS'!F28</f>
        <v>15419.34</v>
      </c>
      <c r="H23" s="172">
        <f>FUNDAPROYECTOS!F28</f>
        <v>17462.654999999999</v>
      </c>
      <c r="I23" s="147">
        <f>AVERAGE(F23:H23)</f>
        <v>15999.664999999999</v>
      </c>
      <c r="J23" s="242">
        <f t="shared" ref="J23:J26" si="0">E23*I23</f>
        <v>15999.664999999999</v>
      </c>
    </row>
    <row r="24" spans="2:12" ht="15.75" customHeight="1" thickBot="1" x14ac:dyDescent="0.4">
      <c r="B24" s="544"/>
      <c r="C24" s="169" t="s">
        <v>32</v>
      </c>
      <c r="D24" s="169" t="s">
        <v>21</v>
      </c>
      <c r="E24" s="170">
        <v>1</v>
      </c>
      <c r="F24" s="171">
        <v>13713</v>
      </c>
      <c r="G24" s="171">
        <f>'SOLUCIONES LOGISTICAS'!F29</f>
        <v>13987.26</v>
      </c>
      <c r="H24" s="172">
        <f>FUNDAPROYECTOS!F29</f>
        <v>17066.384999999998</v>
      </c>
      <c r="I24" s="147">
        <f t="shared" ref="I24:I26" si="1">AVERAGE(F24:H24)</f>
        <v>14922.215000000002</v>
      </c>
      <c r="J24" s="242">
        <f t="shared" si="0"/>
        <v>14922.215000000002</v>
      </c>
    </row>
    <row r="25" spans="2:12" ht="26.4" customHeight="1" thickBot="1" x14ac:dyDescent="0.4">
      <c r="B25" s="544"/>
      <c r="C25" s="173" t="s">
        <v>33</v>
      </c>
      <c r="D25" s="173" t="s">
        <v>21</v>
      </c>
      <c r="E25" s="170">
        <v>1</v>
      </c>
      <c r="F25" s="171">
        <v>6107</v>
      </c>
      <c r="G25" s="171">
        <f>'SOLUCIONES LOGISTICAS'!F30</f>
        <v>6229.14</v>
      </c>
      <c r="H25" s="172">
        <f>FUNDAPROYECTOS!F30</f>
        <v>7289.2260000000006</v>
      </c>
      <c r="I25" s="147">
        <f t="shared" si="1"/>
        <v>6541.7886666666673</v>
      </c>
      <c r="J25" s="242">
        <f t="shared" si="0"/>
        <v>6541.7886666666673</v>
      </c>
    </row>
    <row r="26" spans="2:12" ht="23.75" customHeight="1" x14ac:dyDescent="0.35">
      <c r="B26" s="544"/>
      <c r="C26" s="174" t="s">
        <v>34</v>
      </c>
      <c r="D26" s="174" t="s">
        <v>21</v>
      </c>
      <c r="E26" s="175">
        <v>1</v>
      </c>
      <c r="F26" s="176">
        <v>6107</v>
      </c>
      <c r="G26" s="176">
        <f>'SOLUCIONES LOGISTICAS'!F31</f>
        <v>6229.14</v>
      </c>
      <c r="H26" s="177">
        <f>FUNDAPROYECTOS!F31</f>
        <v>7289.2260000000006</v>
      </c>
      <c r="I26" s="147">
        <f t="shared" si="1"/>
        <v>6541.7886666666673</v>
      </c>
      <c r="J26" s="242">
        <f t="shared" si="0"/>
        <v>6541.7886666666673</v>
      </c>
    </row>
    <row r="27" spans="2:12" ht="15.75" customHeight="1" x14ac:dyDescent="0.35">
      <c r="B27" s="545" t="s">
        <v>25</v>
      </c>
      <c r="C27" s="546"/>
      <c r="D27" s="546"/>
      <c r="E27" s="546"/>
      <c r="F27" s="178"/>
      <c r="G27" s="178"/>
      <c r="H27" s="178"/>
      <c r="I27" s="179">
        <f>SUM(I22:I26)</f>
        <v>52648.90866666667</v>
      </c>
      <c r="J27" s="245">
        <f>SUM(J22:J26)</f>
        <v>52648.90866666667</v>
      </c>
    </row>
    <row r="28" spans="2:12" ht="15.75" customHeight="1" x14ac:dyDescent="0.35">
      <c r="B28" s="180"/>
      <c r="C28" s="181"/>
      <c r="D28" s="181"/>
      <c r="E28" s="181"/>
      <c r="F28" s="182"/>
      <c r="G28" s="182"/>
      <c r="H28" s="182"/>
      <c r="I28" s="182"/>
    </row>
    <row r="29" spans="2:12" ht="42" customHeight="1" x14ac:dyDescent="0.35">
      <c r="B29" s="166" t="s">
        <v>13</v>
      </c>
      <c r="C29" s="166" t="s">
        <v>14</v>
      </c>
      <c r="D29" s="166" t="s">
        <v>15</v>
      </c>
      <c r="E29" s="166" t="s">
        <v>16</v>
      </c>
      <c r="F29" s="226" t="s">
        <v>17</v>
      </c>
      <c r="G29" s="226" t="s">
        <v>17</v>
      </c>
      <c r="H29" s="226" t="s">
        <v>17</v>
      </c>
      <c r="I29" s="226" t="s">
        <v>148</v>
      </c>
      <c r="J29" s="166" t="s">
        <v>159</v>
      </c>
    </row>
    <row r="30" spans="2:12" s="164" customFormat="1" ht="15.75" customHeight="1" x14ac:dyDescent="0.35">
      <c r="B30" s="557" t="s">
        <v>35</v>
      </c>
      <c r="C30" s="183" t="s">
        <v>154</v>
      </c>
      <c r="D30" s="184" t="s">
        <v>21</v>
      </c>
      <c r="E30" s="185">
        <v>12</v>
      </c>
      <c r="F30" s="186">
        <v>6100</v>
      </c>
      <c r="G30" s="186">
        <v>5500</v>
      </c>
      <c r="H30" s="186">
        <v>5400</v>
      </c>
      <c r="I30" s="165">
        <f>AVERAGE(F30:H30)</f>
        <v>5666.666666666667</v>
      </c>
      <c r="J30" s="249">
        <f>E30*I30</f>
        <v>68000</v>
      </c>
      <c r="K30" s="164" t="s">
        <v>150</v>
      </c>
    </row>
    <row r="31" spans="2:12" s="164" customFormat="1" ht="15.75" customHeight="1" x14ac:dyDescent="0.35">
      <c r="B31" s="546"/>
      <c r="C31" s="187" t="s">
        <v>37</v>
      </c>
      <c r="D31" s="188" t="s">
        <v>21</v>
      </c>
      <c r="E31" s="189">
        <v>2</v>
      </c>
      <c r="F31" s="190">
        <v>31829</v>
      </c>
      <c r="G31" s="190">
        <v>33102.160000000003</v>
      </c>
      <c r="H31" s="190">
        <v>34426.246400000004</v>
      </c>
      <c r="I31" s="227">
        <f t="shared" ref="I31:I46" si="2">AVERAGE(F31:H31)</f>
        <v>33119.135466666667</v>
      </c>
      <c r="J31" s="249">
        <f t="shared" ref="J31:J46" si="3">E31*I31</f>
        <v>66238.270933333333</v>
      </c>
    </row>
    <row r="32" spans="2:12" ht="15.75" customHeight="1" x14ac:dyDescent="0.35">
      <c r="B32" s="546"/>
      <c r="C32" s="191" t="s">
        <v>38</v>
      </c>
      <c r="D32" s="192" t="s">
        <v>21</v>
      </c>
      <c r="E32" s="193">
        <v>2</v>
      </c>
      <c r="F32" s="194">
        <v>10005</v>
      </c>
      <c r="G32" s="194">
        <v>10405.200000000001</v>
      </c>
      <c r="H32" s="194">
        <v>10821.408000000001</v>
      </c>
      <c r="I32" s="147">
        <f t="shared" si="2"/>
        <v>10410.536</v>
      </c>
      <c r="J32" s="249">
        <f t="shared" si="3"/>
        <v>20821.072</v>
      </c>
    </row>
    <row r="33" spans="2:11" ht="15.75" customHeight="1" x14ac:dyDescent="0.35">
      <c r="B33" s="546"/>
      <c r="C33" s="191" t="s">
        <v>39</v>
      </c>
      <c r="D33" s="192" t="s">
        <v>21</v>
      </c>
      <c r="E33" s="193">
        <v>3</v>
      </c>
      <c r="F33" s="194">
        <v>5022</v>
      </c>
      <c r="G33" s="194">
        <v>5222.88</v>
      </c>
      <c r="H33" s="194">
        <v>5431.7952000000005</v>
      </c>
      <c r="I33" s="147">
        <f t="shared" si="2"/>
        <v>5225.5584000000008</v>
      </c>
      <c r="J33" s="249">
        <f t="shared" si="3"/>
        <v>15676.675200000001</v>
      </c>
    </row>
    <row r="34" spans="2:11" ht="15.75" customHeight="1" x14ac:dyDescent="0.35">
      <c r="B34" s="546"/>
      <c r="C34" s="191" t="s">
        <v>40</v>
      </c>
      <c r="D34" s="192" t="s">
        <v>21</v>
      </c>
      <c r="E34" s="193">
        <v>4</v>
      </c>
      <c r="F34" s="194">
        <v>4646</v>
      </c>
      <c r="G34" s="194">
        <v>4831.84</v>
      </c>
      <c r="H34" s="194">
        <v>5025.1136000000006</v>
      </c>
      <c r="I34" s="147">
        <f t="shared" si="2"/>
        <v>4834.3178666666672</v>
      </c>
      <c r="J34" s="249">
        <f t="shared" si="3"/>
        <v>19337.271466666669</v>
      </c>
    </row>
    <row r="35" spans="2:11" ht="15.75" customHeight="1" x14ac:dyDescent="0.35">
      <c r="B35" s="546"/>
      <c r="C35" s="191" t="s">
        <v>41</v>
      </c>
      <c r="D35" s="192" t="s">
        <v>21</v>
      </c>
      <c r="E35" s="193">
        <v>2</v>
      </c>
      <c r="F35" s="194">
        <v>10803</v>
      </c>
      <c r="G35" s="194">
        <v>11235.12</v>
      </c>
      <c r="H35" s="194">
        <v>11684.524800000001</v>
      </c>
      <c r="I35" s="147">
        <f t="shared" si="2"/>
        <v>11240.881600000001</v>
      </c>
      <c r="J35" s="249">
        <f t="shared" si="3"/>
        <v>22481.763200000001</v>
      </c>
    </row>
    <row r="36" spans="2:11" ht="15.75" customHeight="1" x14ac:dyDescent="0.35">
      <c r="B36" s="546"/>
      <c r="C36" s="183" t="s">
        <v>42</v>
      </c>
      <c r="D36" s="184" t="s">
        <v>21</v>
      </c>
      <c r="E36" s="185">
        <v>1</v>
      </c>
      <c r="F36" s="186">
        <v>34300</v>
      </c>
      <c r="G36" s="186">
        <v>40190</v>
      </c>
      <c r="H36" s="186">
        <v>39450</v>
      </c>
      <c r="I36" s="165">
        <f t="shared" si="2"/>
        <v>37980</v>
      </c>
      <c r="J36" s="249">
        <f t="shared" si="3"/>
        <v>37980</v>
      </c>
      <c r="K36" t="s">
        <v>150</v>
      </c>
    </row>
    <row r="37" spans="2:11" ht="15.75" customHeight="1" x14ac:dyDescent="0.35">
      <c r="B37" s="546"/>
      <c r="C37" s="183" t="s">
        <v>43</v>
      </c>
      <c r="D37" s="184" t="s">
        <v>21</v>
      </c>
      <c r="E37" s="185">
        <v>1</v>
      </c>
      <c r="F37" s="186">
        <v>19800</v>
      </c>
      <c r="G37" s="186">
        <v>21380</v>
      </c>
      <c r="H37" s="186">
        <v>21950</v>
      </c>
      <c r="I37" s="165">
        <f t="shared" si="2"/>
        <v>21043.333333333332</v>
      </c>
      <c r="J37" s="249">
        <f t="shared" si="3"/>
        <v>21043.333333333332</v>
      </c>
      <c r="K37" t="s">
        <v>150</v>
      </c>
    </row>
    <row r="38" spans="2:11" ht="15.75" customHeight="1" x14ac:dyDescent="0.35">
      <c r="B38" s="546"/>
      <c r="C38" s="191" t="s">
        <v>44</v>
      </c>
      <c r="D38" s="192" t="s">
        <v>21</v>
      </c>
      <c r="E38" s="193">
        <v>2</v>
      </c>
      <c r="F38" s="194">
        <v>10909</v>
      </c>
      <c r="G38" s="194">
        <v>11345.36</v>
      </c>
      <c r="H38" s="194">
        <v>11799.1744</v>
      </c>
      <c r="I38" s="147">
        <f t="shared" si="2"/>
        <v>11351.178133333335</v>
      </c>
      <c r="J38" s="249">
        <f t="shared" si="3"/>
        <v>22702.356266666669</v>
      </c>
    </row>
    <row r="39" spans="2:11" ht="15.75" customHeight="1" x14ac:dyDescent="0.35">
      <c r="B39" s="546"/>
      <c r="C39" s="191" t="s">
        <v>45</v>
      </c>
      <c r="D39" s="192" t="s">
        <v>21</v>
      </c>
      <c r="E39" s="193">
        <v>2</v>
      </c>
      <c r="F39" s="194">
        <v>3218</v>
      </c>
      <c r="G39" s="194">
        <v>3346.72</v>
      </c>
      <c r="H39" s="194">
        <v>3480.5888</v>
      </c>
      <c r="I39" s="147">
        <f t="shared" si="2"/>
        <v>3348.4362666666661</v>
      </c>
      <c r="J39" s="249">
        <f t="shared" si="3"/>
        <v>6696.8725333333323</v>
      </c>
    </row>
    <row r="40" spans="2:11" ht="15.75" customHeight="1" x14ac:dyDescent="0.35">
      <c r="B40" s="546"/>
      <c r="C40" s="191" t="s">
        <v>46</v>
      </c>
      <c r="D40" s="192" t="s">
        <v>47</v>
      </c>
      <c r="E40" s="193">
        <v>4</v>
      </c>
      <c r="F40" s="194">
        <v>9132</v>
      </c>
      <c r="G40" s="194">
        <v>9497.2800000000007</v>
      </c>
      <c r="H40" s="194">
        <v>9877.1712000000007</v>
      </c>
      <c r="I40" s="147">
        <f t="shared" si="2"/>
        <v>9502.1504000000004</v>
      </c>
      <c r="J40" s="249">
        <f t="shared" si="3"/>
        <v>38008.601600000002</v>
      </c>
    </row>
    <row r="41" spans="2:11" ht="15.75" customHeight="1" x14ac:dyDescent="0.35">
      <c r="B41" s="546"/>
      <c r="C41" s="191" t="s">
        <v>48</v>
      </c>
      <c r="D41" s="192" t="s">
        <v>21</v>
      </c>
      <c r="E41" s="193">
        <v>3</v>
      </c>
      <c r="F41" s="194">
        <v>5124</v>
      </c>
      <c r="G41" s="194">
        <v>5328.96</v>
      </c>
      <c r="H41" s="194">
        <v>5542.1184000000003</v>
      </c>
      <c r="I41" s="147">
        <f t="shared" si="2"/>
        <v>5331.6927999999998</v>
      </c>
      <c r="J41" s="249">
        <f t="shared" si="3"/>
        <v>15995.078399999999</v>
      </c>
    </row>
    <row r="42" spans="2:11" ht="15.75" customHeight="1" x14ac:dyDescent="0.35">
      <c r="B42" s="546"/>
      <c r="C42" s="191" t="s">
        <v>49</v>
      </c>
      <c r="D42" s="192" t="s">
        <v>21</v>
      </c>
      <c r="E42" s="193">
        <v>3</v>
      </c>
      <c r="F42" s="194">
        <v>6292</v>
      </c>
      <c r="G42" s="194">
        <v>6543.68</v>
      </c>
      <c r="H42" s="194">
        <v>6805.4272000000001</v>
      </c>
      <c r="I42" s="147">
        <f t="shared" si="2"/>
        <v>6547.0357333333332</v>
      </c>
      <c r="J42" s="249">
        <f t="shared" si="3"/>
        <v>19641.107199999999</v>
      </c>
    </row>
    <row r="43" spans="2:11" ht="15.75" customHeight="1" x14ac:dyDescent="0.35">
      <c r="B43" s="546"/>
      <c r="C43" s="191" t="s">
        <v>50</v>
      </c>
      <c r="D43" s="192" t="s">
        <v>21</v>
      </c>
      <c r="E43" s="193">
        <v>2</v>
      </c>
      <c r="F43" s="194">
        <v>5684</v>
      </c>
      <c r="G43" s="194">
        <v>5911.36</v>
      </c>
      <c r="H43" s="194">
        <v>6147.8143999999993</v>
      </c>
      <c r="I43" s="147">
        <f t="shared" si="2"/>
        <v>5914.3914666666669</v>
      </c>
      <c r="J43" s="249">
        <f t="shared" si="3"/>
        <v>11828.782933333334</v>
      </c>
    </row>
    <row r="44" spans="2:11" ht="15.75" customHeight="1" x14ac:dyDescent="0.35">
      <c r="B44" s="546"/>
      <c r="C44" s="191" t="s">
        <v>51</v>
      </c>
      <c r="D44" s="192" t="s">
        <v>21</v>
      </c>
      <c r="E44" s="193">
        <v>1</v>
      </c>
      <c r="F44" s="194">
        <v>1586</v>
      </c>
      <c r="G44" s="194">
        <v>1649.44</v>
      </c>
      <c r="H44" s="194">
        <v>1715.4176</v>
      </c>
      <c r="I44" s="147">
        <f t="shared" si="2"/>
        <v>1650.2858666666668</v>
      </c>
      <c r="J44" s="249">
        <f t="shared" si="3"/>
        <v>1650.2858666666668</v>
      </c>
    </row>
    <row r="45" spans="2:11" ht="15.75" customHeight="1" x14ac:dyDescent="0.35">
      <c r="B45" s="546"/>
      <c r="C45" s="191" t="s">
        <v>52</v>
      </c>
      <c r="D45" s="192" t="s">
        <v>47</v>
      </c>
      <c r="E45" s="193">
        <v>1</v>
      </c>
      <c r="F45" s="194">
        <v>13043</v>
      </c>
      <c r="G45" s="194">
        <v>13564.72</v>
      </c>
      <c r="H45" s="194">
        <v>14107.308799999999</v>
      </c>
      <c r="I45" s="147">
        <f t="shared" si="2"/>
        <v>13571.676266666667</v>
      </c>
      <c r="J45" s="249">
        <f t="shared" si="3"/>
        <v>13571.676266666667</v>
      </c>
    </row>
    <row r="46" spans="2:11" ht="24" customHeight="1" x14ac:dyDescent="0.35">
      <c r="B46" s="546"/>
      <c r="C46" s="191" t="s">
        <v>53</v>
      </c>
      <c r="D46" s="192" t="s">
        <v>21</v>
      </c>
      <c r="E46" s="193">
        <v>1</v>
      </c>
      <c r="F46" s="194">
        <v>5323</v>
      </c>
      <c r="G46" s="194">
        <v>5535.92</v>
      </c>
      <c r="H46" s="194">
        <v>5757.3568000000005</v>
      </c>
      <c r="I46" s="147">
        <f t="shared" si="2"/>
        <v>5538.7589333333335</v>
      </c>
      <c r="J46" s="249">
        <f t="shared" si="3"/>
        <v>5538.7589333333335</v>
      </c>
    </row>
    <row r="47" spans="2:11" ht="15.75" customHeight="1" x14ac:dyDescent="0.35">
      <c r="B47" s="555" t="s">
        <v>165</v>
      </c>
      <c r="C47" s="556"/>
      <c r="D47" s="556"/>
      <c r="E47" s="556"/>
      <c r="F47" s="178"/>
      <c r="G47" s="178"/>
      <c r="H47" s="178"/>
      <c r="I47" s="250">
        <f>SUM(I30:I46)</f>
        <v>192276.03519999998</v>
      </c>
      <c r="J47" s="245">
        <f>SUM(J30:J46)</f>
        <v>407211.90613333322</v>
      </c>
    </row>
    <row r="48" spans="2:11" ht="15.75" customHeight="1" x14ac:dyDescent="0.35">
      <c r="B48" s="196"/>
      <c r="C48" s="196"/>
      <c r="D48" s="196"/>
      <c r="E48" s="196"/>
      <c r="F48" s="196" t="s">
        <v>151</v>
      </c>
      <c r="G48" s="196" t="s">
        <v>152</v>
      </c>
      <c r="H48" s="196" t="s">
        <v>153</v>
      </c>
      <c r="I48" s="196"/>
    </row>
    <row r="49" spans="2:11" ht="34.25" customHeight="1" thickBot="1" x14ac:dyDescent="0.4">
      <c r="B49" s="166" t="s">
        <v>13</v>
      </c>
      <c r="C49" s="166" t="s">
        <v>14</v>
      </c>
      <c r="D49" s="166" t="s">
        <v>15</v>
      </c>
      <c r="E49" s="166" t="s">
        <v>16</v>
      </c>
      <c r="F49" s="166" t="s">
        <v>17</v>
      </c>
      <c r="G49" s="166" t="s">
        <v>17</v>
      </c>
      <c r="H49" s="166" t="s">
        <v>17</v>
      </c>
      <c r="I49" s="166" t="s">
        <v>148</v>
      </c>
      <c r="J49" s="166" t="s">
        <v>159</v>
      </c>
    </row>
    <row r="50" spans="2:11" ht="20" customHeight="1" thickBot="1" x14ac:dyDescent="0.4">
      <c r="B50" s="547" t="s">
        <v>54</v>
      </c>
      <c r="C50" s="197" t="s">
        <v>149</v>
      </c>
      <c r="D50" s="197" t="s">
        <v>21</v>
      </c>
      <c r="E50" s="198">
        <v>1</v>
      </c>
      <c r="F50" s="229">
        <v>45150</v>
      </c>
      <c r="G50" s="229">
        <v>44290</v>
      </c>
      <c r="H50" s="229">
        <v>40500</v>
      </c>
      <c r="I50" s="251">
        <f t="shared" ref="I50:I71" si="4">AVERAGE(F50:H50)</f>
        <v>43313.333333333336</v>
      </c>
      <c r="J50" s="242">
        <f>E50*I50</f>
        <v>43313.333333333336</v>
      </c>
      <c r="K50" t="s">
        <v>150</v>
      </c>
    </row>
    <row r="51" spans="2:11" ht="15.75" customHeight="1" thickBot="1" x14ac:dyDescent="0.4">
      <c r="B51" s="544"/>
      <c r="C51" s="173" t="s">
        <v>56</v>
      </c>
      <c r="D51" s="173" t="s">
        <v>21</v>
      </c>
      <c r="E51" s="212">
        <v>150</v>
      </c>
      <c r="F51" s="194">
        <v>2418</v>
      </c>
      <c r="G51" s="194">
        <v>2514.7199999999998</v>
      </c>
      <c r="H51" s="194">
        <v>2615.3087999999998</v>
      </c>
      <c r="I51" s="252">
        <f t="shared" si="4"/>
        <v>2516.0095999999999</v>
      </c>
      <c r="J51" s="242">
        <f t="shared" ref="J51:J71" si="5">E51*I51</f>
        <v>377401.44</v>
      </c>
    </row>
    <row r="52" spans="2:11" ht="25.25" customHeight="1" x14ac:dyDescent="0.35">
      <c r="B52" s="544"/>
      <c r="C52" s="174" t="s">
        <v>57</v>
      </c>
      <c r="D52" s="174" t="s">
        <v>21</v>
      </c>
      <c r="E52" s="216">
        <v>4</v>
      </c>
      <c r="F52" s="253">
        <v>13377</v>
      </c>
      <c r="G52" s="253">
        <v>13912.08</v>
      </c>
      <c r="H52" s="253">
        <v>14468.563200000001</v>
      </c>
      <c r="I52" s="254">
        <f t="shared" si="4"/>
        <v>13919.214400000003</v>
      </c>
      <c r="J52" s="255">
        <f t="shared" si="5"/>
        <v>55676.85760000001</v>
      </c>
    </row>
    <row r="53" spans="2:11" ht="25.25" customHeight="1" x14ac:dyDescent="0.35">
      <c r="B53" s="545" t="s">
        <v>164</v>
      </c>
      <c r="C53" s="546"/>
      <c r="D53" s="546"/>
      <c r="E53" s="546"/>
      <c r="F53" s="194"/>
      <c r="G53" s="194"/>
      <c r="H53" s="194"/>
      <c r="I53" s="259">
        <f>SUM(I50:I52)</f>
        <v>59748.557333333338</v>
      </c>
      <c r="J53" s="260">
        <f>SUM(J50:J52)</f>
        <v>476391.6309333333</v>
      </c>
    </row>
    <row r="54" spans="2:11" ht="26.4" customHeight="1" thickBot="1" x14ac:dyDescent="0.4">
      <c r="B54" s="547" t="s">
        <v>58</v>
      </c>
      <c r="C54" s="217" t="s">
        <v>59</v>
      </c>
      <c r="D54" s="217" t="s">
        <v>21</v>
      </c>
      <c r="E54" s="256">
        <v>1</v>
      </c>
      <c r="F54" s="257">
        <v>3973</v>
      </c>
      <c r="G54" s="257">
        <v>4131.92</v>
      </c>
      <c r="H54" s="257">
        <v>4297.1967999999997</v>
      </c>
      <c r="I54" s="258">
        <f t="shared" si="4"/>
        <v>4134.0389333333333</v>
      </c>
      <c r="J54" s="242">
        <f t="shared" si="5"/>
        <v>4134.0389333333333</v>
      </c>
    </row>
    <row r="55" spans="2:11" ht="15.75" customHeight="1" thickBot="1" x14ac:dyDescent="0.4">
      <c r="B55" s="544"/>
      <c r="C55" s="173" t="s">
        <v>60</v>
      </c>
      <c r="D55" s="173" t="s">
        <v>21</v>
      </c>
      <c r="E55" s="212">
        <v>1</v>
      </c>
      <c r="F55" s="194">
        <v>20137</v>
      </c>
      <c r="G55" s="194">
        <v>20942.48</v>
      </c>
      <c r="H55" s="194">
        <v>21780.179199999999</v>
      </c>
      <c r="I55" s="147">
        <f t="shared" si="4"/>
        <v>20953.219733333332</v>
      </c>
      <c r="J55" s="242">
        <f t="shared" si="5"/>
        <v>20953.219733333332</v>
      </c>
    </row>
    <row r="56" spans="2:11" ht="15.75" customHeight="1" thickBot="1" x14ac:dyDescent="0.4">
      <c r="B56" s="544"/>
      <c r="C56" s="173" t="s">
        <v>61</v>
      </c>
      <c r="D56" s="173" t="s">
        <v>21</v>
      </c>
      <c r="E56" s="212">
        <v>1</v>
      </c>
      <c r="F56" s="194">
        <v>4250</v>
      </c>
      <c r="G56" s="194">
        <v>4420</v>
      </c>
      <c r="H56" s="194">
        <v>4596.8</v>
      </c>
      <c r="I56" s="147">
        <f t="shared" si="4"/>
        <v>4422.2666666666664</v>
      </c>
      <c r="J56" s="242">
        <f t="shared" si="5"/>
        <v>4422.2666666666664</v>
      </c>
    </row>
    <row r="57" spans="2:11" ht="15.75" customHeight="1" thickBot="1" x14ac:dyDescent="0.4">
      <c r="B57" s="544"/>
      <c r="C57" s="173" t="s">
        <v>62</v>
      </c>
      <c r="D57" s="173" t="s">
        <v>21</v>
      </c>
      <c r="E57" s="212">
        <v>1</v>
      </c>
      <c r="F57" s="194">
        <v>10559</v>
      </c>
      <c r="G57" s="194">
        <v>10981.36</v>
      </c>
      <c r="H57" s="194">
        <v>11420.6144</v>
      </c>
      <c r="I57" s="147">
        <f t="shared" si="4"/>
        <v>10986.991466666666</v>
      </c>
      <c r="J57" s="242">
        <f t="shared" si="5"/>
        <v>10986.991466666666</v>
      </c>
    </row>
    <row r="58" spans="2:11" ht="15.75" customHeight="1" thickBot="1" x14ac:dyDescent="0.4">
      <c r="B58" s="544"/>
      <c r="C58" s="173" t="s">
        <v>63</v>
      </c>
      <c r="D58" s="173" t="s">
        <v>47</v>
      </c>
      <c r="E58" s="212">
        <v>1</v>
      </c>
      <c r="F58" s="194">
        <v>13043</v>
      </c>
      <c r="G58" s="194">
        <v>13564.72</v>
      </c>
      <c r="H58" s="194">
        <v>14107.308799999999</v>
      </c>
      <c r="I58" s="147">
        <f t="shared" si="4"/>
        <v>13571.676266666667</v>
      </c>
      <c r="J58" s="242">
        <f t="shared" si="5"/>
        <v>13571.676266666667</v>
      </c>
    </row>
    <row r="59" spans="2:11" ht="19.5" customHeight="1" x14ac:dyDescent="0.35">
      <c r="B59" s="544"/>
      <c r="C59" s="174" t="s">
        <v>64</v>
      </c>
      <c r="D59" s="174" t="s">
        <v>21</v>
      </c>
      <c r="E59" s="216">
        <v>1</v>
      </c>
      <c r="F59" s="194">
        <v>5323</v>
      </c>
      <c r="G59" s="194">
        <v>5535.92</v>
      </c>
      <c r="H59" s="194">
        <v>5757.3568000000005</v>
      </c>
      <c r="I59" s="147">
        <f t="shared" si="4"/>
        <v>5538.7589333333335</v>
      </c>
      <c r="J59" s="242">
        <f t="shared" si="5"/>
        <v>5538.7589333333335</v>
      </c>
    </row>
    <row r="60" spans="2:11" ht="19.5" customHeight="1" thickBot="1" x14ac:dyDescent="0.4">
      <c r="B60" s="558" t="s">
        <v>166</v>
      </c>
      <c r="C60" s="559"/>
      <c r="D60" s="559"/>
      <c r="E60" s="559"/>
      <c r="F60" s="253"/>
      <c r="G60" s="253"/>
      <c r="H60" s="253"/>
      <c r="I60" s="261">
        <f>SUM(I54:I59)</f>
        <v>59606.951999999997</v>
      </c>
      <c r="J60" s="262">
        <f>SUM(J54:J59)</f>
        <v>59606.951999999997</v>
      </c>
    </row>
    <row r="61" spans="2:11" ht="31.25" customHeight="1" thickBot="1" x14ac:dyDescent="0.4">
      <c r="B61" s="548" t="s">
        <v>65</v>
      </c>
      <c r="C61" s="265" t="s">
        <v>66</v>
      </c>
      <c r="D61" s="265" t="s">
        <v>21</v>
      </c>
      <c r="E61" s="266">
        <v>1</v>
      </c>
      <c r="F61" s="267">
        <v>3887</v>
      </c>
      <c r="G61" s="267">
        <v>4042.48</v>
      </c>
      <c r="H61" s="267">
        <v>4204.1791999999996</v>
      </c>
      <c r="I61" s="268">
        <f t="shared" si="4"/>
        <v>4044.5530666666659</v>
      </c>
      <c r="J61" s="269">
        <f t="shared" si="5"/>
        <v>4044.5530666666659</v>
      </c>
    </row>
    <row r="62" spans="2:11" ht="42.5" customHeight="1" thickBot="1" x14ac:dyDescent="0.4">
      <c r="B62" s="549"/>
      <c r="C62" s="173" t="s">
        <v>59</v>
      </c>
      <c r="D62" s="173" t="s">
        <v>21</v>
      </c>
      <c r="E62" s="212">
        <v>1</v>
      </c>
      <c r="F62" s="194">
        <v>3810</v>
      </c>
      <c r="G62" s="194">
        <v>3962.4</v>
      </c>
      <c r="H62" s="194">
        <v>4120.8959999999997</v>
      </c>
      <c r="I62" s="147">
        <f t="shared" si="4"/>
        <v>3964.4319999999993</v>
      </c>
      <c r="J62" s="270">
        <f t="shared" si="5"/>
        <v>3964.4319999999993</v>
      </c>
    </row>
    <row r="63" spans="2:11" s="164" customFormat="1" ht="15.75" customHeight="1" thickBot="1" x14ac:dyDescent="0.4">
      <c r="B63" s="549"/>
      <c r="C63" s="200" t="s">
        <v>60</v>
      </c>
      <c r="D63" s="200" t="s">
        <v>21</v>
      </c>
      <c r="E63" s="228">
        <v>1</v>
      </c>
      <c r="F63" s="190">
        <v>20137</v>
      </c>
      <c r="G63" s="190">
        <v>20942.48</v>
      </c>
      <c r="H63" s="190">
        <v>21780.179199999999</v>
      </c>
      <c r="I63" s="227">
        <f t="shared" si="4"/>
        <v>20953.219733333332</v>
      </c>
      <c r="J63" s="270">
        <f t="shared" si="5"/>
        <v>20953.219733333332</v>
      </c>
    </row>
    <row r="64" spans="2:11" ht="15.75" customHeight="1" thickBot="1" x14ac:dyDescent="0.4">
      <c r="B64" s="549"/>
      <c r="C64" s="173" t="s">
        <v>61</v>
      </c>
      <c r="D64" s="173" t="s">
        <v>21</v>
      </c>
      <c r="E64" s="212">
        <v>1</v>
      </c>
      <c r="F64" s="194">
        <v>4250</v>
      </c>
      <c r="G64" s="194">
        <v>4420</v>
      </c>
      <c r="H64" s="194">
        <v>4596.8</v>
      </c>
      <c r="I64" s="147">
        <f t="shared" si="4"/>
        <v>4422.2666666666664</v>
      </c>
      <c r="J64" s="270">
        <f t="shared" si="5"/>
        <v>4422.2666666666664</v>
      </c>
    </row>
    <row r="65" spans="2:10" ht="15.75" customHeight="1" thickBot="1" x14ac:dyDescent="0.4">
      <c r="B65" s="549"/>
      <c r="C65" s="173" t="s">
        <v>67</v>
      </c>
      <c r="D65" s="173" t="s">
        <v>68</v>
      </c>
      <c r="E65" s="212">
        <v>1</v>
      </c>
      <c r="F65" s="194">
        <v>6146</v>
      </c>
      <c r="G65" s="194">
        <v>6391.84</v>
      </c>
      <c r="H65" s="194">
        <v>6647.5136000000002</v>
      </c>
      <c r="I65" s="147">
        <f t="shared" si="4"/>
        <v>6395.1178666666674</v>
      </c>
      <c r="J65" s="270">
        <f t="shared" si="5"/>
        <v>6395.1178666666674</v>
      </c>
    </row>
    <row r="66" spans="2:10" ht="45" customHeight="1" thickBot="1" x14ac:dyDescent="0.4">
      <c r="B66" s="549"/>
      <c r="C66" s="201" t="s">
        <v>69</v>
      </c>
      <c r="D66" s="173" t="s">
        <v>47</v>
      </c>
      <c r="E66" s="212">
        <v>1</v>
      </c>
      <c r="F66" s="194">
        <v>15024</v>
      </c>
      <c r="G66" s="194">
        <v>15624.96</v>
      </c>
      <c r="H66" s="194">
        <v>16249.9584</v>
      </c>
      <c r="I66" s="147">
        <f t="shared" si="4"/>
        <v>15632.972799999998</v>
      </c>
      <c r="J66" s="270">
        <f t="shared" si="5"/>
        <v>15632.972799999998</v>
      </c>
    </row>
    <row r="67" spans="2:10" ht="15.75" customHeight="1" thickBot="1" x14ac:dyDescent="0.4">
      <c r="B67" s="549"/>
      <c r="C67" s="173" t="s">
        <v>62</v>
      </c>
      <c r="D67" s="173" t="s">
        <v>21</v>
      </c>
      <c r="E67" s="212">
        <v>1</v>
      </c>
      <c r="F67" s="194">
        <v>11252</v>
      </c>
      <c r="G67" s="194">
        <v>11702.08</v>
      </c>
      <c r="H67" s="194">
        <v>12170.163199999999</v>
      </c>
      <c r="I67" s="147">
        <f t="shared" si="4"/>
        <v>11708.081066666666</v>
      </c>
      <c r="J67" s="270">
        <f t="shared" si="5"/>
        <v>11708.081066666666</v>
      </c>
    </row>
    <row r="68" spans="2:10" ht="15.75" customHeight="1" thickBot="1" x14ac:dyDescent="0.4">
      <c r="B68" s="549"/>
      <c r="C68" s="173" t="s">
        <v>63</v>
      </c>
      <c r="D68" s="173" t="s">
        <v>47</v>
      </c>
      <c r="E68" s="212">
        <v>1</v>
      </c>
      <c r="F68" s="194">
        <v>13043</v>
      </c>
      <c r="G68" s="194">
        <v>13564.72</v>
      </c>
      <c r="H68" s="194">
        <v>14107.308799999999</v>
      </c>
      <c r="I68" s="147">
        <f t="shared" si="4"/>
        <v>13571.676266666667</v>
      </c>
      <c r="J68" s="270">
        <f t="shared" si="5"/>
        <v>13571.676266666667</v>
      </c>
    </row>
    <row r="69" spans="2:10" ht="22" customHeight="1" thickBot="1" x14ac:dyDescent="0.4">
      <c r="B69" s="550"/>
      <c r="C69" s="271" t="s">
        <v>64</v>
      </c>
      <c r="D69" s="271" t="s">
        <v>21</v>
      </c>
      <c r="E69" s="272">
        <v>1</v>
      </c>
      <c r="F69" s="273">
        <v>5323</v>
      </c>
      <c r="G69" s="273">
        <v>5535.92</v>
      </c>
      <c r="H69" s="273">
        <v>5757.3568000000005</v>
      </c>
      <c r="I69" s="274">
        <f t="shared" si="4"/>
        <v>5538.7589333333335</v>
      </c>
      <c r="J69" s="275">
        <f t="shared" si="5"/>
        <v>5538.7589333333335</v>
      </c>
    </row>
    <row r="70" spans="2:10" ht="22" customHeight="1" thickBot="1" x14ac:dyDescent="0.4">
      <c r="B70" s="555" t="s">
        <v>167</v>
      </c>
      <c r="C70" s="556"/>
      <c r="D70" s="556"/>
      <c r="E70" s="556"/>
      <c r="F70" s="257"/>
      <c r="G70" s="257"/>
      <c r="H70" s="257"/>
      <c r="I70" s="263">
        <f>SUM(I61:I69)</f>
        <v>86231.078399999984</v>
      </c>
      <c r="J70" s="264">
        <f>SUM(J61:J69)</f>
        <v>86231.078399999984</v>
      </c>
    </row>
    <row r="71" spans="2:10" ht="26.4" customHeight="1" x14ac:dyDescent="0.35">
      <c r="B71" s="202" t="s">
        <v>70</v>
      </c>
      <c r="C71" s="174" t="s">
        <v>71</v>
      </c>
      <c r="D71" s="174" t="s">
        <v>21</v>
      </c>
      <c r="E71" s="216">
        <v>1</v>
      </c>
      <c r="F71" s="194">
        <v>6373</v>
      </c>
      <c r="G71" s="194">
        <v>6627.92</v>
      </c>
      <c r="H71" s="194">
        <v>6893.0367999999999</v>
      </c>
      <c r="I71" s="147">
        <f t="shared" si="4"/>
        <v>6631.318933333333</v>
      </c>
      <c r="J71" s="242">
        <f t="shared" si="5"/>
        <v>6631.318933333333</v>
      </c>
    </row>
    <row r="72" spans="2:10" ht="15.75" customHeight="1" x14ac:dyDescent="0.35">
      <c r="B72" s="545" t="s">
        <v>168</v>
      </c>
      <c r="C72" s="546"/>
      <c r="D72" s="546"/>
      <c r="E72" s="554"/>
      <c r="F72" s="178"/>
      <c r="G72" s="178"/>
      <c r="H72" s="178"/>
      <c r="I72" s="179">
        <f>SUM(I71)</f>
        <v>6631.318933333333</v>
      </c>
      <c r="J72" s="245">
        <f>SUM(J71)</f>
        <v>6631.318933333333</v>
      </c>
    </row>
    <row r="73" spans="2:10" ht="15.75" customHeight="1" x14ac:dyDescent="0.35">
      <c r="B73" s="555" t="s">
        <v>268</v>
      </c>
      <c r="C73" s="556"/>
      <c r="D73" s="556"/>
      <c r="E73" s="556"/>
      <c r="F73" s="182"/>
      <c r="G73" s="182"/>
      <c r="H73" s="182"/>
      <c r="I73" s="182"/>
      <c r="J73" s="264">
        <f>J53+J60+J70+J72</f>
        <v>628860.98026666674</v>
      </c>
    </row>
    <row r="74" spans="2:10" ht="24" customHeight="1" x14ac:dyDescent="0.35">
      <c r="B74" s="166" t="s">
        <v>13</v>
      </c>
      <c r="C74" s="166" t="s">
        <v>14</v>
      </c>
      <c r="D74" s="166" t="s">
        <v>15</v>
      </c>
      <c r="E74" s="166" t="s">
        <v>16</v>
      </c>
      <c r="F74" s="166" t="s">
        <v>17</v>
      </c>
      <c r="G74" s="166" t="s">
        <v>17</v>
      </c>
      <c r="H74" s="166" t="s">
        <v>17</v>
      </c>
      <c r="I74" s="226" t="s">
        <v>148</v>
      </c>
      <c r="J74" s="166" t="s">
        <v>159</v>
      </c>
    </row>
    <row r="75" spans="2:10" ht="26" customHeight="1" x14ac:dyDescent="0.35">
      <c r="B75" s="204" t="s">
        <v>72</v>
      </c>
      <c r="C75" s="205" t="s">
        <v>73</v>
      </c>
      <c r="D75" s="192" t="s">
        <v>21</v>
      </c>
      <c r="E75" s="206">
        <v>1</v>
      </c>
      <c r="F75" s="194">
        <v>49258</v>
      </c>
      <c r="G75" s="194">
        <f>'SOLUCIONES LOGISTICAS'!F77</f>
        <v>51228.32</v>
      </c>
      <c r="H75" s="230">
        <f>FUNDAPROYECTOS!F77</f>
        <v>53277.452799999999</v>
      </c>
      <c r="I75" s="147">
        <f t="shared" ref="I75" si="6">AVERAGE(F75:H75)</f>
        <v>51254.590933333333</v>
      </c>
      <c r="J75" s="276">
        <f>E75*I75</f>
        <v>51254.590933333333</v>
      </c>
    </row>
    <row r="76" spans="2:10" ht="15.75" customHeight="1" x14ac:dyDescent="0.35">
      <c r="B76" s="555" t="s">
        <v>169</v>
      </c>
      <c r="C76" s="556"/>
      <c r="D76" s="556"/>
      <c r="E76" s="556"/>
      <c r="F76" s="195"/>
      <c r="G76" s="195"/>
      <c r="H76" s="231"/>
      <c r="I76" s="178"/>
      <c r="J76" s="245">
        <f>SUM(J75)</f>
        <v>51254.590933333333</v>
      </c>
    </row>
    <row r="77" spans="2:10" ht="15.75" customHeight="1" x14ac:dyDescent="0.35">
      <c r="B77" s="180"/>
      <c r="C77" s="181"/>
      <c r="D77" s="181"/>
      <c r="E77" s="181"/>
      <c r="F77" s="182"/>
      <c r="G77" s="182"/>
      <c r="H77" s="182"/>
      <c r="I77" s="182"/>
    </row>
    <row r="78" spans="2:10" ht="32.5" customHeight="1" thickBot="1" x14ac:dyDescent="0.4">
      <c r="B78" s="166" t="s">
        <v>13</v>
      </c>
      <c r="C78" s="166" t="s">
        <v>14</v>
      </c>
      <c r="D78" s="166" t="s">
        <v>15</v>
      </c>
      <c r="E78" s="166" t="s">
        <v>16</v>
      </c>
      <c r="F78" s="166" t="s">
        <v>17</v>
      </c>
      <c r="G78" s="166" t="s">
        <v>17</v>
      </c>
      <c r="H78" s="166" t="s">
        <v>17</v>
      </c>
      <c r="I78" s="166" t="s">
        <v>148</v>
      </c>
      <c r="J78" s="166" t="s">
        <v>159</v>
      </c>
    </row>
    <row r="79" spans="2:10" ht="26.75" customHeight="1" x14ac:dyDescent="0.35">
      <c r="B79" s="207" t="s">
        <v>74</v>
      </c>
      <c r="C79" s="208" t="s">
        <v>281</v>
      </c>
      <c r="D79" s="209" t="s">
        <v>21</v>
      </c>
      <c r="E79" s="209">
        <v>1</v>
      </c>
      <c r="F79" s="147">
        <v>159119</v>
      </c>
      <c r="G79" s="161">
        <f>'SOLUCIONES LOGISTICAS'!F81</f>
        <v>162301.38</v>
      </c>
      <c r="H79" s="161">
        <f>FUNDAPROYECTOS!F81</f>
        <v>168793.43520000001</v>
      </c>
      <c r="I79" s="246">
        <f t="shared" ref="I79" si="7">AVERAGE(F79:H79)</f>
        <v>163404.60506666667</v>
      </c>
      <c r="J79" s="276">
        <f>E79*I79</f>
        <v>163404.60506666667</v>
      </c>
    </row>
    <row r="80" spans="2:10" ht="15.75" customHeight="1" x14ac:dyDescent="0.35">
      <c r="B80" s="545" t="s">
        <v>170</v>
      </c>
      <c r="C80" s="546"/>
      <c r="D80" s="546"/>
      <c r="E80" s="546"/>
      <c r="F80" s="178"/>
      <c r="G80" s="178"/>
      <c r="H80" s="178"/>
      <c r="I80" s="178"/>
      <c r="J80" s="244">
        <f>SUM(J79)</f>
        <v>163404.60506666667</v>
      </c>
    </row>
    <row r="81" spans="2:12" ht="40" customHeight="1" thickBot="1" x14ac:dyDescent="0.4">
      <c r="B81" s="210" t="s">
        <v>13</v>
      </c>
      <c r="C81" s="168" t="s">
        <v>14</v>
      </c>
      <c r="D81" s="168" t="s">
        <v>15</v>
      </c>
      <c r="E81" s="168" t="s">
        <v>16</v>
      </c>
      <c r="F81" s="166" t="s">
        <v>17</v>
      </c>
      <c r="G81" s="166" t="s">
        <v>17</v>
      </c>
      <c r="H81" s="166" t="s">
        <v>17</v>
      </c>
      <c r="I81" s="166" t="s">
        <v>148</v>
      </c>
      <c r="J81" s="166" t="s">
        <v>159</v>
      </c>
    </row>
    <row r="82" spans="2:12" ht="50.75" customHeight="1" thickBot="1" x14ac:dyDescent="0.4">
      <c r="B82" s="567" t="s">
        <v>76</v>
      </c>
      <c r="C82" s="201" t="s">
        <v>77</v>
      </c>
      <c r="D82" s="201" t="s">
        <v>21</v>
      </c>
      <c r="E82" s="199">
        <v>1</v>
      </c>
      <c r="F82" s="171">
        <v>186149</v>
      </c>
      <c r="G82" s="171">
        <f>'SOLUCIONES LOGISTICAS'!F84</f>
        <v>195456.45</v>
      </c>
      <c r="H82" s="172">
        <f>FUNDAPROYECTOS!F85</f>
        <v>205229.27250000002</v>
      </c>
      <c r="I82" s="147">
        <f t="shared" ref="I82:I84" si="8">AVERAGE(F82:H82)</f>
        <v>195611.57416666669</v>
      </c>
      <c r="J82" s="276">
        <f>E82*I82</f>
        <v>195611.57416666669</v>
      </c>
    </row>
    <row r="83" spans="2:12" ht="39" customHeight="1" thickBot="1" x14ac:dyDescent="0.4">
      <c r="B83" s="544"/>
      <c r="C83" s="201" t="s">
        <v>78</v>
      </c>
      <c r="D83" s="201" t="s">
        <v>21</v>
      </c>
      <c r="E83" s="199">
        <v>1</v>
      </c>
      <c r="F83" s="171">
        <v>316250</v>
      </c>
      <c r="G83" s="171">
        <f>'SOLUCIONES LOGISTICAS'!F85</f>
        <v>332062.5</v>
      </c>
      <c r="H83" s="172">
        <f>FUNDAPROYECTOS!F86</f>
        <v>348665.625</v>
      </c>
      <c r="I83" s="147">
        <f t="shared" si="8"/>
        <v>332326.04166666669</v>
      </c>
      <c r="J83" s="276">
        <f t="shared" ref="J83:J84" si="9">E83*I83</f>
        <v>332326.04166666669</v>
      </c>
    </row>
    <row r="84" spans="2:12" ht="40.5" customHeight="1" x14ac:dyDescent="0.35">
      <c r="B84" s="544"/>
      <c r="C84" s="211" t="s">
        <v>79</v>
      </c>
      <c r="D84" s="211" t="s">
        <v>21</v>
      </c>
      <c r="E84" s="203">
        <v>1</v>
      </c>
      <c r="F84" s="176">
        <v>1317709</v>
      </c>
      <c r="G84" s="176">
        <f>'SOLUCIONES LOGISTICAS'!F86</f>
        <v>1383594.45</v>
      </c>
      <c r="H84" s="177">
        <f>FUNDAPROYECTOS!F87</f>
        <v>1452774.1724999999</v>
      </c>
      <c r="I84" s="147">
        <f t="shared" si="8"/>
        <v>1384692.5408333333</v>
      </c>
      <c r="J84" s="276">
        <f t="shared" si="9"/>
        <v>1384692.5408333333</v>
      </c>
      <c r="K84" t="s">
        <v>286</v>
      </c>
    </row>
    <row r="85" spans="2:12" ht="15.75" customHeight="1" x14ac:dyDescent="0.35">
      <c r="B85" s="545" t="s">
        <v>25</v>
      </c>
      <c r="C85" s="546"/>
      <c r="D85" s="546"/>
      <c r="E85" s="546"/>
      <c r="F85" s="178"/>
      <c r="G85" s="178"/>
      <c r="H85" s="178"/>
      <c r="I85" s="277">
        <f>SUM(I82:I84)</f>
        <v>1912630.1566666667</v>
      </c>
      <c r="J85" s="245">
        <f>SUM(J82:J84)</f>
        <v>1912630.1566666667</v>
      </c>
      <c r="K85" s="432">
        <v>25</v>
      </c>
      <c r="L85" s="244">
        <f>J85*K85</f>
        <v>47815753.916666672</v>
      </c>
    </row>
    <row r="86" spans="2:12" ht="15.75" customHeight="1" x14ac:dyDescent="0.35">
      <c r="B86" s="180"/>
      <c r="C86" s="181"/>
      <c r="D86" s="181"/>
      <c r="E86" s="181"/>
      <c r="F86" s="182"/>
      <c r="G86" s="182"/>
      <c r="H86" s="182"/>
      <c r="I86" s="182"/>
    </row>
    <row r="87" spans="2:12" ht="42.5" customHeight="1" x14ac:dyDescent="0.35">
      <c r="B87" s="166" t="s">
        <v>13</v>
      </c>
      <c r="C87" s="166" t="s">
        <v>14</v>
      </c>
      <c r="D87" s="166" t="s">
        <v>15</v>
      </c>
      <c r="E87" s="166" t="s">
        <v>16</v>
      </c>
      <c r="F87" s="166" t="s">
        <v>17</v>
      </c>
      <c r="G87" s="166" t="s">
        <v>17</v>
      </c>
      <c r="H87" s="166" t="s">
        <v>17</v>
      </c>
      <c r="I87" s="166" t="s">
        <v>148</v>
      </c>
      <c r="J87" s="166" t="s">
        <v>159</v>
      </c>
    </row>
    <row r="88" spans="2:12" ht="62" customHeight="1" x14ac:dyDescent="0.35">
      <c r="B88" s="570" t="s">
        <v>80</v>
      </c>
      <c r="C88" s="192" t="s">
        <v>81</v>
      </c>
      <c r="D88" s="206" t="s">
        <v>21</v>
      </c>
      <c r="E88" s="206">
        <v>1</v>
      </c>
      <c r="F88" s="194">
        <v>96293.253333333341</v>
      </c>
      <c r="G88" s="194">
        <f>'SOLUCIONES LOGISTICAS'!F90</f>
        <v>100144.98346666667</v>
      </c>
      <c r="H88" s="194">
        <f>FUNDAPROYECTOS!F91</f>
        <v>104150.78280533334</v>
      </c>
      <c r="I88" s="147">
        <f t="shared" ref="I88:I91" si="10">AVERAGE(F88:H88)</f>
        <v>100196.33986844444</v>
      </c>
      <c r="J88" s="276">
        <f>E88+I88</f>
        <v>100197.33986844444</v>
      </c>
    </row>
    <row r="89" spans="2:12" ht="61.25" customHeight="1" x14ac:dyDescent="0.35">
      <c r="B89" s="546"/>
      <c r="C89" s="192" t="s">
        <v>82</v>
      </c>
      <c r="D89" s="206" t="s">
        <v>21</v>
      </c>
      <c r="E89" s="206">
        <v>1</v>
      </c>
      <c r="F89" s="194">
        <v>96293.253333333341</v>
      </c>
      <c r="G89" s="194">
        <f>'SOLUCIONES LOGISTICAS'!F91</f>
        <v>100144.98346666667</v>
      </c>
      <c r="H89" s="194">
        <f>FUNDAPROYECTOS!F92</f>
        <v>104150.78280533334</v>
      </c>
      <c r="I89" s="147">
        <f t="shared" si="10"/>
        <v>100196.33986844444</v>
      </c>
      <c r="J89" s="276">
        <f t="shared" ref="J89:J91" si="11">E89+I89</f>
        <v>100197.33986844444</v>
      </c>
    </row>
    <row r="90" spans="2:12" ht="59" customHeight="1" x14ac:dyDescent="0.35">
      <c r="B90" s="546"/>
      <c r="C90" s="192" t="s">
        <v>83</v>
      </c>
      <c r="D90" s="206" t="s">
        <v>21</v>
      </c>
      <c r="E90" s="206">
        <v>1</v>
      </c>
      <c r="F90" s="194">
        <v>96293.253333333341</v>
      </c>
      <c r="G90" s="194">
        <f>'SOLUCIONES LOGISTICAS'!F92</f>
        <v>100144.98346666667</v>
      </c>
      <c r="H90" s="194">
        <f>FUNDAPROYECTOS!F93</f>
        <v>104150.78280533334</v>
      </c>
      <c r="I90" s="147">
        <f t="shared" si="10"/>
        <v>100196.33986844444</v>
      </c>
      <c r="J90" s="276">
        <f t="shared" si="11"/>
        <v>100197.33986844444</v>
      </c>
    </row>
    <row r="91" spans="2:12" ht="92.5" customHeight="1" x14ac:dyDescent="0.35">
      <c r="B91" s="546"/>
      <c r="C91" s="192" t="s">
        <v>84</v>
      </c>
      <c r="D91" s="206" t="s">
        <v>21</v>
      </c>
      <c r="E91" s="206">
        <v>1</v>
      </c>
      <c r="F91" s="194">
        <v>96293.253333333341</v>
      </c>
      <c r="G91" s="194">
        <f>'SOLUCIONES LOGISTICAS'!F93</f>
        <v>100144.98346666667</v>
      </c>
      <c r="H91" s="194">
        <f>FUNDAPROYECTOS!F94</f>
        <v>104150.78280533334</v>
      </c>
      <c r="I91" s="147">
        <f t="shared" si="10"/>
        <v>100196.33986844444</v>
      </c>
      <c r="J91" s="276">
        <f t="shared" si="11"/>
        <v>100197.33986844444</v>
      </c>
    </row>
    <row r="92" spans="2:12" ht="15.75" customHeight="1" x14ac:dyDescent="0.35">
      <c r="B92" s="555" t="s">
        <v>25</v>
      </c>
      <c r="C92" s="556"/>
      <c r="D92" s="556"/>
      <c r="E92" s="556"/>
      <c r="F92" s="195"/>
      <c r="G92" s="195"/>
      <c r="H92" s="178"/>
      <c r="I92" s="250">
        <f>SUM(I88:I91)</f>
        <v>400785.35947377776</v>
      </c>
      <c r="J92" s="245">
        <f>SUM(J88:J91)</f>
        <v>400789.35947377776</v>
      </c>
    </row>
    <row r="93" spans="2:12" ht="15.75" customHeight="1" x14ac:dyDescent="0.35">
      <c r="B93" s="180"/>
      <c r="C93" s="181"/>
      <c r="D93" s="181"/>
      <c r="E93" s="181"/>
      <c r="F93" s="182"/>
      <c r="G93" s="182"/>
      <c r="H93" s="182"/>
      <c r="I93" s="182"/>
    </row>
    <row r="94" spans="2:12" ht="15.75" customHeight="1" x14ac:dyDescent="0.35">
      <c r="B94" s="553" t="s">
        <v>85</v>
      </c>
      <c r="C94" s="546"/>
      <c r="D94" s="546"/>
      <c r="E94" s="546"/>
      <c r="F94" s="546"/>
      <c r="G94" s="546"/>
      <c r="H94" s="546"/>
      <c r="I94" s="546"/>
    </row>
    <row r="95" spans="2:12" ht="40.5" customHeight="1" thickBot="1" x14ac:dyDescent="0.4">
      <c r="B95" s="210" t="s">
        <v>13</v>
      </c>
      <c r="C95" s="168" t="s">
        <v>14</v>
      </c>
      <c r="D95" s="168" t="s">
        <v>15</v>
      </c>
      <c r="E95" s="168" t="s">
        <v>16</v>
      </c>
      <c r="F95" s="166" t="s">
        <v>17</v>
      </c>
      <c r="G95" s="166" t="s">
        <v>17</v>
      </c>
      <c r="H95" s="166" t="s">
        <v>17</v>
      </c>
      <c r="I95" s="166" t="s">
        <v>148</v>
      </c>
      <c r="J95" s="166" t="s">
        <v>159</v>
      </c>
    </row>
    <row r="96" spans="2:12" ht="26" customHeight="1" thickBot="1" x14ac:dyDescent="0.4">
      <c r="B96" s="543" t="s">
        <v>86</v>
      </c>
      <c r="C96" s="173" t="s">
        <v>87</v>
      </c>
      <c r="D96" s="173" t="s">
        <v>21</v>
      </c>
      <c r="E96" s="212">
        <v>1</v>
      </c>
      <c r="F96" s="147">
        <v>56743</v>
      </c>
      <c r="G96" s="147">
        <v>59012.72</v>
      </c>
      <c r="H96" s="147">
        <v>61373.228800000004</v>
      </c>
      <c r="I96" s="147">
        <f t="shared" ref="I96:I108" si="12">AVERAGE(F96:H96)</f>
        <v>59042.98293333334</v>
      </c>
      <c r="J96" s="276">
        <f>E96*I96</f>
        <v>59042.98293333334</v>
      </c>
    </row>
    <row r="97" spans="2:11" ht="25.25" customHeight="1" thickBot="1" x14ac:dyDescent="0.4">
      <c r="B97" s="544"/>
      <c r="C97" s="213" t="s">
        <v>88</v>
      </c>
      <c r="D97" s="173" t="s">
        <v>21</v>
      </c>
      <c r="E97" s="212">
        <v>1</v>
      </c>
      <c r="F97" s="147">
        <v>79002</v>
      </c>
      <c r="G97" s="147">
        <v>82162.080000000002</v>
      </c>
      <c r="H97" s="147">
        <v>85448.563200000004</v>
      </c>
      <c r="I97" s="147">
        <f t="shared" si="12"/>
        <v>82204.214400000012</v>
      </c>
      <c r="J97" s="276">
        <f t="shared" ref="J97:J108" si="13">E97*I97</f>
        <v>82204.214400000012</v>
      </c>
    </row>
    <row r="98" spans="2:11" ht="28.25" customHeight="1" thickBot="1" x14ac:dyDescent="0.4">
      <c r="B98" s="544"/>
      <c r="C98" s="214" t="s">
        <v>89</v>
      </c>
      <c r="D98" s="214" t="s">
        <v>47</v>
      </c>
      <c r="E98" s="215">
        <v>1</v>
      </c>
      <c r="F98" s="165">
        <v>79900</v>
      </c>
      <c r="G98" s="165">
        <v>109990</v>
      </c>
      <c r="H98" s="165">
        <v>64990</v>
      </c>
      <c r="I98" s="165">
        <f t="shared" si="12"/>
        <v>84960</v>
      </c>
      <c r="J98" s="276">
        <f t="shared" si="13"/>
        <v>84960</v>
      </c>
      <c r="K98" t="s">
        <v>171</v>
      </c>
    </row>
    <row r="99" spans="2:11" ht="18" customHeight="1" thickBot="1" x14ac:dyDescent="0.4">
      <c r="B99" s="544"/>
      <c r="C99" s="173" t="s">
        <v>90</v>
      </c>
      <c r="D99" s="173" t="s">
        <v>91</v>
      </c>
      <c r="E99" s="212">
        <v>2</v>
      </c>
      <c r="F99" s="147">
        <v>23638</v>
      </c>
      <c r="G99" s="147">
        <v>24583.52</v>
      </c>
      <c r="H99" s="147">
        <v>25566.860800000002</v>
      </c>
      <c r="I99" s="147">
        <f t="shared" si="12"/>
        <v>24596.126933333337</v>
      </c>
      <c r="J99" s="276">
        <f t="shared" si="13"/>
        <v>49192.253866666673</v>
      </c>
    </row>
    <row r="100" spans="2:11" ht="27.65" customHeight="1" thickBot="1" x14ac:dyDescent="0.4">
      <c r="B100" s="544"/>
      <c r="C100" s="173" t="s">
        <v>92</v>
      </c>
      <c r="D100" s="173" t="s">
        <v>91</v>
      </c>
      <c r="E100" s="212">
        <v>1</v>
      </c>
      <c r="F100" s="147">
        <v>120458</v>
      </c>
      <c r="G100" s="147">
        <v>125276.32</v>
      </c>
      <c r="H100" s="147">
        <v>130287.37280000001</v>
      </c>
      <c r="I100" s="147">
        <f t="shared" si="12"/>
        <v>125340.56426666667</v>
      </c>
      <c r="J100" s="276">
        <f t="shared" si="13"/>
        <v>125340.56426666667</v>
      </c>
    </row>
    <row r="101" spans="2:11" ht="29" customHeight="1" thickBot="1" x14ac:dyDescent="0.4">
      <c r="B101" s="544"/>
      <c r="C101" s="173" t="s">
        <v>93</v>
      </c>
      <c r="D101" s="173" t="s">
        <v>21</v>
      </c>
      <c r="E101" s="212">
        <v>1</v>
      </c>
      <c r="F101" s="147">
        <v>46894</v>
      </c>
      <c r="G101" s="147">
        <v>48769.760000000002</v>
      </c>
      <c r="H101" s="147">
        <v>50720.5504</v>
      </c>
      <c r="I101" s="147">
        <f t="shared" si="12"/>
        <v>48794.770133333339</v>
      </c>
      <c r="J101" s="276">
        <f t="shared" si="13"/>
        <v>48794.770133333339</v>
      </c>
    </row>
    <row r="102" spans="2:11" ht="25.25" customHeight="1" thickBot="1" x14ac:dyDescent="0.4">
      <c r="B102" s="544"/>
      <c r="C102" s="214" t="s">
        <v>94</v>
      </c>
      <c r="D102" s="214" t="s">
        <v>47</v>
      </c>
      <c r="E102" s="215">
        <v>1</v>
      </c>
      <c r="F102" s="165">
        <v>74990</v>
      </c>
      <c r="G102" s="165">
        <v>35900</v>
      </c>
      <c r="H102" s="165">
        <v>70990</v>
      </c>
      <c r="I102" s="165">
        <f t="shared" si="12"/>
        <v>60626.666666666664</v>
      </c>
      <c r="J102" s="276">
        <f t="shared" si="13"/>
        <v>60626.666666666664</v>
      </c>
      <c r="K102" t="s">
        <v>171</v>
      </c>
    </row>
    <row r="103" spans="2:11" ht="15.75" customHeight="1" thickBot="1" x14ac:dyDescent="0.4">
      <c r="B103" s="544"/>
      <c r="C103" s="173" t="s">
        <v>95</v>
      </c>
      <c r="D103" s="173" t="s">
        <v>47</v>
      </c>
      <c r="E103" s="212">
        <v>1</v>
      </c>
      <c r="F103" s="147">
        <v>88361</v>
      </c>
      <c r="G103" s="147">
        <v>91895.44</v>
      </c>
      <c r="H103" s="147">
        <v>95571.257599999997</v>
      </c>
      <c r="I103" s="147">
        <f t="shared" si="12"/>
        <v>91942.565866666671</v>
      </c>
      <c r="J103" s="276">
        <f t="shared" si="13"/>
        <v>91942.565866666671</v>
      </c>
    </row>
    <row r="104" spans="2:11" ht="15.75" customHeight="1" thickBot="1" x14ac:dyDescent="0.4">
      <c r="B104" s="544"/>
      <c r="C104" s="173" t="s">
        <v>96</v>
      </c>
      <c r="D104" s="173" t="s">
        <v>21</v>
      </c>
      <c r="E104" s="212">
        <v>1</v>
      </c>
      <c r="F104" s="147">
        <v>85802</v>
      </c>
      <c r="G104" s="147">
        <v>89234.08</v>
      </c>
      <c r="H104" s="147">
        <v>92803.443200000009</v>
      </c>
      <c r="I104" s="147">
        <f t="shared" si="12"/>
        <v>89279.84106666669</v>
      </c>
      <c r="J104" s="276">
        <f t="shared" si="13"/>
        <v>89279.84106666669</v>
      </c>
    </row>
    <row r="105" spans="2:11" ht="15.75" customHeight="1" thickBot="1" x14ac:dyDescent="0.4">
      <c r="B105" s="544"/>
      <c r="C105" s="173" t="s">
        <v>97</v>
      </c>
      <c r="D105" s="173" t="s">
        <v>91</v>
      </c>
      <c r="E105" s="212">
        <v>2</v>
      </c>
      <c r="F105" s="147">
        <v>23710</v>
      </c>
      <c r="G105" s="147">
        <v>24658.400000000001</v>
      </c>
      <c r="H105" s="147">
        <v>25644.736000000001</v>
      </c>
      <c r="I105" s="147">
        <f t="shared" si="12"/>
        <v>24671.045333333332</v>
      </c>
      <c r="J105" s="276">
        <f t="shared" si="13"/>
        <v>49342.090666666663</v>
      </c>
    </row>
    <row r="106" spans="2:11" ht="15.75" customHeight="1" thickBot="1" x14ac:dyDescent="0.4">
      <c r="B106" s="544"/>
      <c r="C106" s="173" t="s">
        <v>98</v>
      </c>
      <c r="D106" s="173" t="s">
        <v>91</v>
      </c>
      <c r="E106" s="212">
        <v>1</v>
      </c>
      <c r="F106" s="147">
        <v>120458</v>
      </c>
      <c r="G106" s="147">
        <v>125276.32</v>
      </c>
      <c r="H106" s="147">
        <v>130287.37280000001</v>
      </c>
      <c r="I106" s="147">
        <f t="shared" si="12"/>
        <v>125340.56426666667</v>
      </c>
      <c r="J106" s="276">
        <f t="shared" si="13"/>
        <v>125340.56426666667</v>
      </c>
    </row>
    <row r="107" spans="2:11" ht="23.4" customHeight="1" thickBot="1" x14ac:dyDescent="0.4">
      <c r="B107" s="544"/>
      <c r="C107" s="173" t="s">
        <v>99</v>
      </c>
      <c r="D107" s="173" t="s">
        <v>100</v>
      </c>
      <c r="E107" s="212">
        <v>1</v>
      </c>
      <c r="F107" s="147">
        <v>200886</v>
      </c>
      <c r="G107" s="147">
        <v>208921.44</v>
      </c>
      <c r="H107" s="147">
        <v>217278.29759999999</v>
      </c>
      <c r="I107" s="147">
        <f t="shared" si="12"/>
        <v>209028.57920000001</v>
      </c>
      <c r="J107" s="276">
        <f t="shared" si="13"/>
        <v>209028.57920000001</v>
      </c>
    </row>
    <row r="108" spans="2:11" ht="26.4" customHeight="1" x14ac:dyDescent="0.35">
      <c r="B108" s="544"/>
      <c r="C108" s="174" t="s">
        <v>101</v>
      </c>
      <c r="D108" s="174" t="s">
        <v>100</v>
      </c>
      <c r="E108" s="216">
        <v>1</v>
      </c>
      <c r="F108" s="147">
        <v>125000</v>
      </c>
      <c r="G108" s="147">
        <v>130000</v>
      </c>
      <c r="H108" s="147">
        <v>135200</v>
      </c>
      <c r="I108" s="147">
        <f t="shared" si="12"/>
        <v>130066.66666666667</v>
      </c>
      <c r="J108" s="276">
        <f t="shared" si="13"/>
        <v>130066.66666666667</v>
      </c>
    </row>
    <row r="109" spans="2:11" ht="15.75" customHeight="1" x14ac:dyDescent="0.35">
      <c r="B109" s="545" t="s">
        <v>25</v>
      </c>
      <c r="C109" s="546"/>
      <c r="D109" s="546"/>
      <c r="E109" s="546"/>
      <c r="F109" s="178"/>
      <c r="G109" s="178"/>
      <c r="H109" s="178"/>
      <c r="I109" s="179">
        <f>SUM(I96:I108)</f>
        <v>1155894.5877333335</v>
      </c>
      <c r="J109" s="260">
        <f>SUM(J96:J108)</f>
        <v>1205161.76</v>
      </c>
    </row>
    <row r="110" spans="2:11" ht="15.75" customHeight="1" x14ac:dyDescent="0.35">
      <c r="B110" s="180"/>
      <c r="C110" s="181"/>
      <c r="D110" s="181"/>
      <c r="E110" s="181"/>
      <c r="F110" s="182"/>
      <c r="G110" s="182"/>
      <c r="H110" s="182"/>
      <c r="I110" s="182"/>
    </row>
    <row r="111" spans="2:11" ht="34.5" customHeight="1" thickBot="1" x14ac:dyDescent="0.4">
      <c r="B111" s="166" t="s">
        <v>13</v>
      </c>
      <c r="C111" s="166" t="s">
        <v>14</v>
      </c>
      <c r="D111" s="166" t="s">
        <v>15</v>
      </c>
      <c r="E111" s="166" t="s">
        <v>16</v>
      </c>
      <c r="F111" s="166" t="s">
        <v>17</v>
      </c>
      <c r="G111" s="166" t="s">
        <v>17</v>
      </c>
      <c r="H111" s="166" t="s">
        <v>17</v>
      </c>
      <c r="I111" s="166" t="s">
        <v>148</v>
      </c>
      <c r="J111" s="166" t="s">
        <v>159</v>
      </c>
    </row>
    <row r="112" spans="2:11" ht="31" customHeight="1" thickBot="1" x14ac:dyDescent="0.4">
      <c r="B112" s="547" t="s">
        <v>102</v>
      </c>
      <c r="C112" s="173" t="s">
        <v>290</v>
      </c>
      <c r="D112" s="217" t="s">
        <v>21</v>
      </c>
      <c r="E112" s="218">
        <v>1</v>
      </c>
      <c r="F112" s="219">
        <v>11960</v>
      </c>
      <c r="G112" s="219">
        <v>12558</v>
      </c>
      <c r="H112" s="219">
        <v>12558</v>
      </c>
      <c r="I112" s="147">
        <f t="shared" ref="I112:I117" si="14">AVERAGE(F112:H112)</f>
        <v>12358.666666666666</v>
      </c>
      <c r="J112" s="276">
        <f>E112*I112</f>
        <v>12358.666666666666</v>
      </c>
    </row>
    <row r="113" spans="2:11" ht="15.75" customHeight="1" thickBot="1" x14ac:dyDescent="0.4">
      <c r="B113" s="544"/>
      <c r="C113" s="173" t="s">
        <v>291</v>
      </c>
      <c r="D113" s="173" t="s">
        <v>21</v>
      </c>
      <c r="E113" s="199">
        <v>1</v>
      </c>
      <c r="F113" s="171">
        <v>7124</v>
      </c>
      <c r="G113" s="171">
        <v>7480.2</v>
      </c>
      <c r="H113" s="171">
        <v>7480.2</v>
      </c>
      <c r="I113" s="147">
        <f t="shared" si="14"/>
        <v>7361.4666666666672</v>
      </c>
      <c r="J113" s="276">
        <f t="shared" ref="J113:J117" si="15">E113*I113</f>
        <v>7361.4666666666672</v>
      </c>
    </row>
    <row r="114" spans="2:11" ht="59.5" customHeight="1" thickBot="1" x14ac:dyDescent="0.4">
      <c r="B114" s="569"/>
      <c r="C114" s="173" t="s">
        <v>105</v>
      </c>
      <c r="D114" s="173" t="s">
        <v>21</v>
      </c>
      <c r="E114" s="199">
        <v>1</v>
      </c>
      <c r="F114" s="171">
        <v>12064</v>
      </c>
      <c r="G114" s="171">
        <v>12667.2</v>
      </c>
      <c r="H114" s="171">
        <v>12667.2</v>
      </c>
      <c r="I114" s="147">
        <f t="shared" si="14"/>
        <v>12466.133333333333</v>
      </c>
      <c r="J114" s="276">
        <f t="shared" si="15"/>
        <v>12466.133333333333</v>
      </c>
    </row>
    <row r="115" spans="2:11" ht="15.75" customHeight="1" thickBot="1" x14ac:dyDescent="0.4">
      <c r="B115" s="567" t="s">
        <v>106</v>
      </c>
      <c r="C115" s="173" t="s">
        <v>107</v>
      </c>
      <c r="D115" s="173" t="s">
        <v>21</v>
      </c>
      <c r="E115" s="199">
        <v>1</v>
      </c>
      <c r="F115" s="171">
        <v>62400</v>
      </c>
      <c r="G115" s="171">
        <v>65520</v>
      </c>
      <c r="H115" s="171">
        <v>65520</v>
      </c>
      <c r="I115" s="147">
        <f t="shared" si="14"/>
        <v>64480</v>
      </c>
      <c r="J115" s="276">
        <f t="shared" si="15"/>
        <v>64480</v>
      </c>
    </row>
    <row r="116" spans="2:11" ht="38" customHeight="1" thickBot="1" x14ac:dyDescent="0.4">
      <c r="B116" s="544"/>
      <c r="C116" s="173" t="s">
        <v>292</v>
      </c>
      <c r="D116" s="173" t="s">
        <v>21</v>
      </c>
      <c r="E116" s="199">
        <v>1</v>
      </c>
      <c r="F116" s="171">
        <v>59280</v>
      </c>
      <c r="G116" s="171">
        <v>62244</v>
      </c>
      <c r="H116" s="171">
        <v>62244</v>
      </c>
      <c r="I116" s="147">
        <f t="shared" si="14"/>
        <v>61256</v>
      </c>
      <c r="J116" s="276">
        <f t="shared" si="15"/>
        <v>61256</v>
      </c>
    </row>
    <row r="117" spans="2:11" ht="47.5" customHeight="1" thickBot="1" x14ac:dyDescent="0.4">
      <c r="B117" s="544"/>
      <c r="C117" s="220" t="s">
        <v>155</v>
      </c>
      <c r="D117" s="220" t="s">
        <v>100</v>
      </c>
      <c r="E117" s="221">
        <v>1</v>
      </c>
      <c r="F117" s="222">
        <v>59295</v>
      </c>
      <c r="G117" s="222">
        <v>63000</v>
      </c>
      <c r="H117" s="222">
        <v>81900</v>
      </c>
      <c r="I117" s="165">
        <f t="shared" si="14"/>
        <v>68065</v>
      </c>
      <c r="J117" s="276">
        <f t="shared" si="15"/>
        <v>68065</v>
      </c>
      <c r="K117" t="s">
        <v>171</v>
      </c>
    </row>
    <row r="118" spans="2:11" ht="15.75" customHeight="1" x14ac:dyDescent="0.35">
      <c r="B118" s="545" t="s">
        <v>25</v>
      </c>
      <c r="C118" s="546"/>
      <c r="D118" s="546"/>
      <c r="E118" s="546"/>
      <c r="F118" s="178"/>
      <c r="G118" s="178"/>
      <c r="H118" s="178"/>
      <c r="I118" s="250">
        <f>SUM(I112:I117)</f>
        <v>225987.26666666666</v>
      </c>
      <c r="J118" s="245">
        <f>SUM(J112:J117)</f>
        <v>225987.26666666666</v>
      </c>
    </row>
    <row r="119" spans="2:11" ht="15.75" customHeight="1" x14ac:dyDescent="0.35">
      <c r="B119" s="180"/>
      <c r="C119" s="181"/>
      <c r="D119" s="181"/>
      <c r="E119" s="181"/>
      <c r="F119" s="182"/>
      <c r="G119" s="182"/>
      <c r="H119" s="182"/>
      <c r="I119" s="182"/>
    </row>
    <row r="120" spans="2:11" ht="35" customHeight="1" x14ac:dyDescent="0.35">
      <c r="B120" s="166" t="s">
        <v>13</v>
      </c>
      <c r="C120" s="166" t="s">
        <v>14</v>
      </c>
      <c r="D120" s="166" t="s">
        <v>15</v>
      </c>
      <c r="E120" s="166" t="s">
        <v>16</v>
      </c>
      <c r="F120" s="166" t="s">
        <v>17</v>
      </c>
      <c r="G120" s="166" t="s">
        <v>17</v>
      </c>
      <c r="H120" s="166" t="s">
        <v>17</v>
      </c>
      <c r="I120" s="166" t="s">
        <v>148</v>
      </c>
      <c r="J120" s="166" t="s">
        <v>159</v>
      </c>
    </row>
    <row r="121" spans="2:11" ht="127" customHeight="1" x14ac:dyDescent="0.35">
      <c r="B121" s="223" t="s">
        <v>282</v>
      </c>
      <c r="C121" s="192" t="s">
        <v>277</v>
      </c>
      <c r="D121" s="206" t="s">
        <v>21</v>
      </c>
      <c r="E121" s="206">
        <v>1</v>
      </c>
      <c r="F121" s="194">
        <v>240000</v>
      </c>
      <c r="G121" s="194">
        <f>'SOLUCIONES LOGISTICAS'!F123</f>
        <v>252000</v>
      </c>
      <c r="H121" s="194">
        <f>FUNDAPROYECTOS!F124</f>
        <v>264600</v>
      </c>
      <c r="I121" s="147">
        <f t="shared" ref="I121" si="16">AVERAGE(F121:H121)</f>
        <v>252200</v>
      </c>
      <c r="J121" s="276">
        <f>E121*I121</f>
        <v>252200</v>
      </c>
    </row>
    <row r="122" spans="2:11" ht="15.75" customHeight="1" x14ac:dyDescent="0.35">
      <c r="B122" s="545" t="s">
        <v>25</v>
      </c>
      <c r="C122" s="546"/>
      <c r="D122" s="546"/>
      <c r="E122" s="546"/>
      <c r="F122" s="178"/>
      <c r="G122" s="178"/>
      <c r="H122" s="178"/>
      <c r="I122" s="250">
        <f>SUM(I121)</f>
        <v>252200</v>
      </c>
      <c r="J122" s="245">
        <f>SUM(J121)</f>
        <v>252200</v>
      </c>
    </row>
    <row r="123" spans="2:11" ht="15.75" customHeight="1" x14ac:dyDescent="0.35">
      <c r="B123" s="224"/>
      <c r="C123" s="225"/>
      <c r="D123" s="225"/>
      <c r="E123" s="225"/>
      <c r="F123" s="225"/>
      <c r="G123" s="551" t="s">
        <v>284</v>
      </c>
      <c r="H123" s="552"/>
      <c r="I123" s="402">
        <f>I10+I14+I18+I27+I47+I53+I60+I70+I72+I75+I79+I85+I92+I109+I118</f>
        <v>13583389.031740444</v>
      </c>
      <c r="J123" s="245"/>
    </row>
    <row r="124" spans="2:11" ht="15.75" customHeight="1" x14ac:dyDescent="0.35">
      <c r="B124" s="568" t="s">
        <v>279</v>
      </c>
      <c r="C124" s="568"/>
      <c r="D124" s="568"/>
      <c r="E124" s="568"/>
      <c r="F124" s="568"/>
      <c r="G124" s="568"/>
      <c r="H124" s="568"/>
      <c r="I124" s="568"/>
    </row>
    <row r="125" spans="2:11" ht="41" customHeight="1" x14ac:dyDescent="0.35">
      <c r="B125" s="568"/>
      <c r="C125" s="568"/>
      <c r="D125" s="568"/>
      <c r="E125" s="568"/>
      <c r="F125" s="568"/>
      <c r="G125" s="568"/>
      <c r="H125" s="568"/>
      <c r="I125" s="568"/>
    </row>
    <row r="126" spans="2:11" ht="15.75" customHeight="1" thickBot="1" x14ac:dyDescent="0.4"/>
    <row r="127" spans="2:11" ht="15.75" customHeight="1" thickBot="1" x14ac:dyDescent="0.4">
      <c r="C127" s="562" t="s">
        <v>276</v>
      </c>
      <c r="D127" s="563"/>
      <c r="E127" s="563"/>
      <c r="F127" s="564"/>
      <c r="I127" s="395"/>
      <c r="K127">
        <v>81645728.757142857</v>
      </c>
    </row>
    <row r="128" spans="2:11" ht="45.5" customHeight="1" x14ac:dyDescent="0.35">
      <c r="C128" s="403" t="s">
        <v>13</v>
      </c>
      <c r="D128" s="403" t="s">
        <v>261</v>
      </c>
      <c r="E128" s="403" t="s">
        <v>262</v>
      </c>
      <c r="F128" s="404" t="s">
        <v>271</v>
      </c>
      <c r="I128" s="395"/>
      <c r="K128" s="391">
        <f>D129/2</f>
        <v>16260598.890666666</v>
      </c>
    </row>
    <row r="129" spans="3:11" ht="15.75" customHeight="1" x14ac:dyDescent="0.35">
      <c r="C129" s="393" t="s">
        <v>263</v>
      </c>
      <c r="D129" s="242">
        <f>K10</f>
        <v>32521197.781333331</v>
      </c>
      <c r="E129" s="242">
        <f>L10</f>
        <v>195127186.68799999</v>
      </c>
      <c r="F129" s="242">
        <f>SUM(D129:E129)</f>
        <v>227648384.46933332</v>
      </c>
      <c r="I129" s="395"/>
      <c r="J129" s="395"/>
      <c r="K129" s="391">
        <f>D130/2</f>
        <v>5692596.9930666666</v>
      </c>
    </row>
    <row r="130" spans="3:11" ht="15.75" customHeight="1" x14ac:dyDescent="0.35">
      <c r="C130" s="393" t="s">
        <v>264</v>
      </c>
      <c r="D130" s="242">
        <f>K14</f>
        <v>11385193.986133333</v>
      </c>
      <c r="E130" s="242">
        <f>L14</f>
        <v>68311163.916799992</v>
      </c>
      <c r="F130" s="242">
        <f t="shared" ref="F130:F132" si="17">SUM(D130:E130)</f>
        <v>79696357.902933329</v>
      </c>
      <c r="H130" s="391"/>
      <c r="I130" s="395"/>
      <c r="J130" s="435"/>
      <c r="K130" s="395">
        <f>D131/2</f>
        <v>45081.111111111109</v>
      </c>
    </row>
    <row r="131" spans="3:11" ht="15.75" customHeight="1" x14ac:dyDescent="0.35">
      <c r="C131" s="393" t="s">
        <v>265</v>
      </c>
      <c r="D131" s="242">
        <f>K18</f>
        <v>90162.222222222219</v>
      </c>
      <c r="E131" s="242">
        <f>L18</f>
        <v>540973.33333333337</v>
      </c>
      <c r="F131" s="242">
        <f t="shared" si="17"/>
        <v>631135.55555555562</v>
      </c>
      <c r="G131" s="440"/>
      <c r="H131" s="391"/>
      <c r="I131" s="435"/>
      <c r="J131" s="395"/>
      <c r="K131" s="391">
        <f>D132/2</f>
        <v>37316149.038095236</v>
      </c>
    </row>
    <row r="132" spans="3:11" ht="15.75" customHeight="1" x14ac:dyDescent="0.35">
      <c r="C132" s="394" t="s">
        <v>267</v>
      </c>
      <c r="D132" s="245">
        <f>'TALENTO HUMANO'!L11</f>
        <v>74632298.076190472</v>
      </c>
      <c r="E132" s="245">
        <f>'TALENTO HUMANO'!M11</f>
        <v>447793788.45714289</v>
      </c>
      <c r="F132" s="245">
        <f t="shared" si="17"/>
        <v>522426086.53333336</v>
      </c>
      <c r="G132" s="439"/>
      <c r="H132" s="391"/>
      <c r="I132" s="395"/>
      <c r="J132" s="395"/>
      <c r="K132" s="244">
        <f>SUM(K128:K131)</f>
        <v>59314426.03293968</v>
      </c>
    </row>
    <row r="133" spans="3:11" s="232" customFormat="1" ht="15.75" customHeight="1" x14ac:dyDescent="0.35">
      <c r="C133" s="393" t="s">
        <v>270</v>
      </c>
      <c r="D133" s="245">
        <f>SUM(D129:D132)</f>
        <v>118628852.06587936</v>
      </c>
      <c r="E133" s="245">
        <f>SUM(E129:E132)</f>
        <v>711773112.39527619</v>
      </c>
      <c r="F133" s="245">
        <f>SUM(F129:F132)</f>
        <v>830401964.46115565</v>
      </c>
      <c r="G133" s="433"/>
      <c r="H133" s="391"/>
      <c r="I133" s="395"/>
      <c r="J133" s="431"/>
      <c r="K133" s="391"/>
    </row>
    <row r="134" spans="3:11" ht="15.75" customHeight="1" x14ac:dyDescent="0.35">
      <c r="C134" s="393" t="s">
        <v>269</v>
      </c>
      <c r="D134" s="398">
        <v>120517591</v>
      </c>
      <c r="E134" s="398">
        <f>D134/2*8</f>
        <v>482070364</v>
      </c>
      <c r="F134" s="398">
        <f>SUM(D134:E134)</f>
        <v>602587955</v>
      </c>
      <c r="G134" s="395"/>
      <c r="H134" s="395"/>
    </row>
    <row r="135" spans="3:11" s="232" customFormat="1" ht="62" customHeight="1" x14ac:dyDescent="0.35">
      <c r="C135" s="401" t="s">
        <v>275</v>
      </c>
      <c r="D135" s="242">
        <v>0</v>
      </c>
      <c r="E135" s="260">
        <f>(E132*7%)</f>
        <v>31345565.192000005</v>
      </c>
      <c r="F135" s="260">
        <f>E135</f>
        <v>31345565.192000005</v>
      </c>
      <c r="I135" s="164"/>
    </row>
    <row r="136" spans="3:11" s="232" customFormat="1" ht="15.75" customHeight="1" x14ac:dyDescent="0.35">
      <c r="C136" s="394" t="s">
        <v>272</v>
      </c>
      <c r="D136" s="245">
        <f>SUM(D133:D135)</f>
        <v>239146443.06587934</v>
      </c>
      <c r="E136" s="245">
        <f>SUM(E133:E135)</f>
        <v>1225189041.587276</v>
      </c>
      <c r="F136" s="242">
        <f>SUM(F133:F135)</f>
        <v>1464335484.6531556</v>
      </c>
      <c r="H136" s="399"/>
      <c r="I136" s="391"/>
    </row>
    <row r="137" spans="3:11" ht="15.75" customHeight="1" x14ac:dyDescent="0.35">
      <c r="C137" s="393" t="s">
        <v>273</v>
      </c>
      <c r="D137" s="242">
        <f>D136*10%</f>
        <v>23914644.306587934</v>
      </c>
      <c r="E137" s="396">
        <f>E136*10%</f>
        <v>122518904.1587276</v>
      </c>
      <c r="F137" s="242">
        <f>SUM(D137:E137)</f>
        <v>146433548.46531552</v>
      </c>
      <c r="H137" s="399"/>
      <c r="I137" s="395"/>
    </row>
    <row r="138" spans="3:11" ht="15.75" customHeight="1" x14ac:dyDescent="0.35">
      <c r="C138" s="394" t="s">
        <v>274</v>
      </c>
      <c r="D138" s="245">
        <f>SUM(D135:D137)</f>
        <v>263061087.37246728</v>
      </c>
      <c r="E138" s="245">
        <f>SUM(E136:E137)</f>
        <v>1347707945.7460036</v>
      </c>
      <c r="F138" s="245">
        <f>SUM(F136:F137)</f>
        <v>1610769033.1184711</v>
      </c>
      <c r="G138" s="391"/>
      <c r="H138" s="399"/>
      <c r="I138" s="391"/>
    </row>
    <row r="139" spans="3:11" s="232" customFormat="1" ht="15.75" customHeight="1" x14ac:dyDescent="0.35">
      <c r="D139" s="391"/>
      <c r="H139" s="400"/>
      <c r="I139" s="391"/>
    </row>
    <row r="140" spans="3:11" ht="15.75" customHeight="1" x14ac:dyDescent="0.35">
      <c r="C140" s="565" t="s">
        <v>283</v>
      </c>
      <c r="D140" s="507"/>
      <c r="E140" s="507"/>
      <c r="F140" s="507"/>
      <c r="G140" s="507"/>
      <c r="H140" s="400"/>
      <c r="I140" s="391"/>
    </row>
    <row r="141" spans="3:11" ht="15.75" customHeight="1" x14ac:dyDescent="0.35">
      <c r="C141" s="507"/>
      <c r="D141" s="507"/>
      <c r="E141" s="507"/>
      <c r="F141" s="507"/>
      <c r="G141" s="507"/>
      <c r="H141" s="399"/>
      <c r="I141" s="244"/>
    </row>
    <row r="142" spans="3:11" ht="15.75" customHeight="1" x14ac:dyDescent="0.35">
      <c r="C142" s="397"/>
      <c r="I142" s="560"/>
      <c r="J142" s="561"/>
    </row>
    <row r="143" spans="3:11" ht="15.75" customHeight="1" x14ac:dyDescent="0.35">
      <c r="I143" s="436"/>
      <c r="J143" s="436"/>
      <c r="K143" s="433"/>
    </row>
    <row r="144" spans="3:11" ht="15.75" customHeight="1" x14ac:dyDescent="0.35">
      <c r="I144" s="434"/>
      <c r="J144" s="434"/>
      <c r="K144" s="433"/>
    </row>
    <row r="145" spans="9:12" ht="15.75" customHeight="1" x14ac:dyDescent="0.35">
      <c r="I145" s="437"/>
      <c r="J145" s="436"/>
      <c r="K145" s="433"/>
    </row>
    <row r="146" spans="9:12" ht="15.75" customHeight="1" x14ac:dyDescent="0.35">
      <c r="I146" s="434"/>
      <c r="J146" s="434"/>
      <c r="K146" s="434"/>
      <c r="L146" s="391"/>
    </row>
    <row r="147" spans="9:12" ht="15.75" customHeight="1" x14ac:dyDescent="0.35">
      <c r="I147" s="433"/>
      <c r="J147" s="433"/>
      <c r="K147" s="433"/>
    </row>
    <row r="148" spans="9:12" ht="15.75" customHeight="1" x14ac:dyDescent="0.35">
      <c r="I148" s="438"/>
      <c r="J148" s="433"/>
      <c r="K148" s="433"/>
    </row>
    <row r="149" spans="9:12" ht="15.75" customHeight="1" x14ac:dyDescent="0.35">
      <c r="I149" s="434"/>
      <c r="J149" s="434"/>
    </row>
    <row r="150" spans="9:12" ht="15.75" customHeight="1" x14ac:dyDescent="0.35">
      <c r="I150" s="439"/>
      <c r="J150" s="439"/>
    </row>
    <row r="151" spans="9:12" ht="15.75" customHeight="1" x14ac:dyDescent="0.35">
      <c r="J151" s="391"/>
    </row>
    <row r="152" spans="9:12" ht="15.75" customHeight="1" x14ac:dyDescent="0.35"/>
    <row r="153" spans="9:12" ht="15.75" customHeight="1" x14ac:dyDescent="0.35"/>
    <row r="154" spans="9:12" ht="15.75" customHeight="1" x14ac:dyDescent="0.35"/>
    <row r="155" spans="9:12" ht="15.75" customHeight="1" x14ac:dyDescent="0.35"/>
    <row r="156" spans="9:12" ht="15.75" customHeight="1" x14ac:dyDescent="0.35"/>
    <row r="157" spans="9:12" ht="15.75" customHeight="1" x14ac:dyDescent="0.35"/>
    <row r="158" spans="9:12" ht="15.75" customHeight="1" x14ac:dyDescent="0.35"/>
    <row r="159" spans="9:12" ht="15.75" customHeight="1" x14ac:dyDescent="0.35"/>
    <row r="160" spans="9:12"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row r="1005" ht="15.75" customHeight="1" x14ac:dyDescent="0.35"/>
    <row r="1006" ht="15.75" customHeight="1" x14ac:dyDescent="0.35"/>
  </sheetData>
  <mergeCells count="37">
    <mergeCell ref="I142:J142"/>
    <mergeCell ref="C127:F127"/>
    <mergeCell ref="C140:G141"/>
    <mergeCell ref="B6:I6"/>
    <mergeCell ref="B10:E10"/>
    <mergeCell ref="B14:E14"/>
    <mergeCell ref="B18:E18"/>
    <mergeCell ref="B82:B84"/>
    <mergeCell ref="B124:I125"/>
    <mergeCell ref="B112:B114"/>
    <mergeCell ref="B115:B117"/>
    <mergeCell ref="B118:E118"/>
    <mergeCell ref="B122:E122"/>
    <mergeCell ref="B85:E85"/>
    <mergeCell ref="B88:B91"/>
    <mergeCell ref="B92:E92"/>
    <mergeCell ref="A1:M1"/>
    <mergeCell ref="B2:M2"/>
    <mergeCell ref="B72:E72"/>
    <mergeCell ref="B76:E76"/>
    <mergeCell ref="B80:E80"/>
    <mergeCell ref="B20:I20"/>
    <mergeCell ref="B22:B26"/>
    <mergeCell ref="B27:E27"/>
    <mergeCell ref="B30:B46"/>
    <mergeCell ref="B47:E47"/>
    <mergeCell ref="B50:B52"/>
    <mergeCell ref="B73:E73"/>
    <mergeCell ref="B53:E53"/>
    <mergeCell ref="B60:E60"/>
    <mergeCell ref="B70:E70"/>
    <mergeCell ref="B96:B108"/>
    <mergeCell ref="B109:E109"/>
    <mergeCell ref="B54:B59"/>
    <mergeCell ref="B61:B69"/>
    <mergeCell ref="G123:H123"/>
    <mergeCell ref="B94:I94"/>
  </mergeCells>
  <pageMargins left="0.7" right="0.7" top="0.75" bottom="0.75" header="0.3" footer="0.3"/>
  <ignoredErrors>
    <ignoredError sqref="I17 I22 I112:I117 I30:I46 I71 I50:I52 I54:I59 I61:I69 I96:I103 I104:I108" formulaRange="1"/>
    <ignoredError sqref="I53:J53 J60 I70:J70 D137 F133"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FICHA TECNICA SUMINISTROS</vt:lpstr>
      <vt:lpstr>FACTOR MULTIPLICADOR FM </vt:lpstr>
      <vt:lpstr>RECARGOS DIURNOS-NOCTURNOS (2)</vt:lpstr>
      <vt:lpstr>TALENTO HUMANO</vt:lpstr>
      <vt:lpstr>EMSODECO</vt:lpstr>
      <vt:lpstr>SOLUCIONES LOGISTICAS</vt:lpstr>
      <vt:lpstr>FUNDAPROYECTOS</vt:lpstr>
      <vt:lpstr>PRESUPUESTO</vt:lpstr>
      <vt:lpstr>FUNDAPROYECTOS!Títulos_a_imprimir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alberto vargas gonzalez</dc:creator>
  <cp:lastModifiedBy>marlin gonzalez</cp:lastModifiedBy>
  <dcterms:created xsi:type="dcterms:W3CDTF">2026-09-03T13:12:17Z</dcterms:created>
  <dcterms:modified xsi:type="dcterms:W3CDTF">2026-10-06T03:59:47Z</dcterms:modified>
</cp:coreProperties>
</file>