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4.1 CLUB MILITAR\4. SELECCION ABREVIADA\2.  DOTACIÓN CIVIL\ESTRUCTURACION\"/>
    </mc:Choice>
  </mc:AlternateContent>
  <xr:revisionPtr revIDLastSave="0" documentId="13_ncr:1_{1DCF3C67-48D9-4220-9A12-AF77DFCBF6C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NALISIS COTIZACIONES" sheetId="1" r:id="rId1"/>
  </sheets>
  <definedNames>
    <definedName name="_xlnm._FilterDatabase" localSheetId="0" hidden="1">'ANALISIS COTIZACIONES'!$A$8:$AL$52</definedName>
    <definedName name="azx">#REF!</definedName>
    <definedName name="Rubro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10" i="1" l="1"/>
  <c r="AD10" i="1"/>
  <c r="AD30" i="1"/>
  <c r="AD31" i="1"/>
  <c r="AE31" i="1"/>
  <c r="AF31" i="1"/>
  <c r="AG31" i="1"/>
  <c r="AD32" i="1"/>
  <c r="AE32" i="1"/>
  <c r="AF32" i="1"/>
  <c r="AG32" i="1"/>
  <c r="AH32" i="1" s="1"/>
  <c r="AI32" i="1" s="1"/>
  <c r="AD33" i="1"/>
  <c r="AE33" i="1"/>
  <c r="AF33" i="1"/>
  <c r="AG33" i="1"/>
  <c r="AD34" i="1"/>
  <c r="AE34" i="1"/>
  <c r="AF34" i="1"/>
  <c r="AG34" i="1"/>
  <c r="AD35" i="1"/>
  <c r="AE35" i="1"/>
  <c r="AF35" i="1"/>
  <c r="AG35" i="1"/>
  <c r="AG30" i="1"/>
  <c r="AF30" i="1"/>
  <c r="AE30" i="1"/>
  <c r="AD42" i="1"/>
  <c r="AD52" i="1" s="1"/>
  <c r="AE42" i="1"/>
  <c r="AE52" i="1" s="1"/>
  <c r="AF42" i="1"/>
  <c r="AF52" i="1" s="1"/>
  <c r="AG42" i="1"/>
  <c r="AD43" i="1"/>
  <c r="AE43" i="1"/>
  <c r="AF43" i="1"/>
  <c r="AG43" i="1"/>
  <c r="AH43" i="1" s="1"/>
  <c r="AI43" i="1" s="1"/>
  <c r="AD44" i="1"/>
  <c r="AE44" i="1"/>
  <c r="AF44" i="1"/>
  <c r="AG44" i="1"/>
  <c r="AH44" i="1"/>
  <c r="AI44" i="1" s="1"/>
  <c r="AD45" i="1"/>
  <c r="AE45" i="1"/>
  <c r="AF45" i="1"/>
  <c r="AG45" i="1"/>
  <c r="AH45" i="1"/>
  <c r="AI45" i="1" s="1"/>
  <c r="AD46" i="1"/>
  <c r="AE46" i="1"/>
  <c r="AF46" i="1"/>
  <c r="AG46" i="1"/>
  <c r="AH46" i="1"/>
  <c r="AI46" i="1" s="1"/>
  <c r="AD47" i="1"/>
  <c r="AE47" i="1"/>
  <c r="AF47" i="1"/>
  <c r="AG47" i="1"/>
  <c r="AH47" i="1"/>
  <c r="AI47" i="1" s="1"/>
  <c r="AD48" i="1"/>
  <c r="AE48" i="1"/>
  <c r="AF48" i="1"/>
  <c r="AG48" i="1"/>
  <c r="AH48" i="1"/>
  <c r="AI48" i="1" s="1"/>
  <c r="AD49" i="1"/>
  <c r="AE49" i="1"/>
  <c r="AF49" i="1"/>
  <c r="AG49" i="1"/>
  <c r="AH49" i="1"/>
  <c r="AI49" i="1"/>
  <c r="AD50" i="1"/>
  <c r="AE50" i="1"/>
  <c r="AF50" i="1"/>
  <c r="AG50" i="1"/>
  <c r="AH50" i="1"/>
  <c r="AI50" i="1"/>
  <c r="AD51" i="1"/>
  <c r="AE51" i="1"/>
  <c r="AF51" i="1"/>
  <c r="AG51" i="1"/>
  <c r="AH51" i="1"/>
  <c r="AI51" i="1"/>
  <c r="AH31" i="1"/>
  <c r="AI31" i="1" s="1"/>
  <c r="AH34" i="1"/>
  <c r="AI34" i="1" s="1"/>
  <c r="AH35" i="1"/>
  <c r="AI35" i="1" s="1"/>
  <c r="AG41" i="1"/>
  <c r="AF41" i="1"/>
  <c r="AE41" i="1"/>
  <c r="AD41" i="1"/>
  <c r="AD11" i="1"/>
  <c r="AE11" i="1"/>
  <c r="AF11" i="1"/>
  <c r="AG11" i="1"/>
  <c r="AH11" i="1"/>
  <c r="AD12" i="1"/>
  <c r="AE12" i="1"/>
  <c r="AF12" i="1"/>
  <c r="AG12" i="1"/>
  <c r="AH12" i="1"/>
  <c r="AD13" i="1"/>
  <c r="AE13" i="1"/>
  <c r="AF13" i="1"/>
  <c r="AG13" i="1"/>
  <c r="AH13" i="1"/>
  <c r="AD15" i="1"/>
  <c r="AE15" i="1"/>
  <c r="AF15" i="1"/>
  <c r="AG15" i="1"/>
  <c r="AH15" i="1" s="1"/>
  <c r="AD16" i="1"/>
  <c r="AE16" i="1"/>
  <c r="AF16" i="1"/>
  <c r="AG16" i="1"/>
  <c r="AH16" i="1" s="1"/>
  <c r="AD17" i="1"/>
  <c r="AE17" i="1"/>
  <c r="AF17" i="1"/>
  <c r="AG17" i="1"/>
  <c r="AH17" i="1"/>
  <c r="AD18" i="1"/>
  <c r="AE18" i="1"/>
  <c r="AF18" i="1"/>
  <c r="AG18" i="1"/>
  <c r="AH18" i="1" s="1"/>
  <c r="AD19" i="1"/>
  <c r="AH19" i="1" s="1"/>
  <c r="AE19" i="1"/>
  <c r="AF19" i="1"/>
  <c r="AG19" i="1"/>
  <c r="AD20" i="1"/>
  <c r="AE20" i="1"/>
  <c r="AF20" i="1"/>
  <c r="AG20" i="1"/>
  <c r="AH20" i="1"/>
  <c r="AD22" i="1"/>
  <c r="AE22" i="1"/>
  <c r="AF22" i="1"/>
  <c r="AG22" i="1"/>
  <c r="AH22" i="1"/>
  <c r="AD24" i="1"/>
  <c r="AE24" i="1"/>
  <c r="AF24" i="1"/>
  <c r="AG24" i="1"/>
  <c r="AH24" i="1"/>
  <c r="AG10" i="1"/>
  <c r="AF10" i="1"/>
  <c r="AC52" i="1"/>
  <c r="Y52" i="1"/>
  <c r="W42" i="1"/>
  <c r="X42" i="1" s="1"/>
  <c r="Y42" i="1" s="1"/>
  <c r="W43" i="1"/>
  <c r="X43" i="1" s="1"/>
  <c r="Y43" i="1" s="1"/>
  <c r="W44" i="1"/>
  <c r="X44" i="1" s="1"/>
  <c r="Y44" i="1" s="1"/>
  <c r="W45" i="1"/>
  <c r="X45" i="1"/>
  <c r="Y45" i="1"/>
  <c r="W46" i="1"/>
  <c r="X46" i="1" s="1"/>
  <c r="Y46" i="1" s="1"/>
  <c r="W47" i="1"/>
  <c r="X47" i="1"/>
  <c r="Y47" i="1"/>
  <c r="W48" i="1"/>
  <c r="X48" i="1"/>
  <c r="Y48" i="1"/>
  <c r="W49" i="1"/>
  <c r="X49" i="1"/>
  <c r="Y49" i="1"/>
  <c r="W50" i="1"/>
  <c r="X50" i="1" s="1"/>
  <c r="Y50" i="1" s="1"/>
  <c r="W51" i="1"/>
  <c r="X51" i="1"/>
  <c r="Y51" i="1"/>
  <c r="W41" i="1"/>
  <c r="X41" i="1" s="1"/>
  <c r="Y41" i="1" s="1"/>
  <c r="Y25" i="1"/>
  <c r="W11" i="1"/>
  <c r="X11" i="1" s="1"/>
  <c r="Y11" i="1" s="1"/>
  <c r="W12" i="1"/>
  <c r="X12" i="1"/>
  <c r="Y12" i="1"/>
  <c r="W13" i="1"/>
  <c r="X13" i="1"/>
  <c r="Y13" i="1"/>
  <c r="W14" i="1"/>
  <c r="X14" i="1"/>
  <c r="Y14" i="1"/>
  <c r="W15" i="1"/>
  <c r="X15" i="1"/>
  <c r="Y15" i="1"/>
  <c r="W16" i="1"/>
  <c r="X16" i="1"/>
  <c r="Y16" i="1"/>
  <c r="W17" i="1"/>
  <c r="X17" i="1"/>
  <c r="Y17" i="1"/>
  <c r="W18" i="1"/>
  <c r="X18" i="1"/>
  <c r="Y18" i="1"/>
  <c r="W19" i="1"/>
  <c r="X19" i="1"/>
  <c r="Y19" i="1"/>
  <c r="W20" i="1"/>
  <c r="X20" i="1"/>
  <c r="Y20" i="1"/>
  <c r="W21" i="1"/>
  <c r="X21" i="1"/>
  <c r="Y21" i="1"/>
  <c r="W22" i="1"/>
  <c r="X22" i="1"/>
  <c r="Y22" i="1"/>
  <c r="W23" i="1"/>
  <c r="X23" i="1"/>
  <c r="Y23" i="1"/>
  <c r="W24" i="1"/>
  <c r="X24" i="1"/>
  <c r="Y24" i="1"/>
  <c r="Y10" i="1"/>
  <c r="X10" i="1"/>
  <c r="W10" i="1"/>
  <c r="AC31" i="1"/>
  <c r="AC32" i="1"/>
  <c r="AC33" i="1"/>
  <c r="AC34" i="1"/>
  <c r="AC35" i="1"/>
  <c r="AC30" i="1"/>
  <c r="AA35" i="1"/>
  <c r="AB35" i="1" s="1"/>
  <c r="AA34" i="1"/>
  <c r="AB34" i="1" s="1"/>
  <c r="AA33" i="1"/>
  <c r="AB33" i="1" s="1"/>
  <c r="AA31" i="1"/>
  <c r="AB31" i="1" s="1"/>
  <c r="AA30" i="1"/>
  <c r="AB30" i="1" s="1"/>
  <c r="W31" i="1"/>
  <c r="X31" i="1" s="1"/>
  <c r="Y31" i="1" s="1"/>
  <c r="W32" i="1"/>
  <c r="X32" i="1"/>
  <c r="Y32" i="1" s="1"/>
  <c r="W33" i="1"/>
  <c r="X33" i="1"/>
  <c r="Y33" i="1" s="1"/>
  <c r="W34" i="1"/>
  <c r="X34" i="1"/>
  <c r="Y34" i="1"/>
  <c r="W35" i="1"/>
  <c r="X35" i="1"/>
  <c r="Y35" i="1"/>
  <c r="W30" i="1"/>
  <c r="X30" i="1" s="1"/>
  <c r="Y30" i="1" s="1"/>
  <c r="Y36" i="1" s="1"/>
  <c r="S51" i="1"/>
  <c r="T51" i="1"/>
  <c r="U51" i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10" i="1"/>
  <c r="P10" i="1" s="1"/>
  <c r="O42" i="1"/>
  <c r="O43" i="1"/>
  <c r="O44" i="1"/>
  <c r="O45" i="1"/>
  <c r="O46" i="1"/>
  <c r="O47" i="1"/>
  <c r="O48" i="1"/>
  <c r="O49" i="1"/>
  <c r="O50" i="1"/>
  <c r="P50" i="1" s="1"/>
  <c r="O51" i="1"/>
  <c r="O41" i="1"/>
  <c r="P51" i="1"/>
  <c r="Q51" i="1"/>
  <c r="O34" i="1"/>
  <c r="P34" i="1" s="1"/>
  <c r="O35" i="1"/>
  <c r="P35" i="1" s="1"/>
  <c r="O30" i="1"/>
  <c r="K51" i="1"/>
  <c r="L51" i="1"/>
  <c r="AM51" i="1" s="1"/>
  <c r="M51" i="1"/>
  <c r="H50" i="1"/>
  <c r="I50" i="1" s="1"/>
  <c r="H48" i="1"/>
  <c r="I48" i="1" s="1"/>
  <c r="H47" i="1"/>
  <c r="I47" i="1" s="1"/>
  <c r="H46" i="1"/>
  <c r="I46" i="1" s="1"/>
  <c r="H45" i="1"/>
  <c r="I45" i="1" s="1"/>
  <c r="H44" i="1"/>
  <c r="I44" i="1" s="1"/>
  <c r="H41" i="1"/>
  <c r="I41" i="1" s="1"/>
  <c r="H32" i="1"/>
  <c r="I32" i="1" s="1"/>
  <c r="H31" i="1"/>
  <c r="I31" i="1" s="1"/>
  <c r="H30" i="1"/>
  <c r="I30" i="1" s="1"/>
  <c r="I36" i="1" s="1"/>
  <c r="H11" i="1"/>
  <c r="I11" i="1" s="1"/>
  <c r="H13" i="1"/>
  <c r="I13" i="1" s="1"/>
  <c r="H14" i="1"/>
  <c r="I14" i="1" s="1"/>
  <c r="H17" i="1"/>
  <c r="I17" i="1" s="1"/>
  <c r="H19" i="1"/>
  <c r="I19" i="1" s="1"/>
  <c r="H20" i="1"/>
  <c r="I20" i="1" s="1"/>
  <c r="H22" i="1"/>
  <c r="I22" i="1"/>
  <c r="S50" i="1"/>
  <c r="T50" i="1" s="1"/>
  <c r="U50" i="1" s="1"/>
  <c r="K50" i="1"/>
  <c r="L50" i="1" s="1"/>
  <c r="S49" i="1"/>
  <c r="T49" i="1" s="1"/>
  <c r="U49" i="1" s="1"/>
  <c r="P49" i="1"/>
  <c r="K49" i="1"/>
  <c r="L49" i="1" s="1"/>
  <c r="S48" i="1"/>
  <c r="T48" i="1" s="1"/>
  <c r="U48" i="1" s="1"/>
  <c r="P48" i="1"/>
  <c r="K48" i="1"/>
  <c r="L48" i="1" s="1"/>
  <c r="S47" i="1"/>
  <c r="T47" i="1" s="1"/>
  <c r="U47" i="1" s="1"/>
  <c r="P47" i="1"/>
  <c r="K47" i="1"/>
  <c r="L47" i="1" s="1"/>
  <c r="S46" i="1"/>
  <c r="T46" i="1" s="1"/>
  <c r="U46" i="1" s="1"/>
  <c r="P46" i="1"/>
  <c r="K46" i="1"/>
  <c r="L46" i="1" s="1"/>
  <c r="S45" i="1"/>
  <c r="T45" i="1" s="1"/>
  <c r="U45" i="1" s="1"/>
  <c r="P45" i="1"/>
  <c r="K45" i="1"/>
  <c r="L45" i="1" s="1"/>
  <c r="S44" i="1"/>
  <c r="T44" i="1" s="1"/>
  <c r="U44" i="1" s="1"/>
  <c r="P44" i="1"/>
  <c r="K44" i="1"/>
  <c r="L44" i="1" s="1"/>
  <c r="S43" i="1"/>
  <c r="T43" i="1" s="1"/>
  <c r="U43" i="1" s="1"/>
  <c r="P43" i="1"/>
  <c r="K43" i="1"/>
  <c r="L43" i="1" s="1"/>
  <c r="S42" i="1"/>
  <c r="T42" i="1" s="1"/>
  <c r="U42" i="1" s="1"/>
  <c r="P42" i="1"/>
  <c r="K42" i="1"/>
  <c r="L42" i="1" s="1"/>
  <c r="S41" i="1"/>
  <c r="T41" i="1" s="1"/>
  <c r="U41" i="1" s="1"/>
  <c r="U52" i="1" s="1"/>
  <c r="P41" i="1"/>
  <c r="K41" i="1"/>
  <c r="L41" i="1" s="1"/>
  <c r="S36" i="1"/>
  <c r="S35" i="1"/>
  <c r="T35" i="1" s="1"/>
  <c r="U35" i="1" s="1"/>
  <c r="K35" i="1"/>
  <c r="L35" i="1" s="1"/>
  <c r="S34" i="1"/>
  <c r="T34" i="1" s="1"/>
  <c r="U34" i="1" s="1"/>
  <c r="K34" i="1"/>
  <c r="L34" i="1" s="1"/>
  <c r="S33" i="1"/>
  <c r="T33" i="1" s="1"/>
  <c r="U33" i="1" s="1"/>
  <c r="K33" i="1"/>
  <c r="L33" i="1" s="1"/>
  <c r="S32" i="1"/>
  <c r="T32" i="1" s="1"/>
  <c r="U32" i="1" s="1"/>
  <c r="K32" i="1"/>
  <c r="L32" i="1" s="1"/>
  <c r="U31" i="1"/>
  <c r="K31" i="1"/>
  <c r="L31" i="1" s="1"/>
  <c r="S30" i="1"/>
  <c r="T30" i="1" s="1"/>
  <c r="U30" i="1" s="1"/>
  <c r="U36" i="1" s="1"/>
  <c r="P30" i="1"/>
  <c r="K30" i="1"/>
  <c r="L30" i="1" s="1"/>
  <c r="S24" i="1"/>
  <c r="T24" i="1" s="1"/>
  <c r="U24" i="1" s="1"/>
  <c r="K24" i="1"/>
  <c r="L24" i="1" s="1"/>
  <c r="S23" i="1"/>
  <c r="T23" i="1" s="1"/>
  <c r="K23" i="1"/>
  <c r="L23" i="1" s="1"/>
  <c r="S22" i="1"/>
  <c r="T22" i="1" s="1"/>
  <c r="U22" i="1" s="1"/>
  <c r="K22" i="1"/>
  <c r="L22" i="1" s="1"/>
  <c r="S21" i="1"/>
  <c r="T21" i="1" s="1"/>
  <c r="K21" i="1"/>
  <c r="L21" i="1" s="1"/>
  <c r="S20" i="1"/>
  <c r="T20" i="1" s="1"/>
  <c r="U20" i="1" s="1"/>
  <c r="K20" i="1"/>
  <c r="L20" i="1" s="1"/>
  <c r="S19" i="1"/>
  <c r="T19" i="1" s="1"/>
  <c r="U19" i="1" s="1"/>
  <c r="K19" i="1"/>
  <c r="L19" i="1" s="1"/>
  <c r="S18" i="1"/>
  <c r="T18" i="1" s="1"/>
  <c r="U18" i="1" s="1"/>
  <c r="K18" i="1"/>
  <c r="L18" i="1" s="1"/>
  <c r="S17" i="1"/>
  <c r="T17" i="1" s="1"/>
  <c r="U17" i="1" s="1"/>
  <c r="K17" i="1"/>
  <c r="L17" i="1" s="1"/>
  <c r="S16" i="1"/>
  <c r="T16" i="1" s="1"/>
  <c r="U16" i="1" s="1"/>
  <c r="K16" i="1"/>
  <c r="L16" i="1" s="1"/>
  <c r="S15" i="1"/>
  <c r="T15" i="1" s="1"/>
  <c r="U15" i="1" s="1"/>
  <c r="K15" i="1"/>
  <c r="L15" i="1" s="1"/>
  <c r="S14" i="1"/>
  <c r="T14" i="1" s="1"/>
  <c r="U14" i="1" s="1"/>
  <c r="K14" i="1"/>
  <c r="L14" i="1" s="1"/>
  <c r="S13" i="1"/>
  <c r="T13" i="1" s="1"/>
  <c r="U13" i="1" s="1"/>
  <c r="K13" i="1"/>
  <c r="L13" i="1" s="1"/>
  <c r="S12" i="1"/>
  <c r="T12" i="1" s="1"/>
  <c r="U12" i="1" s="1"/>
  <c r="K12" i="1"/>
  <c r="L12" i="1" s="1"/>
  <c r="S11" i="1"/>
  <c r="T11" i="1" s="1"/>
  <c r="U11" i="1" s="1"/>
  <c r="S10" i="1"/>
  <c r="K10" i="1"/>
  <c r="L10" i="1" s="1"/>
  <c r="AH33" i="1" l="1"/>
  <c r="AI33" i="1" s="1"/>
  <c r="AD36" i="1"/>
  <c r="U21" i="1"/>
  <c r="AG21" i="1"/>
  <c r="AD21" i="1"/>
  <c r="AH21" i="1" s="1"/>
  <c r="AE21" i="1"/>
  <c r="AF21" i="1"/>
  <c r="U23" i="1"/>
  <c r="AE23" i="1"/>
  <c r="AG23" i="1"/>
  <c r="AF23" i="1"/>
  <c r="AD23" i="1"/>
  <c r="AH23" i="1" s="1"/>
  <c r="AE14" i="1"/>
  <c r="AF14" i="1"/>
  <c r="AD14" i="1"/>
  <c r="AH14" i="1" s="1"/>
  <c r="AG14" i="1"/>
  <c r="AH42" i="1"/>
  <c r="AI42" i="1" s="1"/>
  <c r="AG52" i="1"/>
  <c r="AF36" i="1"/>
  <c r="AE36" i="1"/>
  <c r="AG36" i="1"/>
  <c r="AF25" i="1"/>
  <c r="AG25" i="1"/>
  <c r="AD25" i="1"/>
  <c r="AE25" i="1"/>
  <c r="AC36" i="1"/>
  <c r="I52" i="1"/>
  <c r="AO52" i="1"/>
  <c r="AN52" i="1"/>
  <c r="AM52" i="1"/>
  <c r="Q50" i="1"/>
  <c r="AO50" i="1"/>
  <c r="AN50" i="1"/>
  <c r="AM50" i="1"/>
  <c r="Q49" i="1"/>
  <c r="AO49" i="1"/>
  <c r="AM49" i="1"/>
  <c r="AN49" i="1"/>
  <c r="Q48" i="1"/>
  <c r="AO48" i="1"/>
  <c r="AN48" i="1"/>
  <c r="AM48" i="1"/>
  <c r="Q47" i="1"/>
  <c r="AO47" i="1"/>
  <c r="AN47" i="1"/>
  <c r="AM47" i="1"/>
  <c r="Q46" i="1"/>
  <c r="AO46" i="1"/>
  <c r="AN46" i="1"/>
  <c r="AM46" i="1"/>
  <c r="Q45" i="1"/>
  <c r="AO45" i="1"/>
  <c r="AN45" i="1"/>
  <c r="AM45" i="1"/>
  <c r="Q44" i="1"/>
  <c r="AO44" i="1"/>
  <c r="AM44" i="1"/>
  <c r="AN44" i="1"/>
  <c r="Q43" i="1"/>
  <c r="AO43" i="1"/>
  <c r="AM43" i="1"/>
  <c r="AN43" i="1"/>
  <c r="Q42" i="1"/>
  <c r="AO42" i="1"/>
  <c r="AM42" i="1"/>
  <c r="AN42" i="1"/>
  <c r="Q41" i="1"/>
  <c r="Q52" i="1" s="1"/>
  <c r="AO41" i="1"/>
  <c r="AM41" i="1"/>
  <c r="AN41" i="1"/>
  <c r="AO36" i="1"/>
  <c r="AN36" i="1"/>
  <c r="AM36" i="1"/>
  <c r="Q35" i="1"/>
  <c r="AO35" i="1"/>
  <c r="AN35" i="1"/>
  <c r="AM35" i="1"/>
  <c r="Q34" i="1"/>
  <c r="AO34" i="1"/>
  <c r="AM34" i="1"/>
  <c r="AN34" i="1"/>
  <c r="Q33" i="1"/>
  <c r="AO33" i="1"/>
  <c r="AM33" i="1"/>
  <c r="AN33" i="1"/>
  <c r="Q32" i="1"/>
  <c r="AO32" i="1"/>
  <c r="AN32" i="1"/>
  <c r="AM32" i="1"/>
  <c r="Q31" i="1"/>
  <c r="AO31" i="1"/>
  <c r="AN31" i="1"/>
  <c r="AM31" i="1"/>
  <c r="Q30" i="1"/>
  <c r="AO30" i="1"/>
  <c r="AN30" i="1"/>
  <c r="AM30" i="1"/>
  <c r="Q24" i="1"/>
  <c r="AO24" i="1"/>
  <c r="AM24" i="1"/>
  <c r="AN24" i="1"/>
  <c r="Q23" i="1"/>
  <c r="AO23" i="1"/>
  <c r="AM23" i="1"/>
  <c r="AN23" i="1"/>
  <c r="Q22" i="1"/>
  <c r="AO22" i="1"/>
  <c r="AM22" i="1"/>
  <c r="AN22" i="1"/>
  <c r="Q21" i="1"/>
  <c r="AO21" i="1"/>
  <c r="AN21" i="1"/>
  <c r="AM21" i="1"/>
  <c r="Q20" i="1"/>
  <c r="AO20" i="1"/>
  <c r="AM20" i="1"/>
  <c r="AN20" i="1"/>
  <c r="Q19" i="1"/>
  <c r="AO19" i="1"/>
  <c r="AM19" i="1"/>
  <c r="AN19" i="1"/>
  <c r="Q18" i="1"/>
  <c r="AO18" i="1"/>
  <c r="AN18" i="1"/>
  <c r="AM18" i="1"/>
  <c r="Q17" i="1"/>
  <c r="AO17" i="1"/>
  <c r="AM17" i="1"/>
  <c r="AN17" i="1"/>
  <c r="Q16" i="1"/>
  <c r="AO16" i="1"/>
  <c r="AM16" i="1"/>
  <c r="AN16" i="1"/>
  <c r="Q15" i="1"/>
  <c r="AO15" i="1"/>
  <c r="AN15" i="1"/>
  <c r="AM15" i="1"/>
  <c r="Q14" i="1"/>
  <c r="AO14" i="1"/>
  <c r="AM14" i="1"/>
  <c r="AN14" i="1"/>
  <c r="Q13" i="1"/>
  <c r="AO13" i="1"/>
  <c r="AN13" i="1"/>
  <c r="AM13" i="1"/>
  <c r="Q12" i="1"/>
  <c r="AO12" i="1"/>
  <c r="AN12" i="1"/>
  <c r="AM12" i="1"/>
  <c r="Q11" i="1"/>
  <c r="AO11" i="1"/>
  <c r="AN11" i="1"/>
  <c r="AM11" i="1"/>
  <c r="AM10" i="1"/>
  <c r="M50" i="1"/>
  <c r="M49" i="1"/>
  <c r="M48" i="1"/>
  <c r="M47" i="1"/>
  <c r="M46" i="1"/>
  <c r="M45" i="1"/>
  <c r="M44" i="1"/>
  <c r="M43" i="1"/>
  <c r="M42" i="1"/>
  <c r="M41" i="1"/>
  <c r="M52" i="1" s="1"/>
  <c r="M35" i="1"/>
  <c r="M34" i="1"/>
  <c r="M33" i="1"/>
  <c r="M32" i="1"/>
  <c r="M31" i="1"/>
  <c r="M30" i="1"/>
  <c r="M36" i="1" s="1"/>
  <c r="AH30" i="1"/>
  <c r="AI30" i="1" s="1"/>
  <c r="M24" i="1"/>
  <c r="AI24" i="1"/>
  <c r="M23" i="1"/>
  <c r="M22" i="1"/>
  <c r="M21" i="1"/>
  <c r="M20" i="1"/>
  <c r="M19" i="1"/>
  <c r="M18" i="1"/>
  <c r="M17" i="1"/>
  <c r="M16" i="1"/>
  <c r="M15" i="1"/>
  <c r="M14" i="1"/>
  <c r="M13" i="1"/>
  <c r="M12" i="1"/>
  <c r="T10" i="1"/>
  <c r="Q36" i="1" l="1"/>
  <c r="AI52" i="1"/>
  <c r="AJ5" i="1" s="1"/>
  <c r="AJ42" i="1" s="1"/>
  <c r="AN10" i="1"/>
  <c r="AO10" i="1"/>
  <c r="AH25" i="1"/>
  <c r="AI16" i="1"/>
  <c r="AI15" i="1"/>
  <c r="AI14" i="1"/>
  <c r="AH52" i="1"/>
  <c r="AH41" i="1"/>
  <c r="AI41" i="1" s="1"/>
  <c r="AI36" i="1"/>
  <c r="AI5" i="1" s="1"/>
  <c r="AI21" i="1"/>
  <c r="AI18" i="1"/>
  <c r="AI13" i="1"/>
  <c r="AI19" i="1"/>
  <c r="AI17" i="1"/>
  <c r="AI12" i="1"/>
  <c r="AI11" i="1"/>
  <c r="AH36" i="1"/>
  <c r="AI23" i="1"/>
  <c r="AI22" i="1"/>
  <c r="AI20" i="1"/>
  <c r="AJ31" i="1" l="1"/>
  <c r="AJ30" i="1"/>
  <c r="AJ45" i="1"/>
  <c r="AJ48" i="1"/>
  <c r="AJ47" i="1"/>
  <c r="AJ46" i="1"/>
  <c r="AJ44" i="1"/>
  <c r="AJ43" i="1"/>
  <c r="AJ41" i="1"/>
  <c r="AJ52" i="1" s="1"/>
  <c r="AJ51" i="1"/>
  <c r="AK51" i="1" s="1"/>
  <c r="AJ50" i="1"/>
  <c r="AJ49" i="1"/>
  <c r="AJ32" i="1"/>
  <c r="AJ33" i="1"/>
  <c r="AJ34" i="1"/>
  <c r="AJ35" i="1"/>
  <c r="U10" i="1"/>
  <c r="U25" i="1" s="1"/>
  <c r="Q10" i="1"/>
  <c r="Q25" i="1" s="1"/>
  <c r="M10" i="1"/>
  <c r="M25" i="1" s="1"/>
  <c r="H10" i="1"/>
  <c r="I10" i="1" s="1"/>
  <c r="I25" i="1" s="1"/>
  <c r="AH10" i="1" l="1"/>
  <c r="AI10" i="1" l="1"/>
  <c r="AI25" i="1" s="1"/>
  <c r="AH5" i="1" s="1"/>
  <c r="AL51" i="1" l="1"/>
  <c r="AJ22" i="1"/>
  <c r="AL10" i="1" l="1"/>
  <c r="AJ10" i="1"/>
  <c r="AL22" i="1"/>
  <c r="AL23" i="1"/>
  <c r="AL32" i="1"/>
  <c r="AL44" i="1"/>
  <c r="AL11" i="1"/>
  <c r="AJ12" i="1"/>
  <c r="AK12" i="1" s="1"/>
  <c r="AL17" i="1"/>
  <c r="AJ19" i="1"/>
  <c r="AK19" i="1" s="1"/>
  <c r="AL31" i="1"/>
  <c r="AK35" i="1"/>
  <c r="AL13" i="1"/>
  <c r="AL18" i="1"/>
  <c r="AL21" i="1"/>
  <c r="AK46" i="1"/>
  <c r="AK47" i="1"/>
  <c r="AK48" i="1"/>
  <c r="AK49" i="1"/>
  <c r="AK50" i="1"/>
  <c r="AL14" i="1"/>
  <c r="AJ14" i="1"/>
  <c r="AK14" i="1" s="1"/>
  <c r="AL15" i="1"/>
  <c r="AJ15" i="1"/>
  <c r="AK15" i="1" s="1"/>
  <c r="AL16" i="1"/>
  <c r="AJ16" i="1"/>
  <c r="AK16" i="1" s="1"/>
  <c r="AJ25" i="1"/>
  <c r="AJ23" i="1"/>
  <c r="AK23" i="1" s="1"/>
  <c r="AK32" i="1"/>
  <c r="AK44" i="1"/>
  <c r="AJ11" i="1"/>
  <c r="AK11" i="1" s="1"/>
  <c r="AL12" i="1"/>
  <c r="AJ17" i="1"/>
  <c r="AK17" i="1" s="1"/>
  <c r="AL19" i="1"/>
  <c r="AK31" i="1"/>
  <c r="AL35" i="1"/>
  <c r="AJ13" i="1"/>
  <c r="AK13" i="1" s="1"/>
  <c r="AJ18" i="1"/>
  <c r="AK18" i="1" s="1"/>
  <c r="AJ21" i="1"/>
  <c r="AK21" i="1" s="1"/>
  <c r="AL34" i="1"/>
  <c r="AL41" i="1"/>
  <c r="AL46" i="1"/>
  <c r="AL47" i="1"/>
  <c r="AL48" i="1"/>
  <c r="AL49" i="1"/>
  <c r="AL50" i="1"/>
  <c r="AL33" i="1"/>
  <c r="AK33" i="1"/>
  <c r="AL42" i="1"/>
  <c r="AK42" i="1"/>
  <c r="AL43" i="1"/>
  <c r="AK43" i="1"/>
  <c r="AL45" i="1"/>
  <c r="AK45" i="1"/>
  <c r="AJ20" i="1"/>
  <c r="AK20" i="1" s="1"/>
  <c r="AL20" i="1"/>
  <c r="AK22" i="1"/>
  <c r="AJ24" i="1"/>
  <c r="AK24" i="1" s="1"/>
  <c r="AL24" i="1"/>
  <c r="AL30" i="1"/>
  <c r="AK34" i="1" l="1"/>
  <c r="AJ36" i="1"/>
  <c r="AK41" i="1"/>
  <c r="AK52" i="1" s="1"/>
  <c r="AO38" i="1"/>
  <c r="AK30" i="1"/>
  <c r="AO27" i="1"/>
  <c r="AO7" i="1"/>
  <c r="AK10" i="1"/>
  <c r="AK25" i="1" s="1"/>
  <c r="AK36" i="1" l="1"/>
</calcChain>
</file>

<file path=xl/sharedStrings.xml><?xml version="1.0" encoding="utf-8"?>
<sst xmlns="http://schemas.openxmlformats.org/spreadsheetml/2006/main" count="277" uniqueCount="92">
  <si>
    <t>PRESUPUESTO</t>
  </si>
  <si>
    <t>Cotización 1</t>
  </si>
  <si>
    <t>Cotización 2</t>
  </si>
  <si>
    <t>ITEM</t>
  </si>
  <si>
    <t>CÓDIGO  UNSPSC</t>
  </si>
  <si>
    <t xml:space="preserve">DESCRIPCIÓN DEL BIEN Y/O SERVICIO </t>
  </si>
  <si>
    <t>UNIDAD DE MEDIDA</t>
  </si>
  <si>
    <t>CANT.</t>
  </si>
  <si>
    <t xml:space="preserve">VALOR HISTORICO </t>
  </si>
  <si>
    <t xml:space="preserve">VALOR HISTORICO ACTUALIZADO  </t>
  </si>
  <si>
    <t xml:space="preserve">MENOR VALOR COTIZADO </t>
  </si>
  <si>
    <t xml:space="preserve">PROMEDIO </t>
  </si>
  <si>
    <t xml:space="preserve">MEDIANA </t>
  </si>
  <si>
    <t xml:space="preserve">MEDIA GEOMETRICA </t>
  </si>
  <si>
    <t>DESVIACIÓN ESTANDAR</t>
  </si>
  <si>
    <t xml:space="preserve">% DISPERSION </t>
  </si>
  <si>
    <t xml:space="preserve">PRECIO DE REFERENCIA UNITARIO </t>
  </si>
  <si>
    <t xml:space="preserve">CONCEPTO VALOR DE REFERENCIA </t>
  </si>
  <si>
    <t>No. 0___</t>
  </si>
  <si>
    <t>CRITERIOS Y FORMULAS ESTADISTICAS</t>
  </si>
  <si>
    <t>DISP</t>
  </si>
  <si>
    <t>HISTORICO</t>
  </si>
  <si>
    <t>VALOR UNITARIO  IVA INCLUIDO</t>
  </si>
  <si>
    <t>VALOR TOTAL</t>
  </si>
  <si>
    <t xml:space="preserve">COTIZACION 3 </t>
  </si>
  <si>
    <t>COTIZACION 4</t>
  </si>
  <si>
    <t>valor unitario</t>
  </si>
  <si>
    <t>iva</t>
  </si>
  <si>
    <t>VALOR HISTORICO AÑO 2025</t>
  </si>
  <si>
    <t>UNIDAD</t>
  </si>
  <si>
    <t>1y2</t>
  </si>
  <si>
    <t>1Y3</t>
  </si>
  <si>
    <t>3 y 2</t>
  </si>
  <si>
    <t>IPC DICIEMBRE 2025</t>
  </si>
  <si>
    <t>LOTE 1 VESTUARIO OPERATIVO</t>
  </si>
  <si>
    <t>UNIFORME BOTONES CLIMA FRIO</t>
  </si>
  <si>
    <t>DE ACUERDO AL CATALOGO COLORES ESTIPULADOS /FICHA TECNICA</t>
  </si>
  <si>
    <t>UNIFORME BOTONES CLIMA CALIDO</t>
  </si>
  <si>
    <t>UNIFORME FEMENINO MASCULINO MESERO CAJERO CLIMA FRIO</t>
  </si>
  <si>
    <t>UNIFORME FEMENINO MASCULINO MESERO CAJERO  CLIMA CALIDO</t>
  </si>
  <si>
    <t>DE ACUERDO AL CATALOGO COLORES ESTIPULADOS FICHA TECNICA</t>
  </si>
  <si>
    <t>UNIFORME FEMENINO MASCULINO ZONAS HUMEDAS</t>
  </si>
  <si>
    <t>UNIFORME MASCULINO FEMENINO MAITRE CLIMA FRIO</t>
  </si>
  <si>
    <t>UNIFORME MASCULINO FEMENINO MAITRE CLIMA CALIDO</t>
  </si>
  <si>
    <t>UNIFORME COCINA LAVANDERIA DESPENSA CLIMA CALIDO Y FRIO</t>
  </si>
  <si>
    <t>UNIFORME DE STEWARD  UNISEX CLIMA FRIO Y CALIDO</t>
  </si>
  <si>
    <t xml:space="preserve">UNIFORME UNISEX ENFERMERIA CLIMA FRIO </t>
  </si>
  <si>
    <t>UNIFORME PERSONAL DE MANTENIMIENTO</t>
  </si>
  <si>
    <t>UNIFORME DEPORTES PSINEROS MASCULINO FEMENINO</t>
  </si>
  <si>
    <t xml:space="preserve">UNIFORME DEPORTES UNISEX </t>
  </si>
  <si>
    <t>GORRA CLIMA FRIO Y CALIDO</t>
  </si>
  <si>
    <t>DE ACUERDO A CATALOGO/FICHA TECNICA</t>
  </si>
  <si>
    <t>CAMISA CLIMA FRIO Y CALIDO</t>
  </si>
  <si>
    <t>TOTAL LOTE 1</t>
  </si>
  <si>
    <t xml:space="preserve"> LOTE 2 VESTUARIO CORPORATIVO</t>
  </si>
  <si>
    <t>UNIFORME FEMENINO CORPORATIVO CLIMA FRIO</t>
  </si>
  <si>
    <t>UNIFORME FEMENINO CORPORATIVO CLIMA CALIDO</t>
  </si>
  <si>
    <t>UNIFORME MASCULINO CORPORATIVO CLIMA FRIO</t>
  </si>
  <si>
    <t>UNIFORME MASCULINO  CORPORATIVO CLIMA CALIDO</t>
  </si>
  <si>
    <t>UNIFORME FEMENINO  CORPORATIVO RECEPCION CLIMA FRIO</t>
  </si>
  <si>
    <t>UNIFORME FEMENINO CORPORATIVO RECEPCION CLIMA CALIDO</t>
  </si>
  <si>
    <t>TOTAL LOTE 2</t>
  </si>
  <si>
    <t>LOTE 3 CALZADO</t>
  </si>
  <si>
    <t xml:space="preserve">CALZADO FEMENINO PERSONAL NO. 1 CORPORATIVO </t>
  </si>
  <si>
    <t xml:space="preserve">CALZADO FEMENINO PERSONAL NO. 2 CORPORATIVO </t>
  </si>
  <si>
    <t xml:space="preserve">CALZADO FEMENINO PERSONAL NO.3 CORPORATIVO </t>
  </si>
  <si>
    <t>CALZADO MASCULINO PERSONAL CORPORATIVO MESEROS MAITRE BOTONES CLIMA FRIO Y CALIDO</t>
  </si>
  <si>
    <t xml:space="preserve">BOTAS DE SEGURIDAD PERSONAL MANTENINIEMTO CLIMA CALIDO Y FRIO Y BOTONES CLIMA CALIDO </t>
  </si>
  <si>
    <t>CALZADO FEMENINO MESERAS CAJERAS CLIMA CALIDO Y FRIO</t>
  </si>
  <si>
    <t>BOTAS NEGRAS DE SEGURIDAD ESPECIALES PERSONAL MANTENIMIENTO CLIMA FRIO</t>
  </si>
  <si>
    <t>CALZADO UNISEX PERSONAL DE ZONAS HUMEDAS Y COCINA CLMA CALIDO Y FRIO</t>
  </si>
  <si>
    <t>CALZADO UNISEX PERSONAL STEWARD CLIMA CALIDO Y FRIO</t>
  </si>
  <si>
    <t>CALZADO UNISEX PERSONAL ENFERMERIA CLIMA CALIDO Y FRIO</t>
  </si>
  <si>
    <t>CALZADO UNISEX PERSONAL DEPORTES CLIMA CALIDO Y FRIO</t>
  </si>
  <si>
    <t>TOTAL LOTE 3</t>
  </si>
  <si>
    <t>CONTRATO DE SUMINISTRO No. CM-232-2025, COLOMBIANA DE TEXTILES POR MAYOR S.A., CON NIT 860.045.541-7</t>
  </si>
  <si>
    <t>CONTRATO DE SUMINISTRO No. CM-208-2025,
 GN GENERACIÓN NEGOCIOS S.A.S.,
NIT 901.370.420-5.</t>
  </si>
  <si>
    <t>CONTRATO DE SUMINISTRO No. CM-218-2025,
GN GENERACIÓN NEGOCIOS S.A.S.,
NIT 901.370.420-5.</t>
  </si>
  <si>
    <t>OPEN FOR DRESSMAKING SAS</t>
  </si>
  <si>
    <t>9008 13511-6</t>
  </si>
  <si>
    <t>GUILLERMO PULGARIN S. S.A.</t>
  </si>
  <si>
    <t>891.400.819-4</t>
  </si>
  <si>
    <t>900813511-6</t>
  </si>
  <si>
    <t>ALSAVA SAS</t>
  </si>
  <si>
    <t>901302518-8</t>
  </si>
  <si>
    <t>COMERTEX SAS</t>
  </si>
  <si>
    <t>PERDOMO BUSINESS GROUP S.A.S</t>
  </si>
  <si>
    <t>900367678-3</t>
  </si>
  <si>
    <t>COTIZACION 5</t>
  </si>
  <si>
    <t>LOTE 1</t>
  </si>
  <si>
    <t>LOTE 2</t>
  </si>
  <si>
    <t>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</si>
</sst>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#,##0;[Red]#,##0"/>
    <numFmt numFmtId="166" formatCode="_(* #,##0_);_(* \(#,##0\);_(* &quot;-&quot;??_);_(@_)"/>
    <numFmt numFmtId="167" formatCode="&quot;$&quot;\ #,##0.00"/>
    <numFmt numFmtId="168" formatCode="_(* #,##0.00_);_(* \(#,##0.00\);_(* &quot;-&quot;??_);_(@_)"/>
    <numFmt numFmtId="169" formatCode="_(* #,##0_);_(* \(#,##0\);_(* &quot;-&quot;_);_(@_)"/>
    <numFmt numFmtId="170" formatCode="_-&quot;$&quot;* #,##0_-;\-&quot;$&quot;* #,##0_-;_-&quot;$&quot;* &quot;-&quot;_-;_-@_-"/>
    <numFmt numFmtId="171" formatCode="_-* #,##0.00\ _P_t_s_-;\-* #,##0.00\ _P_t_s_-;_-* &quot;-&quot;??\ _P_t_s_-;_-@_-"/>
    <numFmt numFmtId="172" formatCode="_-* #,##0\ _€_-;\-* #,##0\ _€_-;_-* &quot;-&quot;??\ _€_-;_-@_-"/>
    <numFmt numFmtId="173" formatCode="_ [$€-2]\ * #,##0.00_ ;_ [$€-2]\ * \-#,##0.00_ ;_ [$€-2]\ * &quot;-&quot;??_ 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8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6"/>
      <color theme="1"/>
      <name val="Arial Narrow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2"/>
      <color theme="1"/>
      <name val="Arial Narrow"/>
      <family val="2"/>
    </font>
    <font>
      <b/>
      <sz val="9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2"/>
      <name val="Arial Narrow"/>
      <family val="2"/>
    </font>
    <font>
      <b/>
      <sz val="9"/>
      <name val="Arial Narrow"/>
      <family val="2"/>
    </font>
    <font>
      <b/>
      <sz val="12"/>
      <color theme="1"/>
      <name val="Arial Narrow"/>
      <family val="2"/>
    </font>
    <font>
      <b/>
      <sz val="11"/>
      <color indexed="8"/>
      <name val="Arial Narrow"/>
      <family val="2"/>
    </font>
    <font>
      <sz val="10"/>
      <name val="Arial"/>
      <family val="2"/>
    </font>
    <font>
      <sz val="10"/>
      <name val="Helv"/>
      <charset val="204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11"/>
      <name val="ＭＳ ゴシック"/>
      <family val="3"/>
      <charset val="128"/>
    </font>
    <font>
      <sz val="11"/>
      <color rgb="FF404040"/>
      <name val="Arial"/>
      <family val="2"/>
    </font>
    <font>
      <sz val="18"/>
      <name val="Arial Narrow"/>
      <family val="2"/>
    </font>
  </fonts>
  <fills count="1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8" fillId="0" borderId="0"/>
    <xf numFmtId="0" fontId="19" fillId="0" borderId="0"/>
    <xf numFmtId="17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8" fillId="0" borderId="0"/>
    <xf numFmtId="0" fontId="20" fillId="0" borderId="0"/>
    <xf numFmtId="0" fontId="1" fillId="0" borderId="0"/>
    <xf numFmtId="170" fontId="1" fillId="0" borderId="0" applyFont="0" applyFill="0" applyBorder="0" applyAlignment="0" applyProtection="0"/>
    <xf numFmtId="172" fontId="18" fillId="0" borderId="0" applyFont="0" applyFill="0" applyBorder="0" applyAlignment="0" applyProtection="0"/>
    <xf numFmtId="173" fontId="21" fillId="0" borderId="0"/>
    <xf numFmtId="0" fontId="22" fillId="0" borderId="0"/>
  </cellStyleXfs>
  <cellXfs count="135">
    <xf numFmtId="0" fontId="0" fillId="0" borderId="0" xfId="0"/>
    <xf numFmtId="166" fontId="2" fillId="0" borderId="0" xfId="1" applyNumberFormat="1" applyFont="1" applyFill="1" applyAlignment="1">
      <alignment horizontal="right" vertical="center"/>
    </xf>
    <xf numFmtId="43" fontId="2" fillId="0" borderId="0" xfId="1" applyFont="1" applyFill="1" applyAlignment="1">
      <alignment horizontal="right" vertical="center"/>
    </xf>
    <xf numFmtId="0" fontId="6" fillId="4" borderId="6" xfId="0" applyFont="1" applyFill="1" applyBorder="1" applyAlignment="1">
      <alignment horizontal="right" vertical="center"/>
    </xf>
    <xf numFmtId="0" fontId="7" fillId="0" borderId="6" xfId="0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43" fontId="4" fillId="0" borderId="0" xfId="1" applyFont="1" applyFill="1" applyAlignment="1">
      <alignment horizontal="right" vertical="center"/>
    </xf>
    <xf numFmtId="0" fontId="2" fillId="0" borderId="0" xfId="0" applyFont="1" applyAlignment="1">
      <alignment horizontal="center" vertical="center"/>
    </xf>
    <xf numFmtId="166" fontId="2" fillId="0" borderId="0" xfId="1" applyNumberFormat="1" applyFont="1" applyFill="1" applyBorder="1" applyAlignment="1">
      <alignment horizontal="right" vertical="center"/>
    </xf>
    <xf numFmtId="43" fontId="8" fillId="0" borderId="0" xfId="1" applyFont="1" applyFill="1" applyBorder="1" applyAlignment="1">
      <alignment horizontal="right" vertical="center"/>
    </xf>
    <xf numFmtId="165" fontId="5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165" fontId="6" fillId="2" borderId="15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3" fontId="6" fillId="2" borderId="15" xfId="0" applyNumberFormat="1" applyFont="1" applyFill="1" applyBorder="1" applyAlignment="1">
      <alignment horizontal="center" vertical="center" wrapText="1"/>
    </xf>
    <xf numFmtId="0" fontId="2" fillId="0" borderId="0" xfId="0" applyFont="1"/>
    <xf numFmtId="3" fontId="17" fillId="2" borderId="15" xfId="0" applyNumberFormat="1" applyFont="1" applyFill="1" applyBorder="1" applyAlignment="1" applyProtection="1">
      <alignment horizontal="center" vertical="center"/>
      <protection locked="0"/>
    </xf>
    <xf numFmtId="0" fontId="5" fillId="2" borderId="15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>
      <alignment horizontal="center" vertical="center" textRotation="90" wrapText="1"/>
    </xf>
    <xf numFmtId="43" fontId="5" fillId="6" borderId="15" xfId="1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center" wrapText="1"/>
    </xf>
    <xf numFmtId="0" fontId="13" fillId="9" borderId="15" xfId="0" applyFont="1" applyFill="1" applyBorder="1" applyAlignment="1">
      <alignment horizontal="center" vertical="center" wrapText="1"/>
    </xf>
    <xf numFmtId="43" fontId="10" fillId="0" borderId="15" xfId="1" applyFont="1" applyFill="1" applyBorder="1" applyAlignment="1">
      <alignment horizontal="center" vertical="center" wrapText="1"/>
    </xf>
    <xf numFmtId="43" fontId="5" fillId="3" borderId="15" xfId="1" applyFont="1" applyFill="1" applyBorder="1" applyAlignment="1">
      <alignment vertical="center" wrapText="1"/>
    </xf>
    <xf numFmtId="43" fontId="16" fillId="6" borderId="15" xfId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165" fontId="2" fillId="0" borderId="15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166" fontId="6" fillId="4" borderId="15" xfId="1" applyNumberFormat="1" applyFont="1" applyFill="1" applyBorder="1" applyAlignment="1">
      <alignment vertical="center" wrapText="1"/>
    </xf>
    <xf numFmtId="43" fontId="6" fillId="4" borderId="15" xfId="1" applyFont="1" applyFill="1" applyBorder="1" applyAlignment="1">
      <alignment vertical="center" wrapText="1"/>
    </xf>
    <xf numFmtId="43" fontId="10" fillId="0" borderId="0" xfId="1" applyFont="1"/>
    <xf numFmtId="43" fontId="10" fillId="0" borderId="0" xfId="1" applyFont="1" applyFill="1" applyAlignment="1">
      <alignment horizontal="right" vertical="center"/>
    </xf>
    <xf numFmtId="43" fontId="10" fillId="0" borderId="0" xfId="1" applyFont="1" applyFill="1" applyBorder="1" applyAlignment="1">
      <alignment horizontal="right" vertical="center"/>
    </xf>
    <xf numFmtId="43" fontId="16" fillId="4" borderId="15" xfId="1" applyFont="1" applyFill="1" applyBorder="1" applyAlignment="1">
      <alignment vertical="center" wrapText="1"/>
    </xf>
    <xf numFmtId="0" fontId="13" fillId="11" borderId="15" xfId="0" applyFont="1" applyFill="1" applyBorder="1" applyAlignment="1">
      <alignment vertical="center" wrapText="1"/>
    </xf>
    <xf numFmtId="0" fontId="6" fillId="0" borderId="0" xfId="0" applyFont="1"/>
    <xf numFmtId="43" fontId="6" fillId="0" borderId="0" xfId="1" applyFont="1" applyFill="1" applyAlignment="1">
      <alignment horizontal="right" vertical="center"/>
    </xf>
    <xf numFmtId="43" fontId="6" fillId="0" borderId="0" xfId="1" applyFont="1" applyFill="1" applyBorder="1" applyAlignment="1">
      <alignment horizontal="right" vertical="center"/>
    </xf>
    <xf numFmtId="43" fontId="16" fillId="0" borderId="15" xfId="1" applyFont="1" applyFill="1" applyBorder="1" applyAlignment="1">
      <alignment horizontal="center" vertical="center" wrapText="1"/>
    </xf>
    <xf numFmtId="9" fontId="2" fillId="0" borderId="15" xfId="3" applyFont="1" applyBorder="1"/>
    <xf numFmtId="43" fontId="16" fillId="12" borderId="15" xfId="1" applyFont="1" applyFill="1" applyBorder="1" applyAlignment="1">
      <alignment horizontal="center" vertical="center" wrapText="1"/>
    </xf>
    <xf numFmtId="43" fontId="2" fillId="0" borderId="0" xfId="1" applyFont="1"/>
    <xf numFmtId="43" fontId="5" fillId="0" borderId="0" xfId="1" applyFont="1" applyAlignment="1">
      <alignment vertical="center"/>
    </xf>
    <xf numFmtId="43" fontId="2" fillId="0" borderId="15" xfId="1" applyFont="1" applyFill="1" applyBorder="1" applyAlignment="1">
      <alignment horizontal="right" vertical="center"/>
    </xf>
    <xf numFmtId="43" fontId="6" fillId="2" borderId="15" xfId="1" applyFont="1" applyFill="1" applyBorder="1" applyAlignment="1">
      <alignment horizontal="center" vertical="center" wrapText="1"/>
    </xf>
    <xf numFmtId="165" fontId="6" fillId="0" borderId="15" xfId="0" applyNumberFormat="1" applyFont="1" applyBorder="1" applyAlignment="1">
      <alignment horizontal="center" vertical="center" wrapText="1"/>
    </xf>
    <xf numFmtId="165" fontId="5" fillId="4" borderId="6" xfId="0" applyNumberFormat="1" applyFont="1" applyFill="1" applyBorder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43" fontId="16" fillId="0" borderId="0" xfId="1" applyFont="1"/>
    <xf numFmtId="4" fontId="2" fillId="0" borderId="0" xfId="0" applyNumberFormat="1" applyFont="1" applyAlignment="1">
      <alignment horizontal="center" vertical="center" wrapText="1"/>
    </xf>
    <xf numFmtId="165" fontId="5" fillId="0" borderId="0" xfId="0" applyNumberFormat="1" applyFont="1" applyAlignment="1">
      <alignment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9" fontId="4" fillId="14" borderId="15" xfId="3" applyFont="1" applyFill="1" applyBorder="1" applyAlignment="1">
      <alignment horizontal="center" vertical="center" wrapText="1"/>
    </xf>
    <xf numFmtId="4" fontId="4" fillId="14" borderId="15" xfId="0" applyNumberFormat="1" applyFont="1" applyFill="1" applyBorder="1" applyAlignment="1">
      <alignment horizontal="center" vertical="center" wrapText="1"/>
    </xf>
    <xf numFmtId="4" fontId="4" fillId="14" borderId="15" xfId="3" applyNumberFormat="1" applyFont="1" applyFill="1" applyBorder="1" applyAlignment="1">
      <alignment horizontal="center" vertical="center" wrapText="1"/>
    </xf>
    <xf numFmtId="4" fontId="4" fillId="14" borderId="15" xfId="2" applyNumberFormat="1" applyFont="1" applyFill="1" applyBorder="1" applyAlignment="1">
      <alignment horizontal="center" vertical="center" wrapText="1"/>
    </xf>
    <xf numFmtId="10" fontId="4" fillId="14" borderId="15" xfId="3" applyNumberFormat="1" applyFont="1" applyFill="1" applyBorder="1" applyAlignment="1">
      <alignment horizontal="center" vertical="center" wrapText="1"/>
    </xf>
    <xf numFmtId="43" fontId="14" fillId="14" borderId="15" xfId="1" applyFont="1" applyFill="1" applyBorder="1" applyAlignment="1">
      <alignment horizontal="right" vertical="center" wrapText="1"/>
    </xf>
    <xf numFmtId="43" fontId="10" fillId="12" borderId="15" xfId="1" applyFont="1" applyFill="1" applyBorder="1" applyAlignment="1">
      <alignment horizontal="center" vertical="center" wrapText="1"/>
    </xf>
    <xf numFmtId="43" fontId="4" fillId="13" borderId="15" xfId="1" applyFont="1" applyFill="1" applyBorder="1" applyAlignment="1">
      <alignment vertical="center" wrapText="1"/>
    </xf>
    <xf numFmtId="43" fontId="5" fillId="16" borderId="15" xfId="1" applyFont="1" applyFill="1" applyBorder="1" applyAlignment="1">
      <alignment vertical="center" wrapText="1"/>
    </xf>
    <xf numFmtId="3" fontId="2" fillId="0" borderId="0" xfId="0" applyNumberFormat="1" applyFont="1"/>
    <xf numFmtId="0" fontId="23" fillId="0" borderId="15" xfId="0" applyFont="1" applyBorder="1" applyAlignment="1">
      <alignment horizontal="center" vertical="center" wrapText="1"/>
    </xf>
    <xf numFmtId="43" fontId="5" fillId="12" borderId="15" xfId="1" applyFont="1" applyFill="1" applyBorder="1" applyAlignment="1">
      <alignment vertical="center" wrapText="1"/>
    </xf>
    <xf numFmtId="43" fontId="2" fillId="0" borderId="0" xfId="1" applyFont="1" applyFill="1" applyBorder="1" applyAlignment="1">
      <alignment horizontal="right" vertical="center"/>
    </xf>
    <xf numFmtId="43" fontId="2" fillId="4" borderId="15" xfId="1" applyFont="1" applyFill="1" applyBorder="1" applyAlignment="1">
      <alignment vertical="center" wrapText="1"/>
    </xf>
    <xf numFmtId="43" fontId="9" fillId="0" borderId="0" xfId="1" applyFont="1" applyFill="1" applyBorder="1" applyAlignment="1">
      <alignment horizontal="right" vertical="center"/>
    </xf>
    <xf numFmtId="43" fontId="16" fillId="15" borderId="15" xfId="1" applyFont="1" applyFill="1" applyBorder="1" applyAlignment="1">
      <alignment horizontal="center" vertical="center" wrapText="1"/>
    </xf>
    <xf numFmtId="43" fontId="4" fillId="6" borderId="15" xfId="1" applyFont="1" applyFill="1" applyBorder="1" applyAlignment="1">
      <alignment horizontal="center" vertical="center" wrapText="1"/>
    </xf>
    <xf numFmtId="43" fontId="16" fillId="8" borderId="15" xfId="1" applyFont="1" applyFill="1" applyBorder="1" applyAlignment="1">
      <alignment horizontal="center" vertical="center" wrapText="1"/>
    </xf>
    <xf numFmtId="3" fontId="17" fillId="2" borderId="16" xfId="0" applyNumberFormat="1" applyFont="1" applyFill="1" applyBorder="1" applyAlignment="1" applyProtection="1">
      <alignment horizontal="center" vertical="center" wrapText="1"/>
      <protection locked="0"/>
    </xf>
    <xf numFmtId="3" fontId="17" fillId="2" borderId="17" xfId="0" applyNumberFormat="1" applyFont="1" applyFill="1" applyBorder="1" applyAlignment="1" applyProtection="1">
      <alignment horizontal="center" vertical="center" wrapText="1"/>
      <protection locked="0"/>
    </xf>
    <xf numFmtId="3" fontId="17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16" fillId="7" borderId="16" xfId="0" applyFont="1" applyFill="1" applyBorder="1" applyAlignment="1">
      <alignment horizontal="center" vertical="center" wrapText="1"/>
    </xf>
    <xf numFmtId="0" fontId="16" fillId="7" borderId="18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center" vertical="center"/>
    </xf>
    <xf numFmtId="165" fontId="3" fillId="2" borderId="9" xfId="0" applyNumberFormat="1" applyFont="1" applyFill="1" applyBorder="1" applyAlignment="1">
      <alignment horizontal="center" vertical="center"/>
    </xf>
    <xf numFmtId="165" fontId="3" fillId="2" borderId="10" xfId="0" applyNumberFormat="1" applyFont="1" applyFill="1" applyBorder="1" applyAlignment="1">
      <alignment horizontal="center" vertical="center"/>
    </xf>
    <xf numFmtId="165" fontId="3" fillId="2" borderId="11" xfId="0" applyNumberFormat="1" applyFont="1" applyFill="1" applyBorder="1" applyAlignment="1">
      <alignment horizontal="center" vertical="center"/>
    </xf>
    <xf numFmtId="10" fontId="5" fillId="3" borderId="4" xfId="3" applyNumberFormat="1" applyFont="1" applyFill="1" applyBorder="1" applyAlignment="1">
      <alignment horizontal="center" vertical="center"/>
    </xf>
    <xf numFmtId="10" fontId="5" fillId="3" borderId="12" xfId="3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167" fontId="7" fillId="5" borderId="15" xfId="2" applyNumberFormat="1" applyFont="1" applyFill="1" applyBorder="1" applyAlignment="1" applyProtection="1">
      <alignment horizontal="center" vertical="center"/>
      <protection locked="0"/>
    </xf>
    <xf numFmtId="3" fontId="15" fillId="2" borderId="17" xfId="0" applyNumberFormat="1" applyFont="1" applyFill="1" applyBorder="1" applyAlignment="1">
      <alignment horizontal="center" vertical="center"/>
    </xf>
    <xf numFmtId="3" fontId="15" fillId="2" borderId="18" xfId="0" applyNumberFormat="1" applyFont="1" applyFill="1" applyBorder="1" applyAlignment="1">
      <alignment horizontal="center" vertical="center"/>
    </xf>
    <xf numFmtId="165" fontId="11" fillId="2" borderId="16" xfId="0" applyNumberFormat="1" applyFont="1" applyFill="1" applyBorder="1" applyAlignment="1">
      <alignment horizontal="center" vertical="center"/>
    </xf>
    <xf numFmtId="165" fontId="11" fillId="2" borderId="17" xfId="0" applyNumberFormat="1" applyFont="1" applyFill="1" applyBorder="1" applyAlignment="1">
      <alignment horizontal="center" vertical="center"/>
    </xf>
    <xf numFmtId="165" fontId="11" fillId="2" borderId="18" xfId="0" applyNumberFormat="1" applyFont="1" applyFill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 wrapText="1"/>
    </xf>
    <xf numFmtId="165" fontId="6" fillId="0" borderId="17" xfId="0" applyNumberFormat="1" applyFont="1" applyBorder="1" applyAlignment="1">
      <alignment horizontal="center" vertical="center" wrapText="1"/>
    </xf>
    <xf numFmtId="165" fontId="6" fillId="0" borderId="18" xfId="0" applyNumberFormat="1" applyFont="1" applyBorder="1" applyAlignment="1">
      <alignment horizontal="center" vertical="center" wrapText="1"/>
    </xf>
    <xf numFmtId="165" fontId="5" fillId="4" borderId="5" xfId="0" applyNumberFormat="1" applyFont="1" applyFill="1" applyBorder="1" applyAlignment="1">
      <alignment horizontal="center" vertical="center"/>
    </xf>
    <xf numFmtId="165" fontId="5" fillId="4" borderId="6" xfId="0" applyNumberFormat="1" applyFont="1" applyFill="1" applyBorder="1" applyAlignment="1">
      <alignment horizontal="center" vertical="center"/>
    </xf>
    <xf numFmtId="165" fontId="9" fillId="0" borderId="0" xfId="0" applyNumberFormat="1" applyFont="1" applyAlignment="1">
      <alignment horizontal="center" vertical="center"/>
    </xf>
    <xf numFmtId="165" fontId="15" fillId="2" borderId="17" xfId="0" applyNumberFormat="1" applyFont="1" applyFill="1" applyBorder="1" applyAlignment="1">
      <alignment horizontal="center" vertical="center"/>
    </xf>
    <xf numFmtId="165" fontId="15" fillId="2" borderId="18" xfId="0" applyNumberFormat="1" applyFont="1" applyFill="1" applyBorder="1" applyAlignment="1">
      <alignment horizontal="center" vertical="center"/>
    </xf>
    <xf numFmtId="165" fontId="12" fillId="7" borderId="16" xfId="0" applyNumberFormat="1" applyFont="1" applyFill="1" applyBorder="1" applyAlignment="1">
      <alignment horizontal="center" vertical="center" wrapText="1"/>
    </xf>
    <xf numFmtId="165" fontId="12" fillId="7" borderId="18" xfId="0" applyNumberFormat="1" applyFont="1" applyFill="1" applyBorder="1" applyAlignment="1">
      <alignment horizontal="center" vertical="center" wrapText="1"/>
    </xf>
    <xf numFmtId="3" fontId="15" fillId="2" borderId="16" xfId="0" applyNumberFormat="1" applyFont="1" applyFill="1" applyBorder="1" applyAlignment="1">
      <alignment horizontal="center" vertical="center"/>
    </xf>
    <xf numFmtId="165" fontId="15" fillId="2" borderId="16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165" fontId="3" fillId="2" borderId="10" xfId="0" applyNumberFormat="1" applyFont="1" applyFill="1" applyBorder="1" applyAlignment="1">
      <alignment horizontal="center" vertical="center" wrapText="1"/>
    </xf>
    <xf numFmtId="0" fontId="6" fillId="17" borderId="16" xfId="0" applyFont="1" applyFill="1" applyBorder="1" applyAlignment="1">
      <alignment horizontal="center" vertical="center"/>
    </xf>
    <xf numFmtId="0" fontId="6" fillId="17" borderId="17" xfId="0" applyFont="1" applyFill="1" applyBorder="1" applyAlignment="1">
      <alignment horizontal="center" vertical="center"/>
    </xf>
    <xf numFmtId="0" fontId="6" fillId="17" borderId="18" xfId="0" applyFont="1" applyFill="1" applyBorder="1" applyAlignment="1">
      <alignment horizontal="center" vertical="center"/>
    </xf>
    <xf numFmtId="166" fontId="6" fillId="10" borderId="16" xfId="1" applyNumberFormat="1" applyFont="1" applyFill="1" applyBorder="1" applyAlignment="1">
      <alignment horizontal="center" vertical="center"/>
    </xf>
    <xf numFmtId="166" fontId="6" fillId="10" borderId="17" xfId="1" applyNumberFormat="1" applyFont="1" applyFill="1" applyBorder="1" applyAlignment="1">
      <alignment horizontal="center" vertical="center"/>
    </xf>
    <xf numFmtId="166" fontId="6" fillId="10" borderId="18" xfId="1" applyNumberFormat="1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 wrapText="1"/>
    </xf>
    <xf numFmtId="43" fontId="10" fillId="17" borderId="15" xfId="1" applyFont="1" applyFill="1" applyBorder="1" applyAlignment="1">
      <alignment horizontal="center" vertical="center" wrapText="1"/>
    </xf>
    <xf numFmtId="43" fontId="16" fillId="17" borderId="15" xfId="1" applyFont="1" applyFill="1" applyBorder="1" applyAlignment="1">
      <alignment horizontal="center" vertical="center" wrapText="1"/>
    </xf>
    <xf numFmtId="43" fontId="16" fillId="10" borderId="15" xfId="1" applyFont="1" applyFill="1" applyBorder="1" applyAlignment="1">
      <alignment horizontal="center" vertical="center" wrapText="1"/>
    </xf>
    <xf numFmtId="43" fontId="4" fillId="12" borderId="15" xfId="1" applyFont="1" applyFill="1" applyBorder="1" applyAlignment="1">
      <alignment vertical="center" wrapText="1"/>
    </xf>
    <xf numFmtId="43" fontId="5" fillId="18" borderId="15" xfId="1" applyFont="1" applyFill="1" applyBorder="1" applyAlignment="1">
      <alignment vertical="center" wrapText="1"/>
    </xf>
    <xf numFmtId="4" fontId="4" fillId="10" borderId="15" xfId="0" applyNumberFormat="1" applyFont="1" applyFill="1" applyBorder="1" applyAlignment="1">
      <alignment horizontal="center" vertical="center" wrapText="1"/>
    </xf>
    <xf numFmtId="4" fontId="4" fillId="10" borderId="15" xfId="3" applyNumberFormat="1" applyFont="1" applyFill="1" applyBorder="1" applyAlignment="1">
      <alignment horizontal="center" vertical="center" wrapText="1"/>
    </xf>
    <xf numFmtId="4" fontId="4" fillId="10" borderId="15" xfId="2" applyNumberFormat="1" applyFont="1" applyFill="1" applyBorder="1" applyAlignment="1">
      <alignment horizontal="center" vertical="center" wrapText="1"/>
    </xf>
    <xf numFmtId="10" fontId="4" fillId="10" borderId="15" xfId="3" applyNumberFormat="1" applyFont="1" applyFill="1" applyBorder="1" applyAlignment="1">
      <alignment horizontal="center" vertical="center" wrapText="1"/>
    </xf>
    <xf numFmtId="43" fontId="14" fillId="10" borderId="15" xfId="1" applyFont="1" applyFill="1" applyBorder="1" applyAlignment="1">
      <alignment horizontal="right" vertical="center" wrapText="1"/>
    </xf>
    <xf numFmtId="9" fontId="4" fillId="10" borderId="15" xfId="3" applyFont="1" applyFill="1" applyBorder="1" applyAlignment="1">
      <alignment horizontal="center" vertical="center" wrapText="1"/>
    </xf>
    <xf numFmtId="10" fontId="24" fillId="0" borderId="15" xfId="3" applyNumberFormat="1" applyFont="1" applyFill="1" applyBorder="1" applyAlignment="1">
      <alignment horizontal="center" vertical="center"/>
    </xf>
    <xf numFmtId="0" fontId="6" fillId="18" borderId="15" xfId="0" applyFont="1" applyFill="1" applyBorder="1" applyAlignment="1">
      <alignment horizontal="center" vertical="center"/>
    </xf>
    <xf numFmtId="43" fontId="6" fillId="18" borderId="15" xfId="1" applyFont="1" applyFill="1" applyBorder="1" applyAlignment="1">
      <alignment horizontal="center" vertical="center"/>
    </xf>
    <xf numFmtId="10" fontId="14" fillId="0" borderId="15" xfId="3" applyNumberFormat="1" applyFont="1" applyBorder="1" applyAlignment="1">
      <alignment horizontal="center" vertical="center"/>
    </xf>
    <xf numFmtId="10" fontId="4" fillId="0" borderId="15" xfId="1" applyNumberFormat="1" applyFont="1" applyBorder="1" applyAlignment="1">
      <alignment horizontal="center" vertical="center"/>
    </xf>
  </cellXfs>
  <cellStyles count="21">
    <cellStyle name="Estilo 1" xfId="11" xr:uid="{BF9ED98E-EB14-4795-B88A-2328BF5D7D8D}"/>
    <cellStyle name="Estilo 1 2" xfId="20" xr:uid="{259124A6-B48A-4F48-8AD6-DE4CB7F054A2}"/>
    <cellStyle name="Millares" xfId="1" builtinId="3"/>
    <cellStyle name="Millares [0] 2" xfId="7" xr:uid="{B0AF9AEE-3366-40C9-ACAF-48736429D0D8}"/>
    <cellStyle name="Millares [0] 2 2" xfId="9" xr:uid="{3D013DAE-9016-4A80-9943-89970B9A022F}"/>
    <cellStyle name="Millares 16" xfId="18" xr:uid="{575385B2-4EBD-47D2-8240-0E9B91EC6E56}"/>
    <cellStyle name="Millares 2" xfId="5" xr:uid="{4C01828C-286E-4C66-A62A-CB1D914698C1}"/>
    <cellStyle name="Millares 2 2 2" xfId="4" xr:uid="{3BC7EA78-6685-49DF-BC23-63B9418E73AA}"/>
    <cellStyle name="Millares 2 3" xfId="8" xr:uid="{2C7086BC-6BC1-4636-9E18-AFD1966EEE91}"/>
    <cellStyle name="Millares 6" xfId="12" xr:uid="{C815DE23-34BF-4DF1-AA1C-C9F400174645}"/>
    <cellStyle name="Moneda" xfId="2" builtinId="4"/>
    <cellStyle name="Moneda [0] 2" xfId="6" xr:uid="{AC6DEB03-EEC4-4E84-9064-4AE5FD4DBA93}"/>
    <cellStyle name="Moneda [0] 3" xfId="17" xr:uid="{A4AF2D89-5ECA-42A4-A00E-5A140BFFB922}"/>
    <cellStyle name="Moneda 2" xfId="13" xr:uid="{1311148E-5375-487D-94F1-74E0F950D55A}"/>
    <cellStyle name="Normal" xfId="0" builtinId="0"/>
    <cellStyle name="Normal 2 2" xfId="10" xr:uid="{D6E21488-2539-4678-8F25-D4E8AE032C23}"/>
    <cellStyle name="Normal 2 4" xfId="19" xr:uid="{5862C6C0-DEC2-4F2E-8DFE-064B00281541}"/>
    <cellStyle name="Normal 6" xfId="16" xr:uid="{2115E03C-CD61-4855-8D54-F1B697899AF8}"/>
    <cellStyle name="Normal 6 2" xfId="15" xr:uid="{A49B8FC4-DDE9-40AB-81ED-85C85B0CE7CF}"/>
    <cellStyle name="Normal 7 2" xfId="14" xr:uid="{FCA36B75-9E46-4BFF-9F29-1B556EF8B6D3}"/>
    <cellStyle name="Porcentaje" xfId="3" builtinId="5"/>
  </cellStyles>
  <dxfs count="2">
    <dxf>
      <fill>
        <patternFill patternType="solid">
          <bgColor rgb="FFFF0000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O54"/>
  <sheetViews>
    <sheetView tabSelected="1" topLeftCell="A10" zoomScale="55" zoomScaleNormal="55" workbookViewId="0">
      <selection activeCell="F34" sqref="F1:AJ1048576"/>
    </sheetView>
  </sheetViews>
  <sheetFormatPr baseColWidth="10" defaultColWidth="11.44140625" defaultRowHeight="15.6"/>
  <cols>
    <col min="1" max="1" width="11.44140625" style="7"/>
    <col min="2" max="2" width="24.88671875" style="15" customWidth="1"/>
    <col min="3" max="3" width="59.6640625" style="21" bestFit="1" customWidth="1"/>
    <col min="4" max="4" width="59.6640625" style="21" customWidth="1"/>
    <col min="5" max="5" width="28" style="15" customWidth="1"/>
    <col min="6" max="6" width="15.88671875" style="15" customWidth="1"/>
    <col min="7" max="7" width="23.109375" style="32" customWidth="1"/>
    <col min="8" max="8" width="19.5546875" style="15" customWidth="1"/>
    <col min="9" max="9" width="24.6640625" style="37" customWidth="1"/>
    <col min="10" max="11" width="24.6640625" style="15" customWidth="1"/>
    <col min="12" max="12" width="25.109375" style="37" customWidth="1"/>
    <col min="13" max="15" width="28.6640625" style="15" customWidth="1"/>
    <col min="16" max="16" width="37.6640625" style="37" customWidth="1"/>
    <col min="17" max="17" width="37.6640625" style="15" customWidth="1"/>
    <col min="18" max="18" width="35.33203125" style="15" customWidth="1"/>
    <col min="19" max="19" width="32.33203125" style="15" customWidth="1"/>
    <col min="20" max="20" width="27.5546875" style="15" customWidth="1"/>
    <col min="21" max="23" width="24.88671875" style="15" customWidth="1"/>
    <col min="24" max="25" width="21.88671875" style="15" customWidth="1"/>
    <col min="26" max="27" width="24.88671875" style="15" customWidth="1"/>
    <col min="28" max="28" width="21.88671875" style="15" customWidth="1"/>
    <col min="29" max="29" width="24.88671875" style="15" customWidth="1"/>
    <col min="30" max="30" width="29.109375" style="15" customWidth="1"/>
    <col min="31" max="31" width="24" style="15" customWidth="1"/>
    <col min="32" max="32" width="22" style="15" customWidth="1"/>
    <col min="33" max="33" width="23.44140625" style="15" customWidth="1"/>
    <col min="34" max="34" width="21.33203125" style="15" customWidth="1"/>
    <col min="35" max="35" width="17.6640625" style="15" customWidth="1"/>
    <col min="36" max="37" width="24" style="43" customWidth="1"/>
    <col min="38" max="38" width="26.5546875" style="21" customWidth="1"/>
    <col min="39" max="39" width="21.5546875" style="15" customWidth="1"/>
    <col min="40" max="40" width="21.109375" style="15" customWidth="1"/>
    <col min="41" max="41" width="25" style="15" customWidth="1"/>
    <col min="42" max="16384" width="11.44140625" style="15"/>
  </cols>
  <sheetData>
    <row r="1" spans="1:41" ht="16.2" thickBot="1"/>
    <row r="2" spans="1:41" ht="21" thickBot="1">
      <c r="B2" s="79" t="s">
        <v>33</v>
      </c>
      <c r="C2" s="80"/>
      <c r="D2" s="110"/>
      <c r="E2" s="81"/>
      <c r="F2" s="85">
        <v>5.0999999999999997E-2</v>
      </c>
      <c r="G2" s="33"/>
      <c r="H2" s="1"/>
      <c r="I2" s="38"/>
      <c r="J2" s="2"/>
      <c r="K2" s="2"/>
      <c r="L2" s="38"/>
      <c r="M2" s="2"/>
      <c r="N2" s="2"/>
      <c r="O2" s="2"/>
      <c r="P2" s="38"/>
      <c r="Q2" s="2"/>
      <c r="R2" s="2"/>
      <c r="S2" s="2"/>
      <c r="T2" s="100"/>
      <c r="U2" s="100"/>
      <c r="V2" s="100"/>
      <c r="W2" s="100"/>
      <c r="X2" s="101"/>
      <c r="Y2" s="48"/>
      <c r="Z2" s="48"/>
      <c r="AA2" s="48"/>
      <c r="AB2" s="48"/>
      <c r="AC2" s="48"/>
      <c r="AD2" s="3"/>
      <c r="AE2" s="4" t="s">
        <v>18</v>
      </c>
      <c r="AF2" s="5"/>
      <c r="AG2" s="87" t="s">
        <v>0</v>
      </c>
      <c r="AH2" s="88"/>
      <c r="AI2" s="91">
        <v>19300000</v>
      </c>
      <c r="AJ2" s="91"/>
      <c r="AK2" s="91"/>
      <c r="AL2" s="91"/>
    </row>
    <row r="3" spans="1:41" ht="16.2" thickBot="1">
      <c r="B3" s="82"/>
      <c r="C3" s="83"/>
      <c r="D3" s="111"/>
      <c r="E3" s="84"/>
      <c r="F3" s="86"/>
      <c r="G3" s="33"/>
      <c r="H3" s="1"/>
      <c r="I3" s="38"/>
      <c r="J3" s="2"/>
      <c r="K3" s="2"/>
      <c r="L3" s="38"/>
      <c r="M3" s="2"/>
      <c r="N3" s="2"/>
      <c r="O3" s="2"/>
      <c r="P3" s="38"/>
      <c r="Q3" s="2"/>
      <c r="R3" s="2"/>
      <c r="S3" s="2"/>
      <c r="T3" s="6"/>
      <c r="U3" s="6"/>
      <c r="V3" s="6"/>
      <c r="W3" s="6"/>
      <c r="X3" s="6"/>
      <c r="Y3" s="6"/>
      <c r="Z3" s="6"/>
      <c r="AA3" s="6"/>
      <c r="AB3" s="6"/>
      <c r="AC3" s="6"/>
      <c r="AD3" s="7"/>
      <c r="AE3" s="7"/>
      <c r="AF3" s="7"/>
      <c r="AG3" s="89"/>
      <c r="AH3" s="90"/>
      <c r="AI3" s="91"/>
      <c r="AJ3" s="91"/>
      <c r="AK3" s="91"/>
      <c r="AL3" s="91"/>
    </row>
    <row r="4" spans="1:41" ht="25.2" customHeight="1">
      <c r="B4" s="7"/>
      <c r="C4" s="22"/>
      <c r="D4" s="22"/>
      <c r="E4" s="7"/>
      <c r="F4" s="7"/>
      <c r="G4" s="33"/>
      <c r="H4" s="1"/>
      <c r="I4" s="38"/>
      <c r="J4" s="2"/>
      <c r="K4" s="2"/>
      <c r="L4" s="38"/>
      <c r="M4" s="2"/>
      <c r="N4" s="2"/>
      <c r="O4" s="2"/>
      <c r="P4" s="38"/>
      <c r="Q4" s="2"/>
      <c r="R4" s="2"/>
      <c r="S4" s="2"/>
      <c r="T4" s="6"/>
      <c r="U4" s="6"/>
      <c r="V4" s="6"/>
      <c r="W4" s="6"/>
      <c r="X4" s="6"/>
      <c r="Y4" s="6"/>
      <c r="Z4" s="6"/>
      <c r="AA4" s="6"/>
      <c r="AB4" s="6"/>
      <c r="AC4" s="6"/>
      <c r="AD4" s="7"/>
      <c r="AE4" s="7"/>
      <c r="AF4" s="7"/>
      <c r="AG4" s="7"/>
      <c r="AH4" s="131" t="s">
        <v>89</v>
      </c>
      <c r="AI4" s="131" t="s">
        <v>90</v>
      </c>
      <c r="AJ4" s="132" t="s">
        <v>91</v>
      </c>
      <c r="AK4" s="2"/>
      <c r="AL4" s="52"/>
    </row>
    <row r="5" spans="1:41" ht="23.4">
      <c r="B5" s="7"/>
      <c r="C5" s="22"/>
      <c r="D5" s="22"/>
      <c r="E5" s="7"/>
      <c r="F5" s="7"/>
      <c r="G5" s="34"/>
      <c r="H5" s="8"/>
      <c r="I5" s="39"/>
      <c r="J5" s="67"/>
      <c r="K5" s="67"/>
      <c r="L5" s="69"/>
      <c r="M5" s="9"/>
      <c r="N5" s="9"/>
      <c r="O5" s="9"/>
      <c r="P5" s="69"/>
      <c r="Q5" s="9"/>
      <c r="R5" s="9"/>
      <c r="S5" s="9"/>
      <c r="T5" s="102"/>
      <c r="U5" s="102"/>
      <c r="V5" s="102"/>
      <c r="W5" s="102"/>
      <c r="X5" s="102"/>
      <c r="Y5" s="49"/>
      <c r="Z5" s="49"/>
      <c r="AA5" s="49"/>
      <c r="AB5" s="49"/>
      <c r="AC5" s="49"/>
      <c r="AD5" s="10"/>
      <c r="AE5" s="10"/>
      <c r="AF5" s="10"/>
      <c r="AG5" s="10" t="s">
        <v>20</v>
      </c>
      <c r="AH5" s="130">
        <f>AI25</f>
        <v>0.20013011465998171</v>
      </c>
      <c r="AI5" s="133">
        <f>AI36</f>
        <v>0.26723996778977405</v>
      </c>
      <c r="AJ5" s="134">
        <f>AI52</f>
        <v>0.2619968859812834</v>
      </c>
      <c r="AK5" s="44"/>
      <c r="AL5" s="53"/>
    </row>
    <row r="6" spans="1:41" ht="29.25" customHeight="1">
      <c r="A6" s="11"/>
      <c r="B6" s="11"/>
      <c r="C6" s="27"/>
      <c r="D6" s="27"/>
      <c r="E6" s="11"/>
      <c r="F6" s="11"/>
      <c r="G6" s="115" t="s">
        <v>21</v>
      </c>
      <c r="H6" s="116"/>
      <c r="I6" s="117"/>
      <c r="J6" s="94" t="s">
        <v>1</v>
      </c>
      <c r="K6" s="95"/>
      <c r="L6" s="95"/>
      <c r="M6" s="96"/>
      <c r="N6" s="94" t="s">
        <v>2</v>
      </c>
      <c r="O6" s="95"/>
      <c r="P6" s="95"/>
      <c r="Q6" s="96"/>
      <c r="R6" s="107" t="s">
        <v>24</v>
      </c>
      <c r="S6" s="92"/>
      <c r="T6" s="92"/>
      <c r="U6" s="93"/>
      <c r="V6" s="108" t="s">
        <v>25</v>
      </c>
      <c r="W6" s="103"/>
      <c r="X6" s="103"/>
      <c r="Y6" s="104"/>
      <c r="Z6" s="108" t="s">
        <v>88</v>
      </c>
      <c r="AA6" s="103"/>
      <c r="AB6" s="103"/>
      <c r="AC6" s="104"/>
      <c r="AD6" s="28"/>
      <c r="AE6" s="28"/>
      <c r="AF6" s="29"/>
      <c r="AG6" s="29"/>
      <c r="AH6" s="29"/>
      <c r="AI6" s="11"/>
      <c r="AJ6" s="45"/>
      <c r="AK6" s="45"/>
      <c r="AL6" s="54"/>
    </row>
    <row r="7" spans="1:41" ht="70.5" customHeight="1">
      <c r="A7" s="20"/>
      <c r="B7" s="20"/>
      <c r="C7" s="20"/>
      <c r="D7" s="20"/>
      <c r="E7" s="20"/>
      <c r="F7" s="20"/>
      <c r="G7" s="76" t="s">
        <v>77</v>
      </c>
      <c r="H7" s="118"/>
      <c r="I7" s="77"/>
      <c r="J7" s="76" t="s">
        <v>78</v>
      </c>
      <c r="K7" s="78"/>
      <c r="L7" s="76" t="s">
        <v>82</v>
      </c>
      <c r="M7" s="77"/>
      <c r="N7" s="76" t="s">
        <v>83</v>
      </c>
      <c r="O7" s="77"/>
      <c r="P7" s="76" t="s">
        <v>84</v>
      </c>
      <c r="Q7" s="77"/>
      <c r="R7" s="76" t="s">
        <v>85</v>
      </c>
      <c r="S7" s="77"/>
      <c r="T7" s="76">
        <v>890204797</v>
      </c>
      <c r="U7" s="77"/>
      <c r="V7" s="76" t="s">
        <v>86</v>
      </c>
      <c r="W7" s="77"/>
      <c r="X7" s="105" t="s">
        <v>87</v>
      </c>
      <c r="Y7" s="106"/>
      <c r="Z7" s="76"/>
      <c r="AA7" s="77"/>
      <c r="AB7" s="105"/>
      <c r="AC7" s="106"/>
      <c r="AD7" s="97" t="s">
        <v>19</v>
      </c>
      <c r="AE7" s="98"/>
      <c r="AF7" s="98"/>
      <c r="AG7" s="98"/>
      <c r="AH7" s="98"/>
      <c r="AI7" s="99"/>
      <c r="AJ7" s="47"/>
      <c r="AK7" s="47"/>
      <c r="AL7" s="47"/>
      <c r="AN7" s="64">
        <v>531543</v>
      </c>
      <c r="AO7" s="15">
        <f>AI2/AJ10</f>
        <v>46.717660728117735</v>
      </c>
    </row>
    <row r="8" spans="1:41" ht="31.8">
      <c r="A8" s="16" t="s">
        <v>3</v>
      </c>
      <c r="B8" s="17" t="s">
        <v>4</v>
      </c>
      <c r="C8" s="17" t="s">
        <v>5</v>
      </c>
      <c r="D8" s="17"/>
      <c r="E8" s="13" t="s">
        <v>6</v>
      </c>
      <c r="F8" s="18" t="s">
        <v>7</v>
      </c>
      <c r="G8" s="35" t="s">
        <v>8</v>
      </c>
      <c r="H8" s="30" t="s">
        <v>28</v>
      </c>
      <c r="I8" s="31" t="s">
        <v>9</v>
      </c>
      <c r="J8" s="68" t="s">
        <v>26</v>
      </c>
      <c r="K8" s="68" t="s">
        <v>27</v>
      </c>
      <c r="L8" s="19" t="s">
        <v>22</v>
      </c>
      <c r="M8" s="19" t="s">
        <v>23</v>
      </c>
      <c r="N8" s="68" t="s">
        <v>26</v>
      </c>
      <c r="O8" s="68" t="s">
        <v>27</v>
      </c>
      <c r="P8" s="19" t="s">
        <v>22</v>
      </c>
      <c r="Q8" s="19" t="s">
        <v>23</v>
      </c>
      <c r="R8" s="31" t="s">
        <v>26</v>
      </c>
      <c r="S8" s="31" t="s">
        <v>27</v>
      </c>
      <c r="T8" s="19" t="s">
        <v>22</v>
      </c>
      <c r="U8" s="19" t="s">
        <v>23</v>
      </c>
      <c r="V8" s="31" t="s">
        <v>26</v>
      </c>
      <c r="W8" s="31" t="s">
        <v>27</v>
      </c>
      <c r="X8" s="19" t="s">
        <v>22</v>
      </c>
      <c r="Y8" s="19" t="s">
        <v>23</v>
      </c>
      <c r="Z8" s="31" t="s">
        <v>26</v>
      </c>
      <c r="AA8" s="31" t="s">
        <v>27</v>
      </c>
      <c r="AB8" s="19" t="s">
        <v>22</v>
      </c>
      <c r="AC8" s="19" t="s">
        <v>23</v>
      </c>
      <c r="AD8" s="12" t="s">
        <v>10</v>
      </c>
      <c r="AE8" s="12" t="s">
        <v>11</v>
      </c>
      <c r="AF8" s="13" t="s">
        <v>12</v>
      </c>
      <c r="AG8" s="13" t="s">
        <v>13</v>
      </c>
      <c r="AH8" s="13" t="s">
        <v>14</v>
      </c>
      <c r="AI8" s="14" t="s">
        <v>15</v>
      </c>
      <c r="AJ8" s="46" t="s">
        <v>16</v>
      </c>
      <c r="AK8" s="46" t="s">
        <v>23</v>
      </c>
      <c r="AL8" s="13" t="s">
        <v>17</v>
      </c>
      <c r="AM8" s="15" t="s">
        <v>30</v>
      </c>
      <c r="AN8" s="15" t="s">
        <v>31</v>
      </c>
      <c r="AO8" s="15" t="s">
        <v>32</v>
      </c>
    </row>
    <row r="9" spans="1:41">
      <c r="A9" s="73" t="s">
        <v>34</v>
      </c>
      <c r="B9" s="74"/>
      <c r="C9" s="74"/>
      <c r="D9" s="74"/>
      <c r="E9" s="74"/>
      <c r="F9" s="75"/>
      <c r="G9" s="35"/>
      <c r="H9" s="30"/>
      <c r="I9" s="31"/>
      <c r="J9" s="68"/>
      <c r="K9" s="68"/>
      <c r="L9" s="19"/>
      <c r="M9" s="19"/>
      <c r="N9" s="71"/>
      <c r="O9" s="71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2"/>
      <c r="AE9" s="12"/>
      <c r="AF9" s="13"/>
      <c r="AG9" s="13"/>
      <c r="AH9" s="13"/>
      <c r="AI9" s="14"/>
      <c r="AJ9" s="46"/>
      <c r="AK9" s="46"/>
      <c r="AL9" s="13"/>
    </row>
    <row r="10" spans="1:41" ht="39" customHeight="1">
      <c r="A10" s="11">
        <v>1</v>
      </c>
      <c r="B10" s="50">
        <v>53102710</v>
      </c>
      <c r="C10" s="36" t="s">
        <v>35</v>
      </c>
      <c r="D10" s="109" t="s">
        <v>36</v>
      </c>
      <c r="E10" s="23" t="s">
        <v>29</v>
      </c>
      <c r="F10" s="11">
        <v>1</v>
      </c>
      <c r="G10" s="24">
        <v>283272</v>
      </c>
      <c r="H10" s="24">
        <f>G10*F$2</f>
        <v>14446.871999999999</v>
      </c>
      <c r="I10" s="40">
        <f>G10+H10</f>
        <v>297718.87199999997</v>
      </c>
      <c r="J10" s="24">
        <v>520000</v>
      </c>
      <c r="K10" s="24">
        <f>J10*19%</f>
        <v>98800</v>
      </c>
      <c r="L10" s="70">
        <f>J10+K10</f>
        <v>618800</v>
      </c>
      <c r="M10" s="26">
        <f>L10*F10</f>
        <v>618800</v>
      </c>
      <c r="N10" s="61">
        <v>190000</v>
      </c>
      <c r="O10" s="61">
        <f>N10*19%</f>
        <v>36100</v>
      </c>
      <c r="P10" s="72">
        <f>N10+O10</f>
        <v>226100</v>
      </c>
      <c r="Q10" s="26">
        <f>P10*F10</f>
        <v>226100</v>
      </c>
      <c r="R10" s="61">
        <v>400000</v>
      </c>
      <c r="S10" s="61">
        <f>R10*19%</f>
        <v>76000</v>
      </c>
      <c r="T10" s="62">
        <f>R10+S10</f>
        <v>476000</v>
      </c>
      <c r="U10" s="25">
        <f>T10*F10</f>
        <v>476000</v>
      </c>
      <c r="V10" s="66">
        <v>510000</v>
      </c>
      <c r="W10" s="66">
        <f>V10*19%</f>
        <v>96900</v>
      </c>
      <c r="X10" s="63">
        <f>V10+W10</f>
        <v>606900</v>
      </c>
      <c r="Y10" s="25">
        <f>X10*F10</f>
        <v>606900</v>
      </c>
      <c r="Z10" s="66"/>
      <c r="AA10" s="66"/>
      <c r="AB10" s="63"/>
      <c r="AC10" s="25"/>
      <c r="AD10" s="56">
        <f>ROUND(MIN(I10,L10,P10,T10,X10),0)</f>
        <v>226100</v>
      </c>
      <c r="AE10" s="56">
        <f>ROUND(AVERAGE(I10,L10,P10,T10,X10),0)</f>
        <v>445104</v>
      </c>
      <c r="AF10" s="57">
        <f>ROUND(MEDIAN(I10,L10,P10,T10,X10),0)</f>
        <v>476000</v>
      </c>
      <c r="AG10" s="58">
        <f>ROUND(GEOMEAN(I10,L10,P10,T10,X10),0)</f>
        <v>413120</v>
      </c>
      <c r="AH10" s="57">
        <f t="shared" ref="AH10:AH52" si="0">ROUND(STDEVA(AD10,AG10),0)</f>
        <v>132243</v>
      </c>
      <c r="AI10" s="59">
        <f t="shared" ref="AI10:AI52" si="1">AH10/AG10*100%</f>
        <v>0.32010795894655308</v>
      </c>
      <c r="AJ10" s="60">
        <f>IF(AI10&lt;=$AH$5,AD10,AG10)</f>
        <v>413120</v>
      </c>
      <c r="AK10" s="60">
        <f>AJ10*F10</f>
        <v>413120</v>
      </c>
      <c r="AL10" s="55" t="str">
        <f>IF(AI10&lt;=$AH$5,"MENOR VALOR","MEDIA GEOMETRICA")</f>
        <v>MEDIA GEOMETRICA</v>
      </c>
      <c r="AM10" s="41">
        <f>L10/P10-100%</f>
        <v>1.736842105263158</v>
      </c>
      <c r="AN10" s="41">
        <f>L10/T10-100%</f>
        <v>0.30000000000000004</v>
      </c>
      <c r="AO10" s="41">
        <f>P10/T10-100%</f>
        <v>-0.52500000000000002</v>
      </c>
    </row>
    <row r="11" spans="1:41" ht="39" customHeight="1">
      <c r="A11" s="11">
        <v>2</v>
      </c>
      <c r="B11" s="50">
        <v>53102710</v>
      </c>
      <c r="C11" s="36" t="s">
        <v>37</v>
      </c>
      <c r="D11" s="109" t="s">
        <v>36</v>
      </c>
      <c r="E11" s="23" t="s">
        <v>29</v>
      </c>
      <c r="F11" s="11">
        <v>1</v>
      </c>
      <c r="G11" s="24">
        <v>98660</v>
      </c>
      <c r="H11" s="24">
        <f t="shared" ref="H11:H24" si="2">G11*F$2</f>
        <v>5031.66</v>
      </c>
      <c r="I11" s="40">
        <f t="shared" ref="I11:I24" si="3">G11+H11</f>
        <v>103691.66</v>
      </c>
      <c r="J11" s="24"/>
      <c r="K11" s="24"/>
      <c r="L11" s="70"/>
      <c r="M11" s="26"/>
      <c r="N11" s="61">
        <v>190000</v>
      </c>
      <c r="O11" s="61">
        <f t="shared" ref="O11:O24" si="4">N11*19%</f>
        <v>36100</v>
      </c>
      <c r="P11" s="72">
        <f t="shared" ref="P11:P51" si="5">N11+O11</f>
        <v>226100</v>
      </c>
      <c r="Q11" s="26">
        <f t="shared" ref="Q11:Q52" si="6">P11*F11</f>
        <v>226100</v>
      </c>
      <c r="R11" s="61">
        <v>280000</v>
      </c>
      <c r="S11" s="61">
        <f t="shared" ref="S11:S52" si="7">R11*19%</f>
        <v>53200</v>
      </c>
      <c r="T11" s="62">
        <f t="shared" ref="T11:T50" si="8">R11+S11</f>
        <v>333200</v>
      </c>
      <c r="U11" s="25">
        <f t="shared" ref="U11:U50" si="9">T11*F11</f>
        <v>333200</v>
      </c>
      <c r="V11" s="66">
        <v>320000</v>
      </c>
      <c r="W11" s="66">
        <f t="shared" ref="W11:W24" si="10">V11*19%</f>
        <v>60800</v>
      </c>
      <c r="X11" s="63">
        <f t="shared" ref="X11:X24" si="11">V11+W11</f>
        <v>380800</v>
      </c>
      <c r="Y11" s="25">
        <f t="shared" ref="Y11:Y24" si="12">X11*F11</f>
        <v>380800</v>
      </c>
      <c r="Z11" s="66"/>
      <c r="AA11" s="66"/>
      <c r="AB11" s="63"/>
      <c r="AC11" s="25"/>
      <c r="AD11" s="56">
        <f t="shared" ref="AD11:AD24" si="13">ROUND(MIN(I11,L11,P11,T11,X11),0)</f>
        <v>103692</v>
      </c>
      <c r="AE11" s="56">
        <f t="shared" ref="AE11:AE24" si="14">ROUND(AVERAGE(I11,L11,P11,T11,X11),0)</f>
        <v>260948</v>
      </c>
      <c r="AF11" s="57">
        <f t="shared" ref="AF11:AF24" si="15">ROUND(MEDIAN(I11,L11,P11,T11,X11),0)</f>
        <v>279650</v>
      </c>
      <c r="AG11" s="58">
        <f t="shared" ref="AG11:AG24" si="16">ROUND(GEOMEAN(I11,L11,P11,T11,X11),0)</f>
        <v>233540</v>
      </c>
      <c r="AH11" s="57">
        <f t="shared" ref="AH11:AH24" si="17">ROUND(STDEVA(AD11,AG11),0)</f>
        <v>91816</v>
      </c>
      <c r="AI11" s="59">
        <f t="shared" si="1"/>
        <v>0.39314892523764666</v>
      </c>
      <c r="AJ11" s="60">
        <f t="shared" ref="AJ11:AJ50" si="18">IF(AI11&lt;=$AH$5,AD11,AG11)</f>
        <v>233540</v>
      </c>
      <c r="AK11" s="60">
        <f t="shared" ref="AK11:AK50" si="19">AJ11*F11</f>
        <v>233540</v>
      </c>
      <c r="AL11" s="55" t="str">
        <f t="shared" ref="AL11:AL50" si="20">IF(AI11&lt;=$AH$5,"MENOR VALOR","MEDIA GEOMETRICA")</f>
        <v>MEDIA GEOMETRICA</v>
      </c>
      <c r="AM11" s="41">
        <f t="shared" ref="AM11:AM51" si="21">L11/P11-100%</f>
        <v>-1</v>
      </c>
      <c r="AN11" s="41">
        <f t="shared" ref="AN11:AN50" si="22">L11/T11-100%</f>
        <v>-1</v>
      </c>
      <c r="AO11" s="41">
        <f t="shared" ref="AO11:AO50" si="23">P11/T11-100%</f>
        <v>-0.3214285714285714</v>
      </c>
    </row>
    <row r="12" spans="1:41" ht="39" customHeight="1">
      <c r="A12" s="11">
        <v>3</v>
      </c>
      <c r="B12" s="50">
        <v>53102710</v>
      </c>
      <c r="C12" s="36" t="s">
        <v>38</v>
      </c>
      <c r="D12" s="109" t="s">
        <v>36</v>
      </c>
      <c r="E12" s="23" t="s">
        <v>29</v>
      </c>
      <c r="F12" s="11">
        <v>1</v>
      </c>
      <c r="G12" s="24"/>
      <c r="H12" s="24"/>
      <c r="I12" s="40"/>
      <c r="J12" s="24">
        <v>390000</v>
      </c>
      <c r="K12" s="24">
        <f t="shared" ref="K11:K50" si="24">J12*19%</f>
        <v>74100</v>
      </c>
      <c r="L12" s="70">
        <f t="shared" ref="L11:L50" si="25">J12+K12</f>
        <v>464100</v>
      </c>
      <c r="M12" s="26">
        <f t="shared" ref="M11:M50" si="26">L12*F12</f>
        <v>464100</v>
      </c>
      <c r="N12" s="61">
        <v>210000</v>
      </c>
      <c r="O12" s="61">
        <f t="shared" si="4"/>
        <v>39900</v>
      </c>
      <c r="P12" s="72">
        <f t="shared" si="5"/>
        <v>249900</v>
      </c>
      <c r="Q12" s="26">
        <f t="shared" si="6"/>
        <v>249900</v>
      </c>
      <c r="R12" s="61">
        <v>280000</v>
      </c>
      <c r="S12" s="61">
        <f t="shared" si="7"/>
        <v>53200</v>
      </c>
      <c r="T12" s="62">
        <f t="shared" si="8"/>
        <v>333200</v>
      </c>
      <c r="U12" s="25">
        <f t="shared" si="9"/>
        <v>333200</v>
      </c>
      <c r="V12" s="66">
        <v>420000</v>
      </c>
      <c r="W12" s="66">
        <f t="shared" si="10"/>
        <v>79800</v>
      </c>
      <c r="X12" s="63">
        <f t="shared" si="11"/>
        <v>499800</v>
      </c>
      <c r="Y12" s="25">
        <f t="shared" si="12"/>
        <v>499800</v>
      </c>
      <c r="Z12" s="66"/>
      <c r="AA12" s="66"/>
      <c r="AB12" s="63"/>
      <c r="AC12" s="25"/>
      <c r="AD12" s="56">
        <f t="shared" si="13"/>
        <v>249900</v>
      </c>
      <c r="AE12" s="56">
        <f t="shared" si="14"/>
        <v>386750</v>
      </c>
      <c r="AF12" s="57">
        <f t="shared" si="15"/>
        <v>398650</v>
      </c>
      <c r="AG12" s="58">
        <f t="shared" si="16"/>
        <v>372795</v>
      </c>
      <c r="AH12" s="57">
        <f t="shared" si="17"/>
        <v>86900</v>
      </c>
      <c r="AI12" s="59">
        <f t="shared" si="1"/>
        <v>0.23310398476374414</v>
      </c>
      <c r="AJ12" s="60">
        <f t="shared" si="18"/>
        <v>372795</v>
      </c>
      <c r="AK12" s="60">
        <f t="shared" si="19"/>
        <v>372795</v>
      </c>
      <c r="AL12" s="55" t="str">
        <f t="shared" si="20"/>
        <v>MEDIA GEOMETRICA</v>
      </c>
      <c r="AM12" s="41">
        <f t="shared" si="21"/>
        <v>0.85714285714285721</v>
      </c>
      <c r="AN12" s="41">
        <f t="shared" si="22"/>
        <v>0.39285714285714279</v>
      </c>
      <c r="AO12" s="41">
        <f t="shared" si="23"/>
        <v>-0.25</v>
      </c>
    </row>
    <row r="13" spans="1:41" ht="39" customHeight="1">
      <c r="A13" s="11">
        <v>4</v>
      </c>
      <c r="B13" s="65">
        <v>53102710</v>
      </c>
      <c r="C13" s="36" t="s">
        <v>39</v>
      </c>
      <c r="D13" s="109" t="s">
        <v>40</v>
      </c>
      <c r="E13" s="23" t="s">
        <v>29</v>
      </c>
      <c r="F13" s="11">
        <v>1</v>
      </c>
      <c r="G13" s="24">
        <v>111880</v>
      </c>
      <c r="H13" s="24">
        <f t="shared" si="2"/>
        <v>5705.8799999999992</v>
      </c>
      <c r="I13" s="40">
        <f t="shared" si="3"/>
        <v>117585.88</v>
      </c>
      <c r="J13" s="24">
        <v>390000</v>
      </c>
      <c r="K13" s="24">
        <f t="shared" si="24"/>
        <v>74100</v>
      </c>
      <c r="L13" s="70">
        <f t="shared" si="25"/>
        <v>464100</v>
      </c>
      <c r="M13" s="26">
        <f t="shared" si="26"/>
        <v>464100</v>
      </c>
      <c r="N13" s="61">
        <v>210000</v>
      </c>
      <c r="O13" s="61">
        <f t="shared" si="4"/>
        <v>39900</v>
      </c>
      <c r="P13" s="72">
        <f t="shared" si="5"/>
        <v>249900</v>
      </c>
      <c r="Q13" s="26">
        <f t="shared" si="6"/>
        <v>249900</v>
      </c>
      <c r="R13" s="61">
        <v>280000</v>
      </c>
      <c r="S13" s="61">
        <f t="shared" si="7"/>
        <v>53200</v>
      </c>
      <c r="T13" s="62">
        <f t="shared" si="8"/>
        <v>333200</v>
      </c>
      <c r="U13" s="25">
        <f t="shared" si="9"/>
        <v>333200</v>
      </c>
      <c r="V13" s="66">
        <v>250000</v>
      </c>
      <c r="W13" s="66">
        <f t="shared" si="10"/>
        <v>47500</v>
      </c>
      <c r="X13" s="63">
        <f t="shared" si="11"/>
        <v>297500</v>
      </c>
      <c r="Y13" s="25">
        <f t="shared" si="12"/>
        <v>297500</v>
      </c>
      <c r="Z13" s="66"/>
      <c r="AA13" s="66"/>
      <c r="AB13" s="63"/>
      <c r="AC13" s="25"/>
      <c r="AD13" s="56">
        <f t="shared" si="13"/>
        <v>117586</v>
      </c>
      <c r="AE13" s="56">
        <f t="shared" si="14"/>
        <v>292457</v>
      </c>
      <c r="AF13" s="57">
        <f t="shared" si="15"/>
        <v>297500</v>
      </c>
      <c r="AG13" s="58">
        <f t="shared" si="16"/>
        <v>266799</v>
      </c>
      <c r="AH13" s="57">
        <f t="shared" si="17"/>
        <v>105510</v>
      </c>
      <c r="AI13" s="59">
        <f t="shared" si="1"/>
        <v>0.39546624987350026</v>
      </c>
      <c r="AJ13" s="60">
        <f t="shared" si="18"/>
        <v>266799</v>
      </c>
      <c r="AK13" s="60">
        <f t="shared" si="19"/>
        <v>266799</v>
      </c>
      <c r="AL13" s="55" t="str">
        <f t="shared" si="20"/>
        <v>MEDIA GEOMETRICA</v>
      </c>
      <c r="AM13" s="41">
        <f t="shared" si="21"/>
        <v>0.85714285714285721</v>
      </c>
      <c r="AN13" s="41">
        <f t="shared" si="22"/>
        <v>0.39285714285714279</v>
      </c>
      <c r="AO13" s="41">
        <f t="shared" si="23"/>
        <v>-0.25</v>
      </c>
    </row>
    <row r="14" spans="1:41" ht="39" customHeight="1">
      <c r="A14" s="11">
        <v>5</v>
      </c>
      <c r="B14" s="50">
        <v>53102710</v>
      </c>
      <c r="C14" s="36" t="s">
        <v>41</v>
      </c>
      <c r="D14" s="109" t="s">
        <v>40</v>
      </c>
      <c r="E14" s="23" t="s">
        <v>29</v>
      </c>
      <c r="F14" s="11">
        <v>1</v>
      </c>
      <c r="G14" s="24">
        <v>176204</v>
      </c>
      <c r="H14" s="24">
        <f t="shared" si="2"/>
        <v>8986.4039999999986</v>
      </c>
      <c r="I14" s="40">
        <f t="shared" si="3"/>
        <v>185190.40400000001</v>
      </c>
      <c r="J14" s="24">
        <v>210000</v>
      </c>
      <c r="K14" s="24">
        <f t="shared" si="24"/>
        <v>39900</v>
      </c>
      <c r="L14" s="70">
        <f t="shared" si="25"/>
        <v>249900</v>
      </c>
      <c r="M14" s="26">
        <f t="shared" si="26"/>
        <v>249900</v>
      </c>
      <c r="N14" s="61">
        <v>190000</v>
      </c>
      <c r="O14" s="61">
        <f t="shared" si="4"/>
        <v>36100</v>
      </c>
      <c r="P14" s="72">
        <f t="shared" si="5"/>
        <v>226100</v>
      </c>
      <c r="Q14" s="26">
        <f t="shared" si="6"/>
        <v>226100</v>
      </c>
      <c r="R14" s="61">
        <v>180000</v>
      </c>
      <c r="S14" s="61">
        <f t="shared" si="7"/>
        <v>34200</v>
      </c>
      <c r="T14" s="62">
        <f t="shared" si="8"/>
        <v>214200</v>
      </c>
      <c r="U14" s="25">
        <f t="shared" si="9"/>
        <v>214200</v>
      </c>
      <c r="V14" s="66">
        <v>320000</v>
      </c>
      <c r="W14" s="66">
        <f t="shared" si="10"/>
        <v>60800</v>
      </c>
      <c r="X14" s="63">
        <f t="shared" si="11"/>
        <v>380800</v>
      </c>
      <c r="Y14" s="25">
        <f t="shared" si="12"/>
        <v>380800</v>
      </c>
      <c r="Z14" s="66"/>
      <c r="AA14" s="66"/>
      <c r="AB14" s="63"/>
      <c r="AC14" s="25"/>
      <c r="AD14" s="56">
        <f t="shared" si="13"/>
        <v>185190</v>
      </c>
      <c r="AE14" s="56">
        <f t="shared" si="14"/>
        <v>251238</v>
      </c>
      <c r="AF14" s="57">
        <f t="shared" si="15"/>
        <v>226100</v>
      </c>
      <c r="AG14" s="58">
        <f t="shared" si="16"/>
        <v>243355</v>
      </c>
      <c r="AH14" s="57">
        <f t="shared" si="17"/>
        <v>41129</v>
      </c>
      <c r="AI14" s="59">
        <f t="shared" si="1"/>
        <v>0.16900823899241849</v>
      </c>
      <c r="AJ14" s="60">
        <f t="shared" si="18"/>
        <v>185190</v>
      </c>
      <c r="AK14" s="60">
        <f t="shared" si="19"/>
        <v>185190</v>
      </c>
      <c r="AL14" s="55" t="str">
        <f t="shared" si="20"/>
        <v>MENOR VALOR</v>
      </c>
      <c r="AM14" s="41">
        <f t="shared" si="21"/>
        <v>0.10526315789473695</v>
      </c>
      <c r="AN14" s="41">
        <f t="shared" si="22"/>
        <v>0.16666666666666674</v>
      </c>
      <c r="AO14" s="41">
        <f t="shared" si="23"/>
        <v>5.555555555555558E-2</v>
      </c>
    </row>
    <row r="15" spans="1:41" ht="39" customHeight="1">
      <c r="A15" s="11">
        <v>6</v>
      </c>
      <c r="B15" s="50">
        <v>53102710</v>
      </c>
      <c r="C15" s="36" t="s">
        <v>42</v>
      </c>
      <c r="D15" s="109" t="s">
        <v>40</v>
      </c>
      <c r="E15" s="23" t="s">
        <v>29</v>
      </c>
      <c r="F15" s="11">
        <v>1</v>
      </c>
      <c r="G15" s="24"/>
      <c r="H15" s="24"/>
      <c r="I15" s="40"/>
      <c r="J15" s="24">
        <v>480000</v>
      </c>
      <c r="K15" s="24">
        <f t="shared" si="24"/>
        <v>91200</v>
      </c>
      <c r="L15" s="70">
        <f t="shared" si="25"/>
        <v>571200</v>
      </c>
      <c r="M15" s="26">
        <f t="shared" si="26"/>
        <v>571200</v>
      </c>
      <c r="N15" s="61">
        <v>240000</v>
      </c>
      <c r="O15" s="61">
        <f t="shared" si="4"/>
        <v>45600</v>
      </c>
      <c r="P15" s="72">
        <f t="shared" si="5"/>
        <v>285600</v>
      </c>
      <c r="Q15" s="26">
        <f t="shared" si="6"/>
        <v>285600</v>
      </c>
      <c r="R15" s="61">
        <v>180000</v>
      </c>
      <c r="S15" s="61">
        <f t="shared" si="7"/>
        <v>34200</v>
      </c>
      <c r="T15" s="62">
        <f t="shared" si="8"/>
        <v>214200</v>
      </c>
      <c r="U15" s="25">
        <f t="shared" si="9"/>
        <v>214200</v>
      </c>
      <c r="V15" s="66">
        <v>495000</v>
      </c>
      <c r="W15" s="66">
        <f t="shared" si="10"/>
        <v>94050</v>
      </c>
      <c r="X15" s="63">
        <f t="shared" si="11"/>
        <v>589050</v>
      </c>
      <c r="Y15" s="25">
        <f t="shared" si="12"/>
        <v>589050</v>
      </c>
      <c r="Z15" s="66"/>
      <c r="AA15" s="66"/>
      <c r="AB15" s="63"/>
      <c r="AC15" s="25"/>
      <c r="AD15" s="56">
        <f t="shared" si="13"/>
        <v>214200</v>
      </c>
      <c r="AE15" s="56">
        <f t="shared" si="14"/>
        <v>415013</v>
      </c>
      <c r="AF15" s="57">
        <f t="shared" si="15"/>
        <v>428400</v>
      </c>
      <c r="AG15" s="58">
        <f t="shared" si="16"/>
        <v>378773</v>
      </c>
      <c r="AH15" s="57">
        <f t="shared" si="17"/>
        <v>116371</v>
      </c>
      <c r="AI15" s="59">
        <f t="shared" si="1"/>
        <v>0.30723150805363636</v>
      </c>
      <c r="AJ15" s="60">
        <f t="shared" si="18"/>
        <v>378773</v>
      </c>
      <c r="AK15" s="60">
        <f t="shared" si="19"/>
        <v>378773</v>
      </c>
      <c r="AL15" s="55" t="str">
        <f t="shared" si="20"/>
        <v>MEDIA GEOMETRICA</v>
      </c>
      <c r="AM15" s="41">
        <f t="shared" si="21"/>
        <v>1</v>
      </c>
      <c r="AN15" s="41">
        <f t="shared" si="22"/>
        <v>1.6666666666666665</v>
      </c>
      <c r="AO15" s="41">
        <f t="shared" si="23"/>
        <v>0.33333333333333326</v>
      </c>
    </row>
    <row r="16" spans="1:41" ht="39" customHeight="1">
      <c r="A16" s="11">
        <v>7</v>
      </c>
      <c r="B16" s="50">
        <v>53102710</v>
      </c>
      <c r="C16" s="36" t="s">
        <v>43</v>
      </c>
      <c r="D16" s="109" t="s">
        <v>40</v>
      </c>
      <c r="E16" s="23" t="s">
        <v>29</v>
      </c>
      <c r="F16" s="11">
        <v>1</v>
      </c>
      <c r="G16" s="24"/>
      <c r="H16" s="24"/>
      <c r="I16" s="40"/>
      <c r="J16" s="24">
        <v>260000</v>
      </c>
      <c r="K16" s="24">
        <f t="shared" si="24"/>
        <v>49400</v>
      </c>
      <c r="L16" s="70">
        <f t="shared" si="25"/>
        <v>309400</v>
      </c>
      <c r="M16" s="26">
        <f t="shared" si="26"/>
        <v>309400</v>
      </c>
      <c r="N16" s="61">
        <v>240000</v>
      </c>
      <c r="O16" s="61">
        <f t="shared" si="4"/>
        <v>45600</v>
      </c>
      <c r="P16" s="72">
        <f t="shared" si="5"/>
        <v>285600</v>
      </c>
      <c r="Q16" s="26">
        <f t="shared" si="6"/>
        <v>285600</v>
      </c>
      <c r="R16" s="61">
        <v>400000</v>
      </c>
      <c r="S16" s="61">
        <f t="shared" si="7"/>
        <v>76000</v>
      </c>
      <c r="T16" s="62">
        <f t="shared" si="8"/>
        <v>476000</v>
      </c>
      <c r="U16" s="25">
        <f t="shared" si="9"/>
        <v>476000</v>
      </c>
      <c r="V16" s="66">
        <v>300000</v>
      </c>
      <c r="W16" s="66">
        <f t="shared" si="10"/>
        <v>57000</v>
      </c>
      <c r="X16" s="63">
        <f t="shared" si="11"/>
        <v>357000</v>
      </c>
      <c r="Y16" s="25">
        <f t="shared" si="12"/>
        <v>357000</v>
      </c>
      <c r="Z16" s="66"/>
      <c r="AA16" s="66"/>
      <c r="AB16" s="63"/>
      <c r="AC16" s="25"/>
      <c r="AD16" s="56">
        <f t="shared" si="13"/>
        <v>285600</v>
      </c>
      <c r="AE16" s="56">
        <f t="shared" si="14"/>
        <v>357000</v>
      </c>
      <c r="AF16" s="57">
        <f t="shared" si="15"/>
        <v>333200</v>
      </c>
      <c r="AG16" s="58">
        <f t="shared" si="16"/>
        <v>350057</v>
      </c>
      <c r="AH16" s="57">
        <f t="shared" si="17"/>
        <v>45578</v>
      </c>
      <c r="AI16" s="59">
        <f t="shared" si="1"/>
        <v>0.13020165287367486</v>
      </c>
      <c r="AJ16" s="60">
        <f t="shared" si="18"/>
        <v>285600</v>
      </c>
      <c r="AK16" s="60">
        <f t="shared" si="19"/>
        <v>285600</v>
      </c>
      <c r="AL16" s="55" t="str">
        <f t="shared" si="20"/>
        <v>MENOR VALOR</v>
      </c>
      <c r="AM16" s="41">
        <f t="shared" si="21"/>
        <v>8.3333333333333259E-2</v>
      </c>
      <c r="AN16" s="41">
        <f t="shared" si="22"/>
        <v>-0.35</v>
      </c>
      <c r="AO16" s="41">
        <f t="shared" si="23"/>
        <v>-0.4</v>
      </c>
    </row>
    <row r="17" spans="1:41" ht="39" customHeight="1">
      <c r="A17" s="11">
        <v>8</v>
      </c>
      <c r="B17" s="50">
        <v>53102710</v>
      </c>
      <c r="C17" s="36" t="s">
        <v>44</v>
      </c>
      <c r="D17" s="109" t="s">
        <v>40</v>
      </c>
      <c r="E17" s="23" t="s">
        <v>29</v>
      </c>
      <c r="F17" s="11">
        <v>1</v>
      </c>
      <c r="G17" s="24">
        <v>237312</v>
      </c>
      <c r="H17" s="24">
        <f t="shared" si="2"/>
        <v>12102.911999999998</v>
      </c>
      <c r="I17" s="40">
        <f t="shared" si="3"/>
        <v>249414.91200000001</v>
      </c>
      <c r="J17" s="24">
        <v>200000</v>
      </c>
      <c r="K17" s="24">
        <f t="shared" si="24"/>
        <v>38000</v>
      </c>
      <c r="L17" s="70">
        <f t="shared" si="25"/>
        <v>238000</v>
      </c>
      <c r="M17" s="26">
        <f t="shared" si="26"/>
        <v>238000</v>
      </c>
      <c r="N17" s="61">
        <v>190000</v>
      </c>
      <c r="O17" s="61">
        <f t="shared" si="4"/>
        <v>36100</v>
      </c>
      <c r="P17" s="72">
        <f t="shared" si="5"/>
        <v>226100</v>
      </c>
      <c r="Q17" s="26">
        <f t="shared" si="6"/>
        <v>226100</v>
      </c>
      <c r="R17" s="61">
        <v>300000</v>
      </c>
      <c r="S17" s="61">
        <f t="shared" si="7"/>
        <v>57000</v>
      </c>
      <c r="T17" s="62">
        <f t="shared" si="8"/>
        <v>357000</v>
      </c>
      <c r="U17" s="25">
        <f t="shared" si="9"/>
        <v>357000</v>
      </c>
      <c r="V17" s="66">
        <v>250000</v>
      </c>
      <c r="W17" s="66">
        <f t="shared" si="10"/>
        <v>47500</v>
      </c>
      <c r="X17" s="63">
        <f t="shared" si="11"/>
        <v>297500</v>
      </c>
      <c r="Y17" s="25">
        <f t="shared" si="12"/>
        <v>297500</v>
      </c>
      <c r="Z17" s="66"/>
      <c r="AA17" s="66"/>
      <c r="AB17" s="63"/>
      <c r="AC17" s="25"/>
      <c r="AD17" s="56">
        <f t="shared" si="13"/>
        <v>226100</v>
      </c>
      <c r="AE17" s="56">
        <f t="shared" si="14"/>
        <v>273603</v>
      </c>
      <c r="AF17" s="57">
        <f t="shared" si="15"/>
        <v>249415</v>
      </c>
      <c r="AG17" s="58">
        <f t="shared" si="16"/>
        <v>269644</v>
      </c>
      <c r="AH17" s="57">
        <f t="shared" si="17"/>
        <v>30790</v>
      </c>
      <c r="AI17" s="59">
        <f t="shared" si="1"/>
        <v>0.11418759549628399</v>
      </c>
      <c r="AJ17" s="60">
        <f t="shared" si="18"/>
        <v>226100</v>
      </c>
      <c r="AK17" s="60">
        <f t="shared" si="19"/>
        <v>226100</v>
      </c>
      <c r="AL17" s="55" t="str">
        <f t="shared" si="20"/>
        <v>MENOR VALOR</v>
      </c>
      <c r="AM17" s="41">
        <f t="shared" si="21"/>
        <v>5.2631578947368363E-2</v>
      </c>
      <c r="AN17" s="41">
        <f t="shared" si="22"/>
        <v>-0.33333333333333337</v>
      </c>
      <c r="AO17" s="41">
        <f t="shared" si="23"/>
        <v>-0.3666666666666667</v>
      </c>
    </row>
    <row r="18" spans="1:41" ht="39" customHeight="1">
      <c r="A18" s="11">
        <v>9</v>
      </c>
      <c r="B18" s="50">
        <v>53102710</v>
      </c>
      <c r="C18" s="36" t="s">
        <v>45</v>
      </c>
      <c r="D18" s="109" t="s">
        <v>40</v>
      </c>
      <c r="E18" s="23" t="s">
        <v>29</v>
      </c>
      <c r="F18" s="11">
        <v>1</v>
      </c>
      <c r="G18" s="15"/>
      <c r="H18" s="24"/>
      <c r="I18" s="40"/>
      <c r="J18" s="24">
        <v>200000</v>
      </c>
      <c r="K18" s="24">
        <f t="shared" si="24"/>
        <v>38000</v>
      </c>
      <c r="L18" s="70">
        <f t="shared" si="25"/>
        <v>238000</v>
      </c>
      <c r="M18" s="26">
        <f t="shared" si="26"/>
        <v>238000</v>
      </c>
      <c r="N18" s="61">
        <v>230000</v>
      </c>
      <c r="O18" s="61">
        <f t="shared" si="4"/>
        <v>43700</v>
      </c>
      <c r="P18" s="72">
        <f t="shared" si="5"/>
        <v>273700</v>
      </c>
      <c r="Q18" s="26">
        <f t="shared" si="6"/>
        <v>273700</v>
      </c>
      <c r="R18" s="61">
        <v>300000</v>
      </c>
      <c r="S18" s="61">
        <f t="shared" si="7"/>
        <v>57000</v>
      </c>
      <c r="T18" s="62">
        <f t="shared" si="8"/>
        <v>357000</v>
      </c>
      <c r="U18" s="25">
        <f t="shared" si="9"/>
        <v>357000</v>
      </c>
      <c r="V18" s="66">
        <v>250000</v>
      </c>
      <c r="W18" s="66">
        <f t="shared" si="10"/>
        <v>47500</v>
      </c>
      <c r="X18" s="63">
        <f t="shared" si="11"/>
        <v>297500</v>
      </c>
      <c r="Y18" s="25">
        <f t="shared" si="12"/>
        <v>297500</v>
      </c>
      <c r="Z18" s="66"/>
      <c r="AA18" s="66"/>
      <c r="AB18" s="63"/>
      <c r="AC18" s="25"/>
      <c r="AD18" s="56">
        <f t="shared" si="13"/>
        <v>238000</v>
      </c>
      <c r="AE18" s="56">
        <f t="shared" si="14"/>
        <v>291550</v>
      </c>
      <c r="AF18" s="57">
        <f t="shared" si="15"/>
        <v>285600</v>
      </c>
      <c r="AG18" s="58">
        <f t="shared" si="16"/>
        <v>288404</v>
      </c>
      <c r="AH18" s="57">
        <f t="shared" si="17"/>
        <v>35641</v>
      </c>
      <c r="AI18" s="59">
        <f t="shared" si="1"/>
        <v>0.12358011678062718</v>
      </c>
      <c r="AJ18" s="60">
        <f t="shared" si="18"/>
        <v>238000</v>
      </c>
      <c r="AK18" s="60">
        <f t="shared" si="19"/>
        <v>238000</v>
      </c>
      <c r="AL18" s="55" t="str">
        <f t="shared" si="20"/>
        <v>MENOR VALOR</v>
      </c>
      <c r="AM18" s="41">
        <f t="shared" si="21"/>
        <v>-0.13043478260869568</v>
      </c>
      <c r="AN18" s="41">
        <f t="shared" si="22"/>
        <v>-0.33333333333333337</v>
      </c>
      <c r="AO18" s="41">
        <f t="shared" si="23"/>
        <v>-0.23333333333333328</v>
      </c>
    </row>
    <row r="19" spans="1:41" ht="39" customHeight="1">
      <c r="A19" s="11">
        <v>10</v>
      </c>
      <c r="B19" s="50">
        <v>53102710</v>
      </c>
      <c r="C19" s="36" t="s">
        <v>46</v>
      </c>
      <c r="D19" s="109" t="s">
        <v>40</v>
      </c>
      <c r="E19" s="23" t="s">
        <v>29</v>
      </c>
      <c r="F19" s="11">
        <v>1</v>
      </c>
      <c r="G19" s="24">
        <v>179961</v>
      </c>
      <c r="H19" s="24">
        <f t="shared" si="2"/>
        <v>9178.0109999999986</v>
      </c>
      <c r="I19" s="40">
        <f t="shared" si="3"/>
        <v>189139.011</v>
      </c>
      <c r="J19" s="24">
        <v>200000</v>
      </c>
      <c r="K19" s="24">
        <f t="shared" si="24"/>
        <v>38000</v>
      </c>
      <c r="L19" s="70">
        <f t="shared" si="25"/>
        <v>238000</v>
      </c>
      <c r="M19" s="26">
        <f t="shared" si="26"/>
        <v>238000</v>
      </c>
      <c r="N19" s="61">
        <v>240000</v>
      </c>
      <c r="O19" s="61">
        <f t="shared" si="4"/>
        <v>45600</v>
      </c>
      <c r="P19" s="72">
        <f t="shared" si="5"/>
        <v>285600</v>
      </c>
      <c r="Q19" s="26">
        <f t="shared" si="6"/>
        <v>285600</v>
      </c>
      <c r="R19" s="61">
        <v>180000</v>
      </c>
      <c r="S19" s="61">
        <f t="shared" si="7"/>
        <v>34200</v>
      </c>
      <c r="T19" s="62">
        <f t="shared" si="8"/>
        <v>214200</v>
      </c>
      <c r="U19" s="25">
        <f t="shared" si="9"/>
        <v>214200</v>
      </c>
      <c r="V19" s="66">
        <v>220000</v>
      </c>
      <c r="W19" s="66">
        <f t="shared" si="10"/>
        <v>41800</v>
      </c>
      <c r="X19" s="63">
        <f t="shared" si="11"/>
        <v>261800</v>
      </c>
      <c r="Y19" s="25">
        <f t="shared" si="12"/>
        <v>261800</v>
      </c>
      <c r="Z19" s="66"/>
      <c r="AA19" s="66"/>
      <c r="AB19" s="63"/>
      <c r="AC19" s="25"/>
      <c r="AD19" s="56">
        <f t="shared" si="13"/>
        <v>189139</v>
      </c>
      <c r="AE19" s="56">
        <f t="shared" si="14"/>
        <v>237748</v>
      </c>
      <c r="AF19" s="57">
        <f t="shared" si="15"/>
        <v>238000</v>
      </c>
      <c r="AG19" s="58">
        <f t="shared" si="16"/>
        <v>235278</v>
      </c>
      <c r="AH19" s="57">
        <f t="shared" si="17"/>
        <v>32625</v>
      </c>
      <c r="AI19" s="59">
        <f t="shared" si="1"/>
        <v>0.13866574860377937</v>
      </c>
      <c r="AJ19" s="60">
        <f t="shared" si="18"/>
        <v>189139</v>
      </c>
      <c r="AK19" s="60">
        <f t="shared" si="19"/>
        <v>189139</v>
      </c>
      <c r="AL19" s="55" t="str">
        <f t="shared" si="20"/>
        <v>MENOR VALOR</v>
      </c>
      <c r="AM19" s="41">
        <f t="shared" si="21"/>
        <v>-0.16666666666666663</v>
      </c>
      <c r="AN19" s="41">
        <f t="shared" si="22"/>
        <v>0.11111111111111116</v>
      </c>
      <c r="AO19" s="41">
        <f t="shared" si="23"/>
        <v>0.33333333333333326</v>
      </c>
    </row>
    <row r="20" spans="1:41" ht="39" customHeight="1">
      <c r="A20" s="11">
        <v>11</v>
      </c>
      <c r="B20" s="50">
        <v>53102710</v>
      </c>
      <c r="C20" s="36" t="s">
        <v>47</v>
      </c>
      <c r="D20" s="109" t="s">
        <v>40</v>
      </c>
      <c r="E20" s="23" t="s">
        <v>29</v>
      </c>
      <c r="F20" s="11">
        <v>1</v>
      </c>
      <c r="G20" s="24">
        <v>212592</v>
      </c>
      <c r="H20" s="24">
        <f t="shared" si="2"/>
        <v>10842.191999999999</v>
      </c>
      <c r="I20" s="40">
        <f t="shared" si="3"/>
        <v>223434.19200000001</v>
      </c>
      <c r="J20" s="24">
        <v>230000</v>
      </c>
      <c r="K20" s="24">
        <f t="shared" si="24"/>
        <v>43700</v>
      </c>
      <c r="L20" s="70">
        <f t="shared" si="25"/>
        <v>273700</v>
      </c>
      <c r="M20" s="26">
        <f t="shared" si="26"/>
        <v>273700</v>
      </c>
      <c r="N20" s="61">
        <v>225000</v>
      </c>
      <c r="O20" s="61">
        <f t="shared" si="4"/>
        <v>42750</v>
      </c>
      <c r="P20" s="72">
        <f t="shared" si="5"/>
        <v>267750</v>
      </c>
      <c r="Q20" s="26">
        <f t="shared" si="6"/>
        <v>267750</v>
      </c>
      <c r="R20" s="61">
        <v>180000</v>
      </c>
      <c r="S20" s="61">
        <f t="shared" si="7"/>
        <v>34200</v>
      </c>
      <c r="T20" s="62">
        <f t="shared" si="8"/>
        <v>214200</v>
      </c>
      <c r="U20" s="25">
        <f t="shared" si="9"/>
        <v>214200</v>
      </c>
      <c r="V20" s="66">
        <v>200000</v>
      </c>
      <c r="W20" s="66">
        <f t="shared" si="10"/>
        <v>38000</v>
      </c>
      <c r="X20" s="63">
        <f t="shared" si="11"/>
        <v>238000</v>
      </c>
      <c r="Y20" s="25">
        <f t="shared" si="12"/>
        <v>238000</v>
      </c>
      <c r="Z20" s="66"/>
      <c r="AA20" s="66"/>
      <c r="AB20" s="63"/>
      <c r="AC20" s="25"/>
      <c r="AD20" s="56">
        <f t="shared" si="13"/>
        <v>214200</v>
      </c>
      <c r="AE20" s="56">
        <f t="shared" si="14"/>
        <v>243417</v>
      </c>
      <c r="AF20" s="57">
        <f t="shared" si="15"/>
        <v>238000</v>
      </c>
      <c r="AG20" s="58">
        <f t="shared" si="16"/>
        <v>242276</v>
      </c>
      <c r="AH20" s="57">
        <f t="shared" si="17"/>
        <v>19853</v>
      </c>
      <c r="AI20" s="59">
        <f t="shared" si="1"/>
        <v>8.1943733593092177E-2</v>
      </c>
      <c r="AJ20" s="60">
        <f t="shared" si="18"/>
        <v>214200</v>
      </c>
      <c r="AK20" s="60">
        <f t="shared" si="19"/>
        <v>214200</v>
      </c>
      <c r="AL20" s="55" t="str">
        <f t="shared" si="20"/>
        <v>MENOR VALOR</v>
      </c>
      <c r="AM20" s="41">
        <f t="shared" si="21"/>
        <v>2.2222222222222143E-2</v>
      </c>
      <c r="AN20" s="41">
        <f t="shared" si="22"/>
        <v>0.27777777777777768</v>
      </c>
      <c r="AO20" s="41">
        <f t="shared" si="23"/>
        <v>0.25</v>
      </c>
    </row>
    <row r="21" spans="1:41" ht="39" customHeight="1">
      <c r="A21" s="11">
        <v>12</v>
      </c>
      <c r="B21" s="50">
        <v>53102710</v>
      </c>
      <c r="C21" s="36" t="s">
        <v>48</v>
      </c>
      <c r="D21" s="109" t="s">
        <v>40</v>
      </c>
      <c r="E21" s="23" t="s">
        <v>29</v>
      </c>
      <c r="F21" s="11">
        <v>1</v>
      </c>
      <c r="G21" s="24"/>
      <c r="H21" s="24"/>
      <c r="I21" s="40"/>
      <c r="J21" s="24">
        <v>150000</v>
      </c>
      <c r="K21" s="24">
        <f t="shared" si="24"/>
        <v>28500</v>
      </c>
      <c r="L21" s="70">
        <f t="shared" si="25"/>
        <v>178500</v>
      </c>
      <c r="M21" s="26">
        <f t="shared" si="26"/>
        <v>178500</v>
      </c>
      <c r="N21" s="61">
        <v>218000</v>
      </c>
      <c r="O21" s="61">
        <f t="shared" si="4"/>
        <v>41420</v>
      </c>
      <c r="P21" s="72">
        <f t="shared" si="5"/>
        <v>259420</v>
      </c>
      <c r="Q21" s="26">
        <f t="shared" si="6"/>
        <v>259420</v>
      </c>
      <c r="R21" s="61">
        <v>230000</v>
      </c>
      <c r="S21" s="61">
        <f t="shared" si="7"/>
        <v>43700</v>
      </c>
      <c r="T21" s="62">
        <f t="shared" si="8"/>
        <v>273700</v>
      </c>
      <c r="U21" s="25">
        <f t="shared" si="9"/>
        <v>273700</v>
      </c>
      <c r="V21" s="66">
        <v>180000</v>
      </c>
      <c r="W21" s="66">
        <f t="shared" si="10"/>
        <v>34200</v>
      </c>
      <c r="X21" s="63">
        <f t="shared" si="11"/>
        <v>214200</v>
      </c>
      <c r="Y21" s="25">
        <f t="shared" si="12"/>
        <v>214200</v>
      </c>
      <c r="Z21" s="66"/>
      <c r="AA21" s="66"/>
      <c r="AB21" s="63"/>
      <c r="AC21" s="25"/>
      <c r="AD21" s="56">
        <f t="shared" si="13"/>
        <v>178500</v>
      </c>
      <c r="AE21" s="56">
        <f t="shared" si="14"/>
        <v>231455</v>
      </c>
      <c r="AF21" s="57">
        <f t="shared" si="15"/>
        <v>236810</v>
      </c>
      <c r="AG21" s="58">
        <f t="shared" si="16"/>
        <v>228262</v>
      </c>
      <c r="AH21" s="57">
        <f t="shared" si="17"/>
        <v>35187</v>
      </c>
      <c r="AI21" s="59">
        <f t="shared" si="1"/>
        <v>0.15415180801009368</v>
      </c>
      <c r="AJ21" s="60">
        <f t="shared" si="18"/>
        <v>178500</v>
      </c>
      <c r="AK21" s="60">
        <f t="shared" si="19"/>
        <v>178500</v>
      </c>
      <c r="AL21" s="55" t="str">
        <f t="shared" si="20"/>
        <v>MENOR VALOR</v>
      </c>
      <c r="AM21" s="41">
        <f t="shared" si="21"/>
        <v>-0.31192660550458717</v>
      </c>
      <c r="AN21" s="41">
        <f t="shared" si="22"/>
        <v>-0.34782608695652173</v>
      </c>
      <c r="AO21" s="41">
        <f t="shared" si="23"/>
        <v>-5.2173913043478293E-2</v>
      </c>
    </row>
    <row r="22" spans="1:41" ht="39" customHeight="1">
      <c r="A22" s="11">
        <v>13</v>
      </c>
      <c r="B22" s="50">
        <v>53102710</v>
      </c>
      <c r="C22" s="36" t="s">
        <v>49</v>
      </c>
      <c r="D22" s="109" t="s">
        <v>40</v>
      </c>
      <c r="E22" s="23" t="s">
        <v>29</v>
      </c>
      <c r="F22" s="11">
        <v>1</v>
      </c>
      <c r="G22" s="24">
        <v>194793</v>
      </c>
      <c r="H22" s="24">
        <f t="shared" si="2"/>
        <v>9934.4429999999993</v>
      </c>
      <c r="I22" s="40">
        <f t="shared" si="3"/>
        <v>204727.443</v>
      </c>
      <c r="J22" s="24">
        <v>220000</v>
      </c>
      <c r="K22" s="24">
        <f t="shared" si="24"/>
        <v>41800</v>
      </c>
      <c r="L22" s="70">
        <f t="shared" si="25"/>
        <v>261800</v>
      </c>
      <c r="M22" s="26">
        <f t="shared" si="26"/>
        <v>261800</v>
      </c>
      <c r="N22" s="61">
        <v>227000</v>
      </c>
      <c r="O22" s="61">
        <f t="shared" si="4"/>
        <v>43130</v>
      </c>
      <c r="P22" s="72">
        <f t="shared" si="5"/>
        <v>270130</v>
      </c>
      <c r="Q22" s="26">
        <f t="shared" si="6"/>
        <v>270130</v>
      </c>
      <c r="R22" s="61">
        <v>300000</v>
      </c>
      <c r="S22" s="61">
        <f t="shared" si="7"/>
        <v>57000</v>
      </c>
      <c r="T22" s="62">
        <f t="shared" si="8"/>
        <v>357000</v>
      </c>
      <c r="U22" s="25">
        <f t="shared" si="9"/>
        <v>357000</v>
      </c>
      <c r="V22" s="66">
        <v>165000</v>
      </c>
      <c r="W22" s="66">
        <f t="shared" si="10"/>
        <v>31350</v>
      </c>
      <c r="X22" s="63">
        <f t="shared" si="11"/>
        <v>196350</v>
      </c>
      <c r="Y22" s="25">
        <f t="shared" si="12"/>
        <v>196350</v>
      </c>
      <c r="Z22" s="66"/>
      <c r="AA22" s="66"/>
      <c r="AB22" s="63"/>
      <c r="AC22" s="25"/>
      <c r="AD22" s="56">
        <f t="shared" si="13"/>
        <v>196350</v>
      </c>
      <c r="AE22" s="56">
        <f t="shared" si="14"/>
        <v>258001</v>
      </c>
      <c r="AF22" s="57">
        <f t="shared" si="15"/>
        <v>261800</v>
      </c>
      <c r="AG22" s="58">
        <f t="shared" si="16"/>
        <v>251932</v>
      </c>
      <c r="AH22" s="57">
        <f t="shared" si="17"/>
        <v>39302</v>
      </c>
      <c r="AI22" s="59">
        <f t="shared" si="1"/>
        <v>0.15600241334963402</v>
      </c>
      <c r="AJ22" s="60">
        <f>IF(AI22&lt;=$AH$5,AD22,AG22)</f>
        <v>196350</v>
      </c>
      <c r="AK22" s="60">
        <f t="shared" si="19"/>
        <v>196350</v>
      </c>
      <c r="AL22" s="55" t="str">
        <f t="shared" si="20"/>
        <v>MENOR VALOR</v>
      </c>
      <c r="AM22" s="41">
        <f t="shared" si="21"/>
        <v>-3.0837004405286361E-2</v>
      </c>
      <c r="AN22" s="41">
        <f t="shared" si="22"/>
        <v>-0.26666666666666672</v>
      </c>
      <c r="AO22" s="41">
        <f t="shared" si="23"/>
        <v>-0.24333333333333329</v>
      </c>
    </row>
    <row r="23" spans="1:41" ht="39" customHeight="1">
      <c r="A23" s="11">
        <v>14</v>
      </c>
      <c r="B23" s="65">
        <v>53102710</v>
      </c>
      <c r="C23" s="36" t="s">
        <v>50</v>
      </c>
      <c r="D23" s="109" t="s">
        <v>51</v>
      </c>
      <c r="E23" s="23" t="s">
        <v>29</v>
      </c>
      <c r="F23" s="11">
        <v>1</v>
      </c>
      <c r="G23" s="24"/>
      <c r="H23" s="24"/>
      <c r="I23" s="40"/>
      <c r="J23" s="24">
        <v>50000</v>
      </c>
      <c r="K23" s="24">
        <f t="shared" si="24"/>
        <v>9500</v>
      </c>
      <c r="L23" s="70">
        <f t="shared" si="25"/>
        <v>59500</v>
      </c>
      <c r="M23" s="26">
        <f t="shared" si="26"/>
        <v>59500</v>
      </c>
      <c r="N23" s="61">
        <v>38000</v>
      </c>
      <c r="O23" s="61">
        <f t="shared" si="4"/>
        <v>7220</v>
      </c>
      <c r="P23" s="72">
        <f t="shared" si="5"/>
        <v>45220</v>
      </c>
      <c r="Q23" s="26">
        <f t="shared" si="6"/>
        <v>45220</v>
      </c>
      <c r="R23" s="61">
        <v>50000</v>
      </c>
      <c r="S23" s="61">
        <f t="shared" si="7"/>
        <v>9500</v>
      </c>
      <c r="T23" s="62">
        <f t="shared" si="8"/>
        <v>59500</v>
      </c>
      <c r="U23" s="25">
        <f t="shared" si="9"/>
        <v>59500</v>
      </c>
      <c r="V23" s="66">
        <v>55000</v>
      </c>
      <c r="W23" s="66">
        <f t="shared" si="10"/>
        <v>10450</v>
      </c>
      <c r="X23" s="63">
        <f t="shared" si="11"/>
        <v>65450</v>
      </c>
      <c r="Y23" s="25">
        <f t="shared" si="12"/>
        <v>65450</v>
      </c>
      <c r="Z23" s="66"/>
      <c r="AA23" s="66"/>
      <c r="AB23" s="63"/>
      <c r="AC23" s="25"/>
      <c r="AD23" s="56">
        <f t="shared" si="13"/>
        <v>45220</v>
      </c>
      <c r="AE23" s="56">
        <f t="shared" si="14"/>
        <v>57418</v>
      </c>
      <c r="AF23" s="57">
        <f t="shared" si="15"/>
        <v>59500</v>
      </c>
      <c r="AG23" s="58">
        <f t="shared" si="16"/>
        <v>56894</v>
      </c>
      <c r="AH23" s="57">
        <f t="shared" si="17"/>
        <v>8255</v>
      </c>
      <c r="AI23" s="59">
        <f t="shared" si="1"/>
        <v>0.14509438605125322</v>
      </c>
      <c r="AJ23" s="60">
        <f t="shared" si="18"/>
        <v>45220</v>
      </c>
      <c r="AK23" s="60">
        <f t="shared" si="19"/>
        <v>45220</v>
      </c>
      <c r="AL23" s="55" t="str">
        <f t="shared" si="20"/>
        <v>MENOR VALOR</v>
      </c>
      <c r="AM23" s="41">
        <f t="shared" si="21"/>
        <v>0.31578947368421062</v>
      </c>
      <c r="AN23" s="41">
        <f t="shared" si="22"/>
        <v>0</v>
      </c>
      <c r="AO23" s="41">
        <f t="shared" si="23"/>
        <v>-0.24</v>
      </c>
    </row>
    <row r="24" spans="1:41" ht="39" customHeight="1">
      <c r="A24" s="11">
        <v>15</v>
      </c>
      <c r="B24" s="50">
        <v>53102710</v>
      </c>
      <c r="C24" s="36" t="s">
        <v>52</v>
      </c>
      <c r="D24" s="109" t="s">
        <v>51</v>
      </c>
      <c r="E24" s="23" t="s">
        <v>29</v>
      </c>
      <c r="F24" s="11">
        <v>1</v>
      </c>
      <c r="G24" s="24"/>
      <c r="H24" s="24"/>
      <c r="I24" s="40"/>
      <c r="J24" s="24">
        <v>90000</v>
      </c>
      <c r="K24" s="24">
        <f t="shared" si="24"/>
        <v>17100</v>
      </c>
      <c r="L24" s="70">
        <f t="shared" si="25"/>
        <v>107100</v>
      </c>
      <c r="M24" s="26">
        <f t="shared" si="26"/>
        <v>107100</v>
      </c>
      <c r="N24" s="61">
        <v>165000</v>
      </c>
      <c r="O24" s="61">
        <f t="shared" si="4"/>
        <v>31350</v>
      </c>
      <c r="P24" s="72">
        <f t="shared" si="5"/>
        <v>196350</v>
      </c>
      <c r="Q24" s="26">
        <f t="shared" si="6"/>
        <v>196350</v>
      </c>
      <c r="R24" s="61">
        <v>100000</v>
      </c>
      <c r="S24" s="61">
        <f t="shared" si="7"/>
        <v>19000</v>
      </c>
      <c r="T24" s="62">
        <f t="shared" si="8"/>
        <v>119000</v>
      </c>
      <c r="U24" s="25">
        <f t="shared" si="9"/>
        <v>119000</v>
      </c>
      <c r="V24" s="66">
        <v>85000</v>
      </c>
      <c r="W24" s="66">
        <f t="shared" si="10"/>
        <v>16150</v>
      </c>
      <c r="X24" s="63">
        <f t="shared" si="11"/>
        <v>101150</v>
      </c>
      <c r="Y24" s="25">
        <f t="shared" si="12"/>
        <v>101150</v>
      </c>
      <c r="Z24" s="66"/>
      <c r="AA24" s="66"/>
      <c r="AB24" s="63"/>
      <c r="AC24" s="25"/>
      <c r="AD24" s="56">
        <f t="shared" si="13"/>
        <v>101150</v>
      </c>
      <c r="AE24" s="56">
        <f t="shared" si="14"/>
        <v>130900</v>
      </c>
      <c r="AF24" s="57">
        <f t="shared" si="15"/>
        <v>113050</v>
      </c>
      <c r="AG24" s="58">
        <f t="shared" si="16"/>
        <v>126134</v>
      </c>
      <c r="AH24" s="57">
        <f t="shared" si="17"/>
        <v>17666</v>
      </c>
      <c r="AI24" s="59">
        <f t="shared" si="1"/>
        <v>0.14005739927378819</v>
      </c>
      <c r="AJ24" s="60">
        <f t="shared" si="18"/>
        <v>101150</v>
      </c>
      <c r="AK24" s="60">
        <f t="shared" si="19"/>
        <v>101150</v>
      </c>
      <c r="AL24" s="55" t="str">
        <f t="shared" si="20"/>
        <v>MENOR VALOR</v>
      </c>
      <c r="AM24" s="41">
        <f t="shared" si="21"/>
        <v>-0.45454545454545459</v>
      </c>
      <c r="AN24" s="41">
        <f t="shared" si="22"/>
        <v>-9.9999999999999978E-2</v>
      </c>
      <c r="AO24" s="41">
        <f t="shared" si="23"/>
        <v>0.64999999999999991</v>
      </c>
    </row>
    <row r="25" spans="1:41" ht="46.2" customHeight="1">
      <c r="A25" s="112" t="s">
        <v>53</v>
      </c>
      <c r="B25" s="113"/>
      <c r="C25" s="113"/>
      <c r="D25" s="113"/>
      <c r="E25" s="113"/>
      <c r="F25" s="114"/>
      <c r="G25" s="61"/>
      <c r="H25" s="61"/>
      <c r="I25" s="120">
        <f>SUBTOTAL(9,I10:I24)</f>
        <v>1570902.3740000001</v>
      </c>
      <c r="J25" s="61"/>
      <c r="K25" s="61"/>
      <c r="L25" s="42"/>
      <c r="M25" s="120">
        <f>SUBTOTAL(9,M10:M24)</f>
        <v>4272100</v>
      </c>
      <c r="N25" s="61"/>
      <c r="O25" s="61"/>
      <c r="P25" s="42"/>
      <c r="Q25" s="120">
        <f>SUBTOTAL(9,Q10:Q24)</f>
        <v>3573570</v>
      </c>
      <c r="R25" s="61"/>
      <c r="S25" s="61"/>
      <c r="T25" s="42"/>
      <c r="U25" s="120">
        <f>SUBTOTAL(9,U10:U24)</f>
        <v>4331600</v>
      </c>
      <c r="V25" s="66"/>
      <c r="W25" s="66"/>
      <c r="X25" s="42"/>
      <c r="Y25" s="120">
        <f>SUBTOTAL(9,Y10:Y24)</f>
        <v>4783800</v>
      </c>
      <c r="Z25" s="66"/>
      <c r="AA25" s="66"/>
      <c r="AB25" s="63"/>
      <c r="AC25" s="25"/>
      <c r="AD25" s="124">
        <f>SUBTOTAL(9,AD10:AD24)</f>
        <v>2770927</v>
      </c>
      <c r="AE25" s="124">
        <f>SUBTOTAL(9,AE10:AE24)</f>
        <v>4132602</v>
      </c>
      <c r="AF25" s="125">
        <f>SUBTOTAL(9,AF10:AF24)</f>
        <v>4121675</v>
      </c>
      <c r="AG25" s="126">
        <f>SUBTOTAL(9,AG10:AG24)</f>
        <v>3957263</v>
      </c>
      <c r="AH25" s="125">
        <f t="shared" si="0"/>
        <v>838866</v>
      </c>
      <c r="AI25" s="127">
        <f>AVERAGE(AI10:AI24)</f>
        <v>0.20013011465998171</v>
      </c>
      <c r="AJ25" s="128">
        <f t="shared" si="18"/>
        <v>2770927</v>
      </c>
      <c r="AK25" s="128">
        <f>SUBTOTAL(9,AK10:AK24)</f>
        <v>3524476</v>
      </c>
      <c r="AL25" s="129"/>
      <c r="AM25" s="41"/>
      <c r="AN25" s="41"/>
      <c r="AO25" s="41"/>
    </row>
    <row r="26" spans="1:41" ht="29.25" customHeight="1">
      <c r="A26" s="11"/>
      <c r="B26" s="11"/>
      <c r="C26" s="27"/>
      <c r="D26" s="27"/>
      <c r="E26" s="11"/>
      <c r="F26" s="11"/>
      <c r="G26" s="115" t="s">
        <v>21</v>
      </c>
      <c r="H26" s="116"/>
      <c r="I26" s="117"/>
      <c r="J26" s="94" t="s">
        <v>1</v>
      </c>
      <c r="K26" s="95"/>
      <c r="L26" s="95"/>
      <c r="M26" s="96"/>
      <c r="N26" s="94" t="s">
        <v>2</v>
      </c>
      <c r="O26" s="95"/>
      <c r="P26" s="95"/>
      <c r="Q26" s="96"/>
      <c r="R26" s="107" t="s">
        <v>24</v>
      </c>
      <c r="S26" s="92"/>
      <c r="T26" s="92"/>
      <c r="U26" s="93"/>
      <c r="V26" s="108" t="s">
        <v>25</v>
      </c>
      <c r="W26" s="103"/>
      <c r="X26" s="103"/>
      <c r="Y26" s="104"/>
      <c r="Z26" s="108" t="s">
        <v>88</v>
      </c>
      <c r="AA26" s="103"/>
      <c r="AB26" s="103"/>
      <c r="AC26" s="104"/>
      <c r="AD26" s="28"/>
      <c r="AE26" s="28"/>
      <c r="AF26" s="29"/>
      <c r="AG26" s="29"/>
      <c r="AH26" s="29"/>
      <c r="AI26" s="11"/>
      <c r="AJ26" s="45"/>
      <c r="AK26" s="45"/>
      <c r="AL26" s="54"/>
    </row>
    <row r="27" spans="1:41" ht="70.5" customHeight="1">
      <c r="A27" s="20"/>
      <c r="B27" s="20"/>
      <c r="C27" s="20"/>
      <c r="D27" s="20"/>
      <c r="E27" s="20"/>
      <c r="F27" s="20"/>
      <c r="G27" s="76" t="s">
        <v>76</v>
      </c>
      <c r="H27" s="118"/>
      <c r="I27" s="77"/>
      <c r="J27" s="76" t="s">
        <v>78</v>
      </c>
      <c r="K27" s="78"/>
      <c r="L27" s="76" t="s">
        <v>79</v>
      </c>
      <c r="M27" s="77"/>
      <c r="N27" s="76" t="s">
        <v>80</v>
      </c>
      <c r="O27" s="77"/>
      <c r="P27" s="76" t="s">
        <v>81</v>
      </c>
      <c r="Q27" s="77"/>
      <c r="R27" s="76" t="s">
        <v>83</v>
      </c>
      <c r="S27" s="77"/>
      <c r="T27" s="76" t="s">
        <v>84</v>
      </c>
      <c r="U27" s="77"/>
      <c r="V27" s="76" t="s">
        <v>85</v>
      </c>
      <c r="W27" s="77"/>
      <c r="X27" s="76">
        <v>890204797</v>
      </c>
      <c r="Y27" s="77"/>
      <c r="Z27" s="76" t="s">
        <v>86</v>
      </c>
      <c r="AA27" s="77"/>
      <c r="AB27" s="105" t="s">
        <v>87</v>
      </c>
      <c r="AC27" s="106"/>
      <c r="AD27" s="97" t="s">
        <v>19</v>
      </c>
      <c r="AE27" s="98"/>
      <c r="AF27" s="98"/>
      <c r="AG27" s="98"/>
      <c r="AH27" s="98"/>
      <c r="AI27" s="99"/>
      <c r="AJ27" s="47"/>
      <c r="AK27" s="47"/>
      <c r="AL27" s="47"/>
      <c r="AN27" s="64">
        <v>531543</v>
      </c>
      <c r="AO27" s="15">
        <f>AI22/AJ30</f>
        <v>4.3698154999897488E-7</v>
      </c>
    </row>
    <row r="28" spans="1:41" ht="31.8">
      <c r="A28" s="16" t="s">
        <v>3</v>
      </c>
      <c r="B28" s="17" t="s">
        <v>4</v>
      </c>
      <c r="C28" s="17" t="s">
        <v>5</v>
      </c>
      <c r="D28" s="17"/>
      <c r="E28" s="13" t="s">
        <v>6</v>
      </c>
      <c r="F28" s="18" t="s">
        <v>7</v>
      </c>
      <c r="G28" s="35" t="s">
        <v>8</v>
      </c>
      <c r="H28" s="30" t="s">
        <v>28</v>
      </c>
      <c r="I28" s="31" t="s">
        <v>9</v>
      </c>
      <c r="J28" s="68" t="s">
        <v>26</v>
      </c>
      <c r="K28" s="68" t="s">
        <v>27</v>
      </c>
      <c r="L28" s="19" t="s">
        <v>22</v>
      </c>
      <c r="M28" s="19" t="s">
        <v>23</v>
      </c>
      <c r="N28" s="68" t="s">
        <v>26</v>
      </c>
      <c r="O28" s="68" t="s">
        <v>27</v>
      </c>
      <c r="P28" s="19" t="s">
        <v>22</v>
      </c>
      <c r="Q28" s="19" t="s">
        <v>23</v>
      </c>
      <c r="R28" s="31" t="s">
        <v>26</v>
      </c>
      <c r="S28" s="31" t="s">
        <v>27</v>
      </c>
      <c r="T28" s="19" t="s">
        <v>22</v>
      </c>
      <c r="U28" s="19" t="s">
        <v>23</v>
      </c>
      <c r="V28" s="31" t="s">
        <v>26</v>
      </c>
      <c r="W28" s="31" t="s">
        <v>27</v>
      </c>
      <c r="X28" s="19" t="s">
        <v>22</v>
      </c>
      <c r="Y28" s="19" t="s">
        <v>23</v>
      </c>
      <c r="Z28" s="31" t="s">
        <v>26</v>
      </c>
      <c r="AA28" s="31" t="s">
        <v>27</v>
      </c>
      <c r="AB28" s="19" t="s">
        <v>22</v>
      </c>
      <c r="AC28" s="19" t="s">
        <v>23</v>
      </c>
      <c r="AD28" s="12" t="s">
        <v>10</v>
      </c>
      <c r="AE28" s="12" t="s">
        <v>11</v>
      </c>
      <c r="AF28" s="13" t="s">
        <v>12</v>
      </c>
      <c r="AG28" s="13" t="s">
        <v>13</v>
      </c>
      <c r="AH28" s="13" t="s">
        <v>14</v>
      </c>
      <c r="AI28" s="14" t="s">
        <v>15</v>
      </c>
      <c r="AJ28" s="46" t="s">
        <v>16</v>
      </c>
      <c r="AK28" s="46" t="s">
        <v>23</v>
      </c>
      <c r="AL28" s="13" t="s">
        <v>17</v>
      </c>
      <c r="AM28" s="15" t="s">
        <v>30</v>
      </c>
      <c r="AN28" s="15" t="s">
        <v>31</v>
      </c>
      <c r="AO28" s="15" t="s">
        <v>32</v>
      </c>
    </row>
    <row r="29" spans="1:41">
      <c r="A29" s="73" t="s">
        <v>54</v>
      </c>
      <c r="B29" s="74"/>
      <c r="C29" s="74"/>
      <c r="D29" s="74"/>
      <c r="E29" s="74"/>
      <c r="F29" s="75"/>
      <c r="G29" s="35"/>
      <c r="H29" s="30"/>
      <c r="I29" s="31"/>
      <c r="J29" s="68"/>
      <c r="K29" s="68"/>
      <c r="L29" s="19"/>
      <c r="M29" s="19"/>
      <c r="N29" s="71"/>
      <c r="O29" s="71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2"/>
      <c r="AE29" s="12"/>
      <c r="AF29" s="13"/>
      <c r="AG29" s="13"/>
      <c r="AH29" s="13"/>
      <c r="AI29" s="14"/>
      <c r="AJ29" s="46"/>
      <c r="AK29" s="46"/>
      <c r="AL29" s="13"/>
    </row>
    <row r="30" spans="1:41" ht="42.6" customHeight="1">
      <c r="A30" s="11">
        <v>1</v>
      </c>
      <c r="B30" s="50">
        <v>53102710</v>
      </c>
      <c r="C30" s="36" t="s">
        <v>55</v>
      </c>
      <c r="D30" s="109" t="s">
        <v>40</v>
      </c>
      <c r="E30" s="23" t="s">
        <v>29</v>
      </c>
      <c r="F30" s="11">
        <v>1</v>
      </c>
      <c r="G30" s="24">
        <v>174710</v>
      </c>
      <c r="H30" s="24">
        <f t="shared" ref="H30:H35" si="27">G30*F$2</f>
        <v>8910.2099999999991</v>
      </c>
      <c r="I30" s="40">
        <f t="shared" ref="I30:I35" si="28">G30+H30</f>
        <v>183620.21</v>
      </c>
      <c r="J30" s="24">
        <v>390000</v>
      </c>
      <c r="K30" s="24">
        <f t="shared" si="24"/>
        <v>74100</v>
      </c>
      <c r="L30" s="70">
        <f t="shared" si="25"/>
        <v>464100</v>
      </c>
      <c r="M30" s="26">
        <f t="shared" si="26"/>
        <v>464100</v>
      </c>
      <c r="N30" s="61">
        <v>680000</v>
      </c>
      <c r="O30" s="61">
        <f>N30*19%</f>
        <v>129200</v>
      </c>
      <c r="P30" s="72">
        <f t="shared" si="5"/>
        <v>809200</v>
      </c>
      <c r="Q30" s="26">
        <f t="shared" si="6"/>
        <v>809200</v>
      </c>
      <c r="R30" s="42">
        <v>460000</v>
      </c>
      <c r="S30" s="42">
        <f t="shared" si="7"/>
        <v>87400</v>
      </c>
      <c r="T30" s="62">
        <f t="shared" si="8"/>
        <v>547400</v>
      </c>
      <c r="U30" s="25">
        <f t="shared" si="9"/>
        <v>547400</v>
      </c>
      <c r="V30" s="122">
        <v>300000</v>
      </c>
      <c r="W30" s="66">
        <f>V30*19%</f>
        <v>57000</v>
      </c>
      <c r="X30" s="63">
        <f>V30+W30</f>
        <v>357000</v>
      </c>
      <c r="Y30" s="25">
        <f>X30*F30</f>
        <v>357000</v>
      </c>
      <c r="Z30" s="122">
        <v>550000</v>
      </c>
      <c r="AA30" s="66">
        <f>Z30*19%</f>
        <v>104500</v>
      </c>
      <c r="AB30" s="123">
        <f>Z30+AA30</f>
        <v>654500</v>
      </c>
      <c r="AC30" s="25">
        <f>AB30*F30</f>
        <v>654500</v>
      </c>
      <c r="AD30" s="56">
        <f>ROUND(MIN(L30,P30,T30,X30,AB30),0)</f>
        <v>357000</v>
      </c>
      <c r="AE30" s="56">
        <f>ROUND(AVERAGE(L30,P30,T30,X30,AB30),0)</f>
        <v>566440</v>
      </c>
      <c r="AF30" s="57">
        <f>ROUND(MEDIAN(L30,P30,T30,X30,AB30),0)</f>
        <v>547400</v>
      </c>
      <c r="AG30" s="58">
        <f>ROUND(GEOMEAN(L30,P30,T30,X30,AB30),0)</f>
        <v>544891</v>
      </c>
      <c r="AH30" s="57">
        <f t="shared" si="0"/>
        <v>132859</v>
      </c>
      <c r="AI30" s="59">
        <f>AH30/AG30*100%</f>
        <v>0.24382674700077631</v>
      </c>
      <c r="AJ30" s="60">
        <f>IF(AI30&lt;=$AI$5,AD30,AG30)</f>
        <v>357000</v>
      </c>
      <c r="AK30" s="60">
        <f t="shared" si="19"/>
        <v>357000</v>
      </c>
      <c r="AL30" s="55" t="str">
        <f t="shared" si="20"/>
        <v>MEDIA GEOMETRICA</v>
      </c>
      <c r="AM30" s="41">
        <f t="shared" si="21"/>
        <v>-0.42647058823529416</v>
      </c>
      <c r="AN30" s="41">
        <f t="shared" si="22"/>
        <v>-0.15217391304347827</v>
      </c>
      <c r="AO30" s="41">
        <f t="shared" si="23"/>
        <v>0.47826086956521729</v>
      </c>
    </row>
    <row r="31" spans="1:41" ht="42.6" customHeight="1">
      <c r="A31" s="11">
        <v>2</v>
      </c>
      <c r="B31" s="50">
        <v>53102710</v>
      </c>
      <c r="C31" s="36" t="s">
        <v>56</v>
      </c>
      <c r="D31" s="109" t="s">
        <v>40</v>
      </c>
      <c r="E31" s="23" t="s">
        <v>29</v>
      </c>
      <c r="F31" s="11">
        <v>1</v>
      </c>
      <c r="G31" s="24">
        <v>101519</v>
      </c>
      <c r="H31" s="24">
        <f t="shared" si="27"/>
        <v>5177.4690000000001</v>
      </c>
      <c r="I31" s="40">
        <f t="shared" si="28"/>
        <v>106696.469</v>
      </c>
      <c r="J31" s="24">
        <v>260000</v>
      </c>
      <c r="K31" s="24">
        <f t="shared" si="24"/>
        <v>49400</v>
      </c>
      <c r="L31" s="70">
        <f t="shared" si="25"/>
        <v>309400</v>
      </c>
      <c r="M31" s="26">
        <f t="shared" si="26"/>
        <v>309400</v>
      </c>
      <c r="N31" s="61"/>
      <c r="O31" s="61"/>
      <c r="P31" s="72"/>
      <c r="Q31" s="26">
        <f t="shared" si="6"/>
        <v>0</v>
      </c>
      <c r="R31" s="42"/>
      <c r="S31" s="42"/>
      <c r="T31" s="62"/>
      <c r="U31" s="25">
        <f t="shared" si="9"/>
        <v>0</v>
      </c>
      <c r="V31" s="122">
        <v>230000</v>
      </c>
      <c r="W31" s="66">
        <f t="shared" ref="W31:W35" si="29">V31*19%</f>
        <v>43700</v>
      </c>
      <c r="X31" s="63">
        <f t="shared" ref="X31:X35" si="30">V31+W31</f>
        <v>273700</v>
      </c>
      <c r="Y31" s="25">
        <f t="shared" ref="Y31:Y35" si="31">X31*F31</f>
        <v>273700</v>
      </c>
      <c r="Z31" s="122">
        <v>310000</v>
      </c>
      <c r="AA31" s="66">
        <f t="shared" ref="AA31:AA35" si="32">Z31*19%</f>
        <v>58900</v>
      </c>
      <c r="AB31" s="123">
        <f t="shared" ref="AB31:AB35" si="33">Z31+AA31</f>
        <v>368900</v>
      </c>
      <c r="AC31" s="25">
        <f t="shared" ref="AC31:AC35" si="34">AB31*F31</f>
        <v>368900</v>
      </c>
      <c r="AD31" s="56">
        <f t="shared" ref="AD31:AD35" si="35">ROUND(MIN(I31,L31,P31,T31,X31,AB31),0)</f>
        <v>106696</v>
      </c>
      <c r="AE31" s="56">
        <f t="shared" ref="AE31:AE35" si="36">ROUND(AVERAGE(I31,L31,P31,T31,X31,AB31),0)</f>
        <v>264674</v>
      </c>
      <c r="AF31" s="57">
        <f t="shared" ref="AF31:AF35" si="37">ROUND(MEDIAN(I31,L31,P31,T31,X31,AB31),0)</f>
        <v>291550</v>
      </c>
      <c r="AG31" s="58">
        <f t="shared" ref="AG31:AG35" si="38">ROUND(GEOMEAN(I31,L31,P31,T31,X31,AB31),0)</f>
        <v>240278</v>
      </c>
      <c r="AH31" s="57">
        <f t="shared" ref="AH31:AH35" si="39">ROUND(STDEVA(AD31,AG31),0)</f>
        <v>94457</v>
      </c>
      <c r="AI31" s="59">
        <f t="shared" ref="AI31:AI35" si="40">AH31/AG31*100%</f>
        <v>0.39311547457528362</v>
      </c>
      <c r="AJ31" s="60">
        <f>IF(AI31&lt;=$AI$5,AD31,AG31)</f>
        <v>240278</v>
      </c>
      <c r="AK31" s="60">
        <f t="shared" si="19"/>
        <v>240278</v>
      </c>
      <c r="AL31" s="55" t="str">
        <f t="shared" si="20"/>
        <v>MEDIA GEOMETRICA</v>
      </c>
      <c r="AM31" s="41" t="e">
        <f t="shared" si="21"/>
        <v>#DIV/0!</v>
      </c>
      <c r="AN31" s="41" t="e">
        <f t="shared" si="22"/>
        <v>#DIV/0!</v>
      </c>
      <c r="AO31" s="41" t="e">
        <f t="shared" si="23"/>
        <v>#DIV/0!</v>
      </c>
    </row>
    <row r="32" spans="1:41" ht="42.6" customHeight="1">
      <c r="A32" s="11">
        <v>3</v>
      </c>
      <c r="B32" s="50">
        <v>53102710</v>
      </c>
      <c r="C32" s="36" t="s">
        <v>57</v>
      </c>
      <c r="D32" s="109" t="s">
        <v>40</v>
      </c>
      <c r="E32" s="23" t="s">
        <v>29</v>
      </c>
      <c r="F32" s="11">
        <v>1</v>
      </c>
      <c r="G32" s="24">
        <v>203752</v>
      </c>
      <c r="H32" s="24">
        <f t="shared" si="27"/>
        <v>10391.351999999999</v>
      </c>
      <c r="I32" s="40">
        <f t="shared" si="28"/>
        <v>214143.35200000001</v>
      </c>
      <c r="J32" s="24">
        <v>470000</v>
      </c>
      <c r="K32" s="24">
        <f t="shared" si="24"/>
        <v>89300</v>
      </c>
      <c r="L32" s="70">
        <f t="shared" si="25"/>
        <v>559300</v>
      </c>
      <c r="M32" s="26">
        <f t="shared" si="26"/>
        <v>559300</v>
      </c>
      <c r="N32" s="61"/>
      <c r="O32" s="61"/>
      <c r="P32" s="72"/>
      <c r="Q32" s="26">
        <f t="shared" si="6"/>
        <v>0</v>
      </c>
      <c r="R32" s="42">
        <v>480000</v>
      </c>
      <c r="S32" s="42">
        <f t="shared" si="7"/>
        <v>91200</v>
      </c>
      <c r="T32" s="62">
        <f t="shared" si="8"/>
        <v>571200</v>
      </c>
      <c r="U32" s="25">
        <f t="shared" si="9"/>
        <v>571200</v>
      </c>
      <c r="V32" s="122">
        <v>300000</v>
      </c>
      <c r="W32" s="66">
        <f t="shared" si="29"/>
        <v>57000</v>
      </c>
      <c r="X32" s="63">
        <f t="shared" si="30"/>
        <v>357000</v>
      </c>
      <c r="Y32" s="25">
        <f t="shared" si="31"/>
        <v>357000</v>
      </c>
      <c r="Z32" s="122"/>
      <c r="AA32" s="66"/>
      <c r="AB32" s="123"/>
      <c r="AC32" s="25">
        <f t="shared" si="34"/>
        <v>0</v>
      </c>
      <c r="AD32" s="56">
        <f t="shared" si="35"/>
        <v>214143</v>
      </c>
      <c r="AE32" s="56">
        <f t="shared" si="36"/>
        <v>425411</v>
      </c>
      <c r="AF32" s="57">
        <f t="shared" si="37"/>
        <v>458150</v>
      </c>
      <c r="AG32" s="58">
        <f t="shared" si="38"/>
        <v>395322</v>
      </c>
      <c r="AH32" s="57">
        <f t="shared" si="39"/>
        <v>128113</v>
      </c>
      <c r="AI32" s="59">
        <f t="shared" si="40"/>
        <v>0.32407252821750371</v>
      </c>
      <c r="AJ32" s="60">
        <f t="shared" ref="AJ31:AJ35" si="41">IF(AI32&lt;=$AI$5,AD32,AG32)</f>
        <v>395322</v>
      </c>
      <c r="AK32" s="60">
        <f t="shared" si="19"/>
        <v>395322</v>
      </c>
      <c r="AL32" s="55" t="str">
        <f t="shared" si="20"/>
        <v>MEDIA GEOMETRICA</v>
      </c>
      <c r="AM32" s="41" t="e">
        <f t="shared" si="21"/>
        <v>#DIV/0!</v>
      </c>
      <c r="AN32" s="41">
        <f t="shared" si="22"/>
        <v>-2.083333333333337E-2</v>
      </c>
      <c r="AO32" s="41">
        <f t="shared" si="23"/>
        <v>-1</v>
      </c>
    </row>
    <row r="33" spans="1:41" ht="42.6" customHeight="1">
      <c r="A33" s="11">
        <v>4</v>
      </c>
      <c r="B33" s="50">
        <v>53102710</v>
      </c>
      <c r="C33" s="36" t="s">
        <v>58</v>
      </c>
      <c r="D33" s="109" t="s">
        <v>40</v>
      </c>
      <c r="E33" s="23" t="s">
        <v>29</v>
      </c>
      <c r="F33" s="11">
        <v>1</v>
      </c>
      <c r="G33" s="24"/>
      <c r="H33" s="24"/>
      <c r="I33" s="40"/>
      <c r="J33" s="24">
        <v>270000</v>
      </c>
      <c r="K33" s="24">
        <f t="shared" si="24"/>
        <v>51300</v>
      </c>
      <c r="L33" s="70">
        <f t="shared" si="25"/>
        <v>321300</v>
      </c>
      <c r="M33" s="26">
        <f t="shared" si="26"/>
        <v>321300</v>
      </c>
      <c r="N33" s="61"/>
      <c r="O33" s="61"/>
      <c r="P33" s="72"/>
      <c r="Q33" s="26">
        <f t="shared" si="6"/>
        <v>0</v>
      </c>
      <c r="R33" s="42">
        <v>480000</v>
      </c>
      <c r="S33" s="42">
        <f t="shared" si="7"/>
        <v>91200</v>
      </c>
      <c r="T33" s="62">
        <f t="shared" si="8"/>
        <v>571200</v>
      </c>
      <c r="U33" s="25">
        <f t="shared" si="9"/>
        <v>571200</v>
      </c>
      <c r="V33" s="122">
        <v>230000</v>
      </c>
      <c r="W33" s="66">
        <f t="shared" si="29"/>
        <v>43700</v>
      </c>
      <c r="X33" s="63">
        <f t="shared" si="30"/>
        <v>273700</v>
      </c>
      <c r="Y33" s="25">
        <f t="shared" si="31"/>
        <v>273700</v>
      </c>
      <c r="Z33" s="122">
        <v>310000</v>
      </c>
      <c r="AA33" s="66">
        <f t="shared" si="32"/>
        <v>58900</v>
      </c>
      <c r="AB33" s="123">
        <f t="shared" si="33"/>
        <v>368900</v>
      </c>
      <c r="AC33" s="25">
        <f t="shared" si="34"/>
        <v>368900</v>
      </c>
      <c r="AD33" s="56">
        <f t="shared" si="35"/>
        <v>273700</v>
      </c>
      <c r="AE33" s="56">
        <f t="shared" si="36"/>
        <v>383775</v>
      </c>
      <c r="AF33" s="57">
        <f t="shared" si="37"/>
        <v>345100</v>
      </c>
      <c r="AG33" s="58">
        <f t="shared" si="38"/>
        <v>368953</v>
      </c>
      <c r="AH33" s="57">
        <f t="shared" si="39"/>
        <v>67354</v>
      </c>
      <c r="AI33" s="59">
        <f t="shared" si="40"/>
        <v>0.18255441750033202</v>
      </c>
      <c r="AJ33" s="60">
        <f t="shared" si="41"/>
        <v>273700</v>
      </c>
      <c r="AK33" s="60">
        <f t="shared" si="19"/>
        <v>273700</v>
      </c>
      <c r="AL33" s="55" t="str">
        <f t="shared" si="20"/>
        <v>MENOR VALOR</v>
      </c>
      <c r="AM33" s="41" t="e">
        <f t="shared" si="21"/>
        <v>#DIV/0!</v>
      </c>
      <c r="AN33" s="41">
        <f t="shared" si="22"/>
        <v>-0.4375</v>
      </c>
      <c r="AO33" s="41">
        <f t="shared" si="23"/>
        <v>-1</v>
      </c>
    </row>
    <row r="34" spans="1:41" ht="42.6" customHeight="1">
      <c r="A34" s="11">
        <v>5</v>
      </c>
      <c r="B34" s="50">
        <v>53102710</v>
      </c>
      <c r="C34" s="36" t="s">
        <v>59</v>
      </c>
      <c r="D34" s="109" t="s">
        <v>40</v>
      </c>
      <c r="E34" s="23" t="s">
        <v>29</v>
      </c>
      <c r="F34" s="11">
        <v>1</v>
      </c>
      <c r="G34" s="24"/>
      <c r="H34" s="24"/>
      <c r="I34" s="40"/>
      <c r="J34" s="24">
        <v>400000</v>
      </c>
      <c r="K34" s="24">
        <f t="shared" si="24"/>
        <v>76000</v>
      </c>
      <c r="L34" s="70">
        <f t="shared" si="25"/>
        <v>476000</v>
      </c>
      <c r="M34" s="26">
        <f t="shared" si="26"/>
        <v>476000</v>
      </c>
      <c r="N34" s="61">
        <v>680000</v>
      </c>
      <c r="O34" s="61">
        <f t="shared" ref="O31:O35" si="42">N34*19%</f>
        <v>129200</v>
      </c>
      <c r="P34" s="72">
        <f t="shared" si="5"/>
        <v>809200</v>
      </c>
      <c r="Q34" s="26">
        <f t="shared" si="6"/>
        <v>809200</v>
      </c>
      <c r="R34" s="42">
        <v>440000</v>
      </c>
      <c r="S34" s="42">
        <f t="shared" si="7"/>
        <v>83600</v>
      </c>
      <c r="T34" s="62">
        <f t="shared" si="8"/>
        <v>523600</v>
      </c>
      <c r="U34" s="25">
        <f t="shared" si="9"/>
        <v>523600</v>
      </c>
      <c r="V34" s="122">
        <v>300000</v>
      </c>
      <c r="W34" s="66">
        <f t="shared" si="29"/>
        <v>57000</v>
      </c>
      <c r="X34" s="63">
        <f t="shared" si="30"/>
        <v>357000</v>
      </c>
      <c r="Y34" s="25">
        <f t="shared" si="31"/>
        <v>357000</v>
      </c>
      <c r="Z34" s="122">
        <v>570000</v>
      </c>
      <c r="AA34" s="66">
        <f t="shared" si="32"/>
        <v>108300</v>
      </c>
      <c r="AB34" s="123">
        <f t="shared" si="33"/>
        <v>678300</v>
      </c>
      <c r="AC34" s="25">
        <f t="shared" si="34"/>
        <v>678300</v>
      </c>
      <c r="AD34" s="56">
        <f t="shared" si="35"/>
        <v>357000</v>
      </c>
      <c r="AE34" s="56">
        <f t="shared" si="36"/>
        <v>568820</v>
      </c>
      <c r="AF34" s="57">
        <f t="shared" si="37"/>
        <v>523600</v>
      </c>
      <c r="AG34" s="58">
        <f t="shared" si="38"/>
        <v>546702</v>
      </c>
      <c r="AH34" s="57">
        <f t="shared" si="39"/>
        <v>134140</v>
      </c>
      <c r="AI34" s="59">
        <f t="shared" si="40"/>
        <v>0.24536219000479237</v>
      </c>
      <c r="AJ34" s="60">
        <f t="shared" si="41"/>
        <v>357000</v>
      </c>
      <c r="AK34" s="60">
        <f t="shared" si="19"/>
        <v>357000</v>
      </c>
      <c r="AL34" s="55" t="str">
        <f t="shared" si="20"/>
        <v>MEDIA GEOMETRICA</v>
      </c>
      <c r="AM34" s="41">
        <f t="shared" si="21"/>
        <v>-0.41176470588235292</v>
      </c>
      <c r="AN34" s="41">
        <f t="shared" si="22"/>
        <v>-9.0909090909090939E-2</v>
      </c>
      <c r="AO34" s="41">
        <f t="shared" si="23"/>
        <v>0.54545454545454541</v>
      </c>
    </row>
    <row r="35" spans="1:41" ht="42.6" customHeight="1">
      <c r="A35" s="11">
        <v>6</v>
      </c>
      <c r="B35" s="50">
        <v>53102710</v>
      </c>
      <c r="C35" s="36" t="s">
        <v>60</v>
      </c>
      <c r="D35" s="109" t="s">
        <v>40</v>
      </c>
      <c r="E35" s="23" t="s">
        <v>29</v>
      </c>
      <c r="F35" s="11">
        <v>1</v>
      </c>
      <c r="G35" s="24"/>
      <c r="H35" s="24"/>
      <c r="I35" s="40"/>
      <c r="J35" s="24">
        <v>500000</v>
      </c>
      <c r="K35" s="24">
        <f t="shared" si="24"/>
        <v>95000</v>
      </c>
      <c r="L35" s="70">
        <f t="shared" si="25"/>
        <v>595000</v>
      </c>
      <c r="M35" s="26">
        <f t="shared" si="26"/>
        <v>595000</v>
      </c>
      <c r="N35" s="61">
        <v>680000</v>
      </c>
      <c r="O35" s="61">
        <f t="shared" si="42"/>
        <v>129200</v>
      </c>
      <c r="P35" s="72">
        <f t="shared" si="5"/>
        <v>809200</v>
      </c>
      <c r="Q35" s="26">
        <f t="shared" si="6"/>
        <v>809200</v>
      </c>
      <c r="R35" s="42">
        <v>440000</v>
      </c>
      <c r="S35" s="42">
        <f t="shared" si="7"/>
        <v>83600</v>
      </c>
      <c r="T35" s="62">
        <f t="shared" si="8"/>
        <v>523600</v>
      </c>
      <c r="U35" s="25">
        <f t="shared" si="9"/>
        <v>523600</v>
      </c>
      <c r="V35" s="122">
        <v>300000</v>
      </c>
      <c r="W35" s="66">
        <f t="shared" si="29"/>
        <v>57000</v>
      </c>
      <c r="X35" s="63">
        <f t="shared" si="30"/>
        <v>357000</v>
      </c>
      <c r="Y35" s="25">
        <f t="shared" si="31"/>
        <v>357000</v>
      </c>
      <c r="Z35" s="122">
        <v>330000</v>
      </c>
      <c r="AA35" s="66">
        <f t="shared" si="32"/>
        <v>62700</v>
      </c>
      <c r="AB35" s="123">
        <f t="shared" si="33"/>
        <v>392700</v>
      </c>
      <c r="AC35" s="25">
        <f t="shared" si="34"/>
        <v>392700</v>
      </c>
      <c r="AD35" s="56">
        <f t="shared" si="35"/>
        <v>357000</v>
      </c>
      <c r="AE35" s="56">
        <f t="shared" si="36"/>
        <v>535500</v>
      </c>
      <c r="AF35" s="57">
        <f t="shared" si="37"/>
        <v>523600</v>
      </c>
      <c r="AG35" s="58">
        <f t="shared" si="38"/>
        <v>512460</v>
      </c>
      <c r="AH35" s="57">
        <f t="shared" si="39"/>
        <v>109927</v>
      </c>
      <c r="AI35" s="59">
        <f t="shared" si="40"/>
        <v>0.21450844943995628</v>
      </c>
      <c r="AJ35" s="60">
        <f t="shared" si="41"/>
        <v>357000</v>
      </c>
      <c r="AK35" s="60">
        <f t="shared" si="19"/>
        <v>357000</v>
      </c>
      <c r="AL35" s="55" t="str">
        <f t="shared" si="20"/>
        <v>MEDIA GEOMETRICA</v>
      </c>
      <c r="AM35" s="41">
        <f t="shared" si="21"/>
        <v>-0.26470588235294112</v>
      </c>
      <c r="AN35" s="41">
        <f t="shared" si="22"/>
        <v>0.13636363636363646</v>
      </c>
      <c r="AO35" s="41">
        <f t="shared" si="23"/>
        <v>0.54545454545454541</v>
      </c>
    </row>
    <row r="36" spans="1:41" ht="54" customHeight="1">
      <c r="A36" s="112" t="s">
        <v>61</v>
      </c>
      <c r="B36" s="113"/>
      <c r="C36" s="113"/>
      <c r="D36" s="113"/>
      <c r="E36" s="113"/>
      <c r="F36" s="114"/>
      <c r="G36" s="61"/>
      <c r="H36" s="61"/>
      <c r="I36" s="120">
        <f>SUBTOTAL(9,I30:I35)</f>
        <v>504460.03100000002</v>
      </c>
      <c r="J36" s="61"/>
      <c r="K36" s="61"/>
      <c r="L36" s="42"/>
      <c r="M36" s="120">
        <f>SUBTOTAL(9,M30:M35)</f>
        <v>2725100</v>
      </c>
      <c r="N36" s="61"/>
      <c r="O36" s="61"/>
      <c r="P36" s="42"/>
      <c r="Q36" s="121">
        <f>SUBTOTAL(9,Q30:Q35)</f>
        <v>2427600</v>
      </c>
      <c r="R36" s="42"/>
      <c r="S36" s="42">
        <f t="shared" si="7"/>
        <v>0</v>
      </c>
      <c r="T36" s="42"/>
      <c r="U36" s="121">
        <f>SUBTOTAL(9,U30:U35)</f>
        <v>2737000</v>
      </c>
      <c r="V36" s="66"/>
      <c r="W36" s="66"/>
      <c r="X36" s="42"/>
      <c r="Y36" s="121">
        <f>SUBTOTAL(9,Y30:Y35)</f>
        <v>1975400</v>
      </c>
      <c r="Z36" s="66"/>
      <c r="AA36" s="66"/>
      <c r="AB36" s="42"/>
      <c r="AC36" s="121">
        <f>SUBTOTAL(9,AC30:AC35)</f>
        <v>2463300</v>
      </c>
      <c r="AD36" s="124">
        <f>SUBTOTAL(9,AD30:AD35)</f>
        <v>1665539</v>
      </c>
      <c r="AE36" s="124">
        <f>SUBTOTAL(9,AE30:AE35)</f>
        <v>2744620</v>
      </c>
      <c r="AF36" s="125">
        <f>SUBTOTAL(9,AF30:AF35)</f>
        <v>2689400</v>
      </c>
      <c r="AG36" s="126">
        <f>SUBTOTAL(9,AG30:AG35)</f>
        <v>2608606</v>
      </c>
      <c r="AH36" s="125">
        <f t="shared" si="0"/>
        <v>666849</v>
      </c>
      <c r="AI36" s="127">
        <f>AVERAGE(AI30:AI35)</f>
        <v>0.26723996778977405</v>
      </c>
      <c r="AJ36" s="128">
        <f>SUBTOTAL(9,AJ30:AJ35)</f>
        <v>1980300</v>
      </c>
      <c r="AK36" s="128">
        <f>SUBTOTAL(9,AK30:AK35)</f>
        <v>1980300</v>
      </c>
      <c r="AL36" s="129"/>
      <c r="AM36" s="41" t="e">
        <f t="shared" si="21"/>
        <v>#DIV/0!</v>
      </c>
      <c r="AN36" s="41" t="e">
        <f t="shared" si="22"/>
        <v>#DIV/0!</v>
      </c>
      <c r="AO36" s="41" t="e">
        <f t="shared" si="23"/>
        <v>#DIV/0!</v>
      </c>
    </row>
    <row r="37" spans="1:41" ht="29.25" customHeight="1">
      <c r="A37" s="11"/>
      <c r="B37" s="11"/>
      <c r="C37" s="27"/>
      <c r="D37" s="27"/>
      <c r="E37" s="11"/>
      <c r="F37" s="11"/>
      <c r="G37" s="115" t="s">
        <v>21</v>
      </c>
      <c r="H37" s="116"/>
      <c r="I37" s="117"/>
      <c r="J37" s="94" t="s">
        <v>1</v>
      </c>
      <c r="K37" s="95"/>
      <c r="L37" s="95"/>
      <c r="M37" s="96"/>
      <c r="N37" s="94" t="s">
        <v>2</v>
      </c>
      <c r="O37" s="95"/>
      <c r="P37" s="95"/>
      <c r="Q37" s="96"/>
      <c r="R37" s="107" t="s">
        <v>24</v>
      </c>
      <c r="S37" s="92"/>
      <c r="T37" s="92"/>
      <c r="U37" s="93"/>
      <c r="V37" s="108" t="s">
        <v>25</v>
      </c>
      <c r="W37" s="103"/>
      <c r="X37" s="103"/>
      <c r="Y37" s="104"/>
      <c r="Z37" s="108" t="s">
        <v>88</v>
      </c>
      <c r="AA37" s="103"/>
      <c r="AB37" s="103"/>
      <c r="AC37" s="104"/>
      <c r="AD37" s="28"/>
      <c r="AE37" s="28"/>
      <c r="AF37" s="29"/>
      <c r="AG37" s="29"/>
      <c r="AH37" s="29"/>
      <c r="AI37" s="11"/>
      <c r="AJ37" s="45"/>
      <c r="AK37" s="45"/>
      <c r="AL37" s="54"/>
    </row>
    <row r="38" spans="1:41" ht="70.5" customHeight="1">
      <c r="A38" s="20"/>
      <c r="B38" s="20"/>
      <c r="C38" s="20"/>
      <c r="D38" s="20"/>
      <c r="E38" s="20"/>
      <c r="F38" s="20"/>
      <c r="G38" s="76" t="s">
        <v>75</v>
      </c>
      <c r="H38" s="118"/>
      <c r="I38" s="77"/>
      <c r="J38" s="76" t="s">
        <v>78</v>
      </c>
      <c r="K38" s="78"/>
      <c r="L38" s="76" t="s">
        <v>79</v>
      </c>
      <c r="M38" s="77"/>
      <c r="N38" s="76" t="s">
        <v>80</v>
      </c>
      <c r="O38" s="77"/>
      <c r="P38" s="76" t="s">
        <v>81</v>
      </c>
      <c r="Q38" s="77"/>
      <c r="R38" s="76" t="s">
        <v>83</v>
      </c>
      <c r="S38" s="77"/>
      <c r="T38" s="76" t="s">
        <v>84</v>
      </c>
      <c r="U38" s="77"/>
      <c r="V38" s="76" t="s">
        <v>86</v>
      </c>
      <c r="W38" s="77"/>
      <c r="X38" s="105" t="s">
        <v>87</v>
      </c>
      <c r="Y38" s="106"/>
      <c r="Z38" s="76"/>
      <c r="AA38" s="77"/>
      <c r="AB38" s="105"/>
      <c r="AC38" s="106"/>
      <c r="AD38" s="97" t="s">
        <v>19</v>
      </c>
      <c r="AE38" s="98"/>
      <c r="AF38" s="98"/>
      <c r="AG38" s="98"/>
      <c r="AH38" s="98"/>
      <c r="AI38" s="99"/>
      <c r="AJ38" s="47"/>
      <c r="AK38" s="47"/>
      <c r="AL38" s="47"/>
      <c r="AN38" s="64">
        <v>531543</v>
      </c>
      <c r="AO38" s="15">
        <f>AI33/AJ41</f>
        <v>7.4535432564655836E-7</v>
      </c>
    </row>
    <row r="39" spans="1:41" ht="31.8">
      <c r="A39" s="16" t="s">
        <v>3</v>
      </c>
      <c r="B39" s="17" t="s">
        <v>4</v>
      </c>
      <c r="C39" s="17" t="s">
        <v>5</v>
      </c>
      <c r="D39" s="17"/>
      <c r="E39" s="13" t="s">
        <v>6</v>
      </c>
      <c r="F39" s="18" t="s">
        <v>7</v>
      </c>
      <c r="G39" s="35" t="s">
        <v>8</v>
      </c>
      <c r="H39" s="30" t="s">
        <v>28</v>
      </c>
      <c r="I39" s="31" t="s">
        <v>9</v>
      </c>
      <c r="J39" s="68" t="s">
        <v>26</v>
      </c>
      <c r="K39" s="68" t="s">
        <v>27</v>
      </c>
      <c r="L39" s="19" t="s">
        <v>22</v>
      </c>
      <c r="M39" s="19" t="s">
        <v>23</v>
      </c>
      <c r="N39" s="68" t="s">
        <v>26</v>
      </c>
      <c r="O39" s="68" t="s">
        <v>27</v>
      </c>
      <c r="P39" s="19" t="s">
        <v>22</v>
      </c>
      <c r="Q39" s="19" t="s">
        <v>23</v>
      </c>
      <c r="R39" s="31" t="s">
        <v>26</v>
      </c>
      <c r="S39" s="31" t="s">
        <v>27</v>
      </c>
      <c r="T39" s="19" t="s">
        <v>22</v>
      </c>
      <c r="U39" s="19" t="s">
        <v>23</v>
      </c>
      <c r="V39" s="31" t="s">
        <v>26</v>
      </c>
      <c r="W39" s="31" t="s">
        <v>27</v>
      </c>
      <c r="X39" s="19" t="s">
        <v>22</v>
      </c>
      <c r="Y39" s="19" t="s">
        <v>23</v>
      </c>
      <c r="Z39" s="31" t="s">
        <v>26</v>
      </c>
      <c r="AA39" s="31" t="s">
        <v>27</v>
      </c>
      <c r="AB39" s="19" t="s">
        <v>22</v>
      </c>
      <c r="AC39" s="19" t="s">
        <v>23</v>
      </c>
      <c r="AD39" s="12" t="s">
        <v>10</v>
      </c>
      <c r="AE39" s="12" t="s">
        <v>11</v>
      </c>
      <c r="AF39" s="13" t="s">
        <v>12</v>
      </c>
      <c r="AG39" s="13" t="s">
        <v>13</v>
      </c>
      <c r="AH39" s="13" t="s">
        <v>14</v>
      </c>
      <c r="AI39" s="14" t="s">
        <v>15</v>
      </c>
      <c r="AJ39" s="46" t="s">
        <v>16</v>
      </c>
      <c r="AK39" s="46" t="s">
        <v>23</v>
      </c>
      <c r="AL39" s="13" t="s">
        <v>17</v>
      </c>
      <c r="AM39" s="15" t="s">
        <v>30</v>
      </c>
      <c r="AN39" s="15" t="s">
        <v>31</v>
      </c>
      <c r="AO39" s="15" t="s">
        <v>32</v>
      </c>
    </row>
    <row r="40" spans="1:41">
      <c r="A40" s="73" t="s">
        <v>62</v>
      </c>
      <c r="B40" s="74"/>
      <c r="C40" s="74"/>
      <c r="D40" s="74"/>
      <c r="E40" s="74"/>
      <c r="F40" s="75"/>
      <c r="G40" s="35"/>
      <c r="H40" s="30"/>
      <c r="I40" s="31"/>
      <c r="J40" s="68"/>
      <c r="K40" s="68"/>
      <c r="L40" s="19"/>
      <c r="M40" s="19"/>
      <c r="N40" s="71"/>
      <c r="O40" s="71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2"/>
      <c r="AE40" s="12"/>
      <c r="AF40" s="13"/>
      <c r="AG40" s="13"/>
      <c r="AH40" s="13"/>
      <c r="AI40" s="14"/>
      <c r="AJ40" s="46"/>
      <c r="AK40" s="46"/>
      <c r="AL40" s="13"/>
    </row>
    <row r="41" spans="1:41" ht="40.200000000000003" customHeight="1">
      <c r="A41" s="11">
        <v>1</v>
      </c>
      <c r="B41" s="50">
        <v>53110000</v>
      </c>
      <c r="C41" s="36" t="s">
        <v>63</v>
      </c>
      <c r="D41" s="109" t="s">
        <v>40</v>
      </c>
      <c r="E41" s="23" t="s">
        <v>29</v>
      </c>
      <c r="F41" s="11">
        <v>1</v>
      </c>
      <c r="G41" s="24">
        <v>132000</v>
      </c>
      <c r="H41" s="24">
        <f t="shared" ref="H41:H50" si="43">G41*F$2</f>
        <v>6732</v>
      </c>
      <c r="I41" s="40">
        <f t="shared" ref="I41:I50" si="44">G41+H41</f>
        <v>138732</v>
      </c>
      <c r="J41" s="24">
        <v>198000</v>
      </c>
      <c r="K41" s="24">
        <f t="shared" si="24"/>
        <v>37620</v>
      </c>
      <c r="L41" s="70">
        <f t="shared" si="25"/>
        <v>235620</v>
      </c>
      <c r="M41" s="26">
        <f t="shared" si="26"/>
        <v>235620</v>
      </c>
      <c r="N41" s="61">
        <v>200000</v>
      </c>
      <c r="O41" s="61">
        <f>N41*19%</f>
        <v>38000</v>
      </c>
      <c r="P41" s="72">
        <f t="shared" si="5"/>
        <v>238000</v>
      </c>
      <c r="Q41" s="26">
        <f t="shared" si="6"/>
        <v>238000</v>
      </c>
      <c r="R41" s="42">
        <v>320000</v>
      </c>
      <c r="S41" s="42">
        <f t="shared" si="7"/>
        <v>60800</v>
      </c>
      <c r="T41" s="62">
        <f t="shared" si="8"/>
        <v>380800</v>
      </c>
      <c r="U41" s="25">
        <f t="shared" si="9"/>
        <v>380800</v>
      </c>
      <c r="V41" s="66">
        <v>250000</v>
      </c>
      <c r="W41" s="66">
        <f>V41*19%</f>
        <v>47500</v>
      </c>
      <c r="X41" s="63">
        <f>V41+W41</f>
        <v>297500</v>
      </c>
      <c r="Y41" s="25">
        <f>X41*F41</f>
        <v>297500</v>
      </c>
      <c r="Z41" s="66"/>
      <c r="AA41" s="66"/>
      <c r="AB41" s="123"/>
      <c r="AC41" s="25"/>
      <c r="AD41" s="56">
        <f>ROUND(MIN(I41,L41,P41,T41,X41),0)</f>
        <v>138732</v>
      </c>
      <c r="AE41" s="56">
        <f>ROUND(AVERAGE(I41,L41,P41,T41,X41),0)</f>
        <v>258130</v>
      </c>
      <c r="AF41" s="57">
        <f>ROUND(MEDIAN(I41,L41,P41,T41,X41),0)</f>
        <v>238000</v>
      </c>
      <c r="AG41" s="58">
        <f>ROUND(GEOMEAN(I41,L41,P41,T41,X41),0)</f>
        <v>244923</v>
      </c>
      <c r="AH41" s="57">
        <f t="shared" si="0"/>
        <v>75088</v>
      </c>
      <c r="AI41" s="59">
        <f t="shared" si="1"/>
        <v>0.30657798573429201</v>
      </c>
      <c r="AJ41" s="60">
        <f>IF(AI41&lt;=$AJ$5,AD41,AG41)</f>
        <v>244923</v>
      </c>
      <c r="AK41" s="60">
        <f t="shared" si="19"/>
        <v>244923</v>
      </c>
      <c r="AL41" s="55" t="str">
        <f t="shared" si="20"/>
        <v>MEDIA GEOMETRICA</v>
      </c>
      <c r="AM41" s="41">
        <f t="shared" si="21"/>
        <v>-1.0000000000000009E-2</v>
      </c>
      <c r="AN41" s="41">
        <f t="shared" si="22"/>
        <v>-0.38124999999999998</v>
      </c>
      <c r="AO41" s="41">
        <f t="shared" si="23"/>
        <v>-0.375</v>
      </c>
    </row>
    <row r="42" spans="1:41" ht="40.200000000000003" customHeight="1">
      <c r="A42" s="11">
        <v>2</v>
      </c>
      <c r="B42" s="50">
        <v>53110000</v>
      </c>
      <c r="C42" s="36" t="s">
        <v>64</v>
      </c>
      <c r="D42" s="109" t="s">
        <v>40</v>
      </c>
      <c r="E42" s="23" t="s">
        <v>29</v>
      </c>
      <c r="F42" s="11">
        <v>1</v>
      </c>
      <c r="G42" s="24"/>
      <c r="H42" s="24"/>
      <c r="I42" s="40"/>
      <c r="J42" s="24">
        <v>175000</v>
      </c>
      <c r="K42" s="24">
        <f t="shared" si="24"/>
        <v>33250</v>
      </c>
      <c r="L42" s="70">
        <f t="shared" si="25"/>
        <v>208250</v>
      </c>
      <c r="M42" s="26">
        <f t="shared" si="26"/>
        <v>208250</v>
      </c>
      <c r="N42" s="61">
        <v>200000</v>
      </c>
      <c r="O42" s="61">
        <f t="shared" ref="O42:O51" si="45">N42*19%</f>
        <v>38000</v>
      </c>
      <c r="P42" s="72">
        <f t="shared" si="5"/>
        <v>238000</v>
      </c>
      <c r="Q42" s="26">
        <f t="shared" si="6"/>
        <v>238000</v>
      </c>
      <c r="R42" s="42">
        <v>320000</v>
      </c>
      <c r="S42" s="42">
        <f t="shared" si="7"/>
        <v>60800</v>
      </c>
      <c r="T42" s="62">
        <f t="shared" si="8"/>
        <v>380800</v>
      </c>
      <c r="U42" s="25">
        <f t="shared" si="9"/>
        <v>380800</v>
      </c>
      <c r="V42" s="66">
        <v>240000</v>
      </c>
      <c r="W42" s="66">
        <f t="shared" ref="W42:W51" si="46">V42*19%</f>
        <v>45600</v>
      </c>
      <c r="X42" s="63">
        <f t="shared" ref="X42:X51" si="47">V42+W42</f>
        <v>285600</v>
      </c>
      <c r="Y42" s="25">
        <f t="shared" ref="Y42:Y51" si="48">X42*F42</f>
        <v>285600</v>
      </c>
      <c r="Z42" s="66"/>
      <c r="AA42" s="66"/>
      <c r="AB42" s="123"/>
      <c r="AC42" s="25"/>
      <c r="AD42" s="56">
        <f t="shared" ref="AD42:AD51" si="49">ROUND(MIN(I42,L42,P42,T42,X42),0)</f>
        <v>208250</v>
      </c>
      <c r="AE42" s="56">
        <f t="shared" ref="AE42:AE51" si="50">ROUND(AVERAGE(I42,L42,P42,T42,X42),0)</f>
        <v>278163</v>
      </c>
      <c r="AF42" s="57">
        <f t="shared" ref="AF42:AF51" si="51">ROUND(MEDIAN(I42,L42,P42,T42,X42),0)</f>
        <v>261800</v>
      </c>
      <c r="AG42" s="58">
        <f t="shared" ref="AG42:AG51" si="52">ROUND(GEOMEAN(I42,L42,P42,T42,X42),0)</f>
        <v>270959</v>
      </c>
      <c r="AH42" s="57">
        <f t="shared" ref="AH42:AH51" si="53">ROUND(STDEVA(AD42,AG42),0)</f>
        <v>44342</v>
      </c>
      <c r="AI42" s="59">
        <f t="shared" ref="AI42:AI51" si="54">AH42/AG42*100%</f>
        <v>0.16364837484637898</v>
      </c>
      <c r="AJ42" s="60">
        <f t="shared" ref="AJ42:AJ51" si="55">IF(AI42&lt;=$AJ$5,AD42,AG42)</f>
        <v>208250</v>
      </c>
      <c r="AK42" s="60">
        <f t="shared" si="19"/>
        <v>208250</v>
      </c>
      <c r="AL42" s="55" t="str">
        <f t="shared" si="20"/>
        <v>MENOR VALOR</v>
      </c>
      <c r="AM42" s="41">
        <f t="shared" si="21"/>
        <v>-0.125</v>
      </c>
      <c r="AN42" s="41">
        <f t="shared" si="22"/>
        <v>-0.453125</v>
      </c>
      <c r="AO42" s="41">
        <f t="shared" si="23"/>
        <v>-0.375</v>
      </c>
    </row>
    <row r="43" spans="1:41" ht="40.200000000000003" customHeight="1">
      <c r="A43" s="11">
        <v>3</v>
      </c>
      <c r="B43" s="50">
        <v>53110000</v>
      </c>
      <c r="C43" s="36" t="s">
        <v>65</v>
      </c>
      <c r="D43" s="109" t="s">
        <v>40</v>
      </c>
      <c r="E43" s="23" t="s">
        <v>29</v>
      </c>
      <c r="F43" s="11">
        <v>1</v>
      </c>
      <c r="G43" s="24"/>
      <c r="H43" s="24"/>
      <c r="I43" s="40"/>
      <c r="J43" s="24">
        <v>180000</v>
      </c>
      <c r="K43" s="24">
        <f t="shared" si="24"/>
        <v>34200</v>
      </c>
      <c r="L43" s="70">
        <f t="shared" si="25"/>
        <v>214200</v>
      </c>
      <c r="M43" s="26">
        <f t="shared" si="26"/>
        <v>214200</v>
      </c>
      <c r="N43" s="61">
        <v>200000</v>
      </c>
      <c r="O43" s="61">
        <f t="shared" si="45"/>
        <v>38000</v>
      </c>
      <c r="P43" s="72">
        <f t="shared" si="5"/>
        <v>238000</v>
      </c>
      <c r="Q43" s="26">
        <f t="shared" si="6"/>
        <v>238000</v>
      </c>
      <c r="R43" s="42">
        <v>290000</v>
      </c>
      <c r="S43" s="42">
        <f t="shared" si="7"/>
        <v>55100</v>
      </c>
      <c r="T43" s="62">
        <f t="shared" si="8"/>
        <v>345100</v>
      </c>
      <c r="U43" s="25">
        <f t="shared" si="9"/>
        <v>345100</v>
      </c>
      <c r="V43" s="66">
        <v>255000</v>
      </c>
      <c r="W43" s="66">
        <f t="shared" si="46"/>
        <v>48450</v>
      </c>
      <c r="X43" s="63">
        <f t="shared" si="47"/>
        <v>303450</v>
      </c>
      <c r="Y43" s="25">
        <f t="shared" si="48"/>
        <v>303450</v>
      </c>
      <c r="Z43" s="66"/>
      <c r="AA43" s="66"/>
      <c r="AB43" s="123"/>
      <c r="AC43" s="25"/>
      <c r="AD43" s="56">
        <f t="shared" si="49"/>
        <v>214200</v>
      </c>
      <c r="AE43" s="56">
        <f t="shared" si="50"/>
        <v>275188</v>
      </c>
      <c r="AF43" s="57">
        <f t="shared" si="51"/>
        <v>270725</v>
      </c>
      <c r="AG43" s="58">
        <f t="shared" si="52"/>
        <v>270307</v>
      </c>
      <c r="AH43" s="57">
        <f t="shared" si="53"/>
        <v>39674</v>
      </c>
      <c r="AI43" s="59">
        <f t="shared" si="54"/>
        <v>0.14677385343331842</v>
      </c>
      <c r="AJ43" s="60">
        <f t="shared" si="55"/>
        <v>214200</v>
      </c>
      <c r="AK43" s="60">
        <f t="shared" si="19"/>
        <v>214200</v>
      </c>
      <c r="AL43" s="55" t="str">
        <f t="shared" si="20"/>
        <v>MENOR VALOR</v>
      </c>
      <c r="AM43" s="41">
        <f t="shared" si="21"/>
        <v>-9.9999999999999978E-2</v>
      </c>
      <c r="AN43" s="41">
        <f t="shared" si="22"/>
        <v>-0.37931034482758619</v>
      </c>
      <c r="AO43" s="41">
        <f t="shared" si="23"/>
        <v>-0.31034482758620685</v>
      </c>
    </row>
    <row r="44" spans="1:41" ht="40.200000000000003" customHeight="1">
      <c r="A44" s="11">
        <v>4</v>
      </c>
      <c r="B44" s="50">
        <v>53110000</v>
      </c>
      <c r="C44" s="36" t="s">
        <v>66</v>
      </c>
      <c r="D44" s="109" t="s">
        <v>40</v>
      </c>
      <c r="E44" s="23" t="s">
        <v>29</v>
      </c>
      <c r="F44" s="11">
        <v>1</v>
      </c>
      <c r="G44" s="24">
        <v>114000</v>
      </c>
      <c r="H44" s="24">
        <f t="shared" si="43"/>
        <v>5814</v>
      </c>
      <c r="I44" s="40">
        <f t="shared" si="44"/>
        <v>119814</v>
      </c>
      <c r="J44" s="24">
        <v>200000</v>
      </c>
      <c r="K44" s="24">
        <f t="shared" si="24"/>
        <v>38000</v>
      </c>
      <c r="L44" s="70">
        <f t="shared" si="25"/>
        <v>238000</v>
      </c>
      <c r="M44" s="26">
        <f t="shared" si="26"/>
        <v>238000</v>
      </c>
      <c r="N44" s="61">
        <v>250000</v>
      </c>
      <c r="O44" s="61">
        <f t="shared" si="45"/>
        <v>47500</v>
      </c>
      <c r="P44" s="72">
        <f t="shared" si="5"/>
        <v>297500</v>
      </c>
      <c r="Q44" s="26">
        <f t="shared" si="6"/>
        <v>297500</v>
      </c>
      <c r="R44" s="42">
        <v>290000</v>
      </c>
      <c r="S44" s="42">
        <f t="shared" si="7"/>
        <v>55100</v>
      </c>
      <c r="T44" s="62">
        <f t="shared" si="8"/>
        <v>345100</v>
      </c>
      <c r="U44" s="25">
        <f t="shared" si="9"/>
        <v>345100</v>
      </c>
      <c r="V44" s="66">
        <v>265000</v>
      </c>
      <c r="W44" s="66">
        <f t="shared" si="46"/>
        <v>50350</v>
      </c>
      <c r="X44" s="63">
        <f t="shared" si="47"/>
        <v>315350</v>
      </c>
      <c r="Y44" s="25">
        <f t="shared" si="48"/>
        <v>315350</v>
      </c>
      <c r="Z44" s="66"/>
      <c r="AA44" s="66"/>
      <c r="AB44" s="123"/>
      <c r="AC44" s="25"/>
      <c r="AD44" s="56">
        <f t="shared" si="49"/>
        <v>119814</v>
      </c>
      <c r="AE44" s="56">
        <f t="shared" si="50"/>
        <v>263153</v>
      </c>
      <c r="AF44" s="57">
        <f t="shared" si="51"/>
        <v>297500</v>
      </c>
      <c r="AG44" s="58">
        <f t="shared" si="52"/>
        <v>247208</v>
      </c>
      <c r="AH44" s="57">
        <f t="shared" si="53"/>
        <v>90081</v>
      </c>
      <c r="AI44" s="59">
        <f t="shared" si="54"/>
        <v>0.36439354713439692</v>
      </c>
      <c r="AJ44" s="60">
        <f t="shared" si="55"/>
        <v>247208</v>
      </c>
      <c r="AK44" s="60">
        <f t="shared" si="19"/>
        <v>247208</v>
      </c>
      <c r="AL44" s="55" t="str">
        <f t="shared" si="20"/>
        <v>MEDIA GEOMETRICA</v>
      </c>
      <c r="AM44" s="41">
        <f t="shared" si="21"/>
        <v>-0.19999999999999996</v>
      </c>
      <c r="AN44" s="41">
        <f t="shared" si="22"/>
        <v>-0.31034482758620685</v>
      </c>
      <c r="AO44" s="41">
        <f t="shared" si="23"/>
        <v>-0.13793103448275867</v>
      </c>
    </row>
    <row r="45" spans="1:41" ht="40.200000000000003" customHeight="1">
      <c r="A45" s="11">
        <v>5</v>
      </c>
      <c r="B45" s="50">
        <v>53110000</v>
      </c>
      <c r="C45" s="36" t="s">
        <v>67</v>
      </c>
      <c r="D45" s="109" t="s">
        <v>40</v>
      </c>
      <c r="E45" s="23" t="s">
        <v>29</v>
      </c>
      <c r="F45" s="11">
        <v>1</v>
      </c>
      <c r="G45" s="24">
        <v>117000</v>
      </c>
      <c r="H45" s="24">
        <f t="shared" si="43"/>
        <v>5967</v>
      </c>
      <c r="I45" s="40">
        <f t="shared" si="44"/>
        <v>122967</v>
      </c>
      <c r="J45" s="24">
        <v>210000</v>
      </c>
      <c r="K45" s="24">
        <f t="shared" si="24"/>
        <v>39900</v>
      </c>
      <c r="L45" s="70">
        <f t="shared" si="25"/>
        <v>249900</v>
      </c>
      <c r="M45" s="26">
        <f t="shared" si="26"/>
        <v>249900</v>
      </c>
      <c r="N45" s="61">
        <v>270000</v>
      </c>
      <c r="O45" s="61">
        <f t="shared" si="45"/>
        <v>51300</v>
      </c>
      <c r="P45" s="72">
        <f t="shared" si="5"/>
        <v>321300</v>
      </c>
      <c r="Q45" s="26">
        <f t="shared" si="6"/>
        <v>321300</v>
      </c>
      <c r="R45" s="42">
        <v>310000</v>
      </c>
      <c r="S45" s="42">
        <f t="shared" si="7"/>
        <v>58900</v>
      </c>
      <c r="T45" s="62">
        <f t="shared" si="8"/>
        <v>368900</v>
      </c>
      <c r="U45" s="25">
        <f t="shared" si="9"/>
        <v>368900</v>
      </c>
      <c r="V45" s="66">
        <v>340000</v>
      </c>
      <c r="W45" s="66">
        <f t="shared" si="46"/>
        <v>64600</v>
      </c>
      <c r="X45" s="63">
        <f t="shared" si="47"/>
        <v>404600</v>
      </c>
      <c r="Y45" s="25">
        <f t="shared" si="48"/>
        <v>404600</v>
      </c>
      <c r="Z45" s="66"/>
      <c r="AA45" s="66"/>
      <c r="AB45" s="123"/>
      <c r="AC45" s="25"/>
      <c r="AD45" s="56">
        <f t="shared" si="49"/>
        <v>122967</v>
      </c>
      <c r="AE45" s="56">
        <f t="shared" si="50"/>
        <v>293533</v>
      </c>
      <c r="AF45" s="57">
        <f t="shared" si="51"/>
        <v>321300</v>
      </c>
      <c r="AG45" s="58">
        <f t="shared" si="52"/>
        <v>271444</v>
      </c>
      <c r="AH45" s="57">
        <f t="shared" si="53"/>
        <v>104989</v>
      </c>
      <c r="AI45" s="59">
        <f t="shared" si="54"/>
        <v>0.38677959358099645</v>
      </c>
      <c r="AJ45" s="60">
        <f t="shared" si="55"/>
        <v>271444</v>
      </c>
      <c r="AK45" s="60">
        <f t="shared" si="19"/>
        <v>271444</v>
      </c>
      <c r="AL45" s="55" t="str">
        <f t="shared" si="20"/>
        <v>MEDIA GEOMETRICA</v>
      </c>
      <c r="AM45" s="41">
        <f t="shared" si="21"/>
        <v>-0.22222222222222221</v>
      </c>
      <c r="AN45" s="41">
        <f t="shared" si="22"/>
        <v>-0.32258064516129037</v>
      </c>
      <c r="AO45" s="41">
        <f t="shared" si="23"/>
        <v>-0.12903225806451613</v>
      </c>
    </row>
    <row r="46" spans="1:41" ht="40.200000000000003" customHeight="1">
      <c r="A46" s="11">
        <v>6</v>
      </c>
      <c r="B46" s="50">
        <v>53110000</v>
      </c>
      <c r="C46" s="36" t="s">
        <v>68</v>
      </c>
      <c r="D46" s="109" t="s">
        <v>40</v>
      </c>
      <c r="E46" s="23" t="s">
        <v>29</v>
      </c>
      <c r="F46" s="11">
        <v>1</v>
      </c>
      <c r="G46" s="24">
        <v>130190</v>
      </c>
      <c r="H46" s="24">
        <f t="shared" si="43"/>
        <v>6639.69</v>
      </c>
      <c r="I46" s="40">
        <f t="shared" si="44"/>
        <v>136829.69</v>
      </c>
      <c r="J46" s="24">
        <v>200000</v>
      </c>
      <c r="K46" s="24">
        <f t="shared" si="24"/>
        <v>38000</v>
      </c>
      <c r="L46" s="70">
        <f t="shared" si="25"/>
        <v>238000</v>
      </c>
      <c r="M46" s="26">
        <f t="shared" si="26"/>
        <v>238000</v>
      </c>
      <c r="N46" s="61">
        <v>200000</v>
      </c>
      <c r="O46" s="61">
        <f t="shared" si="45"/>
        <v>38000</v>
      </c>
      <c r="P46" s="72">
        <f t="shared" si="5"/>
        <v>238000</v>
      </c>
      <c r="Q46" s="26">
        <f t="shared" si="6"/>
        <v>238000</v>
      </c>
      <c r="R46" s="42">
        <v>245000</v>
      </c>
      <c r="S46" s="42">
        <f t="shared" si="7"/>
        <v>46550</v>
      </c>
      <c r="T46" s="62">
        <f t="shared" si="8"/>
        <v>291550</v>
      </c>
      <c r="U46" s="25">
        <f t="shared" si="9"/>
        <v>291550</v>
      </c>
      <c r="V46" s="66">
        <v>235000</v>
      </c>
      <c r="W46" s="66">
        <f t="shared" si="46"/>
        <v>44650</v>
      </c>
      <c r="X46" s="63">
        <f t="shared" si="47"/>
        <v>279650</v>
      </c>
      <c r="Y46" s="25">
        <f t="shared" si="48"/>
        <v>279650</v>
      </c>
      <c r="Z46" s="66"/>
      <c r="AA46" s="66"/>
      <c r="AB46" s="123"/>
      <c r="AC46" s="25"/>
      <c r="AD46" s="56">
        <f t="shared" si="49"/>
        <v>136830</v>
      </c>
      <c r="AE46" s="56">
        <f t="shared" si="50"/>
        <v>236806</v>
      </c>
      <c r="AF46" s="57">
        <f t="shared" si="51"/>
        <v>238000</v>
      </c>
      <c r="AG46" s="58">
        <f t="shared" si="52"/>
        <v>229157</v>
      </c>
      <c r="AH46" s="57">
        <f t="shared" si="53"/>
        <v>65285</v>
      </c>
      <c r="AI46" s="59">
        <f t="shared" si="54"/>
        <v>0.28489201726327368</v>
      </c>
      <c r="AJ46" s="60">
        <f t="shared" si="55"/>
        <v>229157</v>
      </c>
      <c r="AK46" s="60">
        <f t="shared" si="19"/>
        <v>229157</v>
      </c>
      <c r="AL46" s="55" t="str">
        <f t="shared" si="20"/>
        <v>MEDIA GEOMETRICA</v>
      </c>
      <c r="AM46" s="41">
        <f t="shared" si="21"/>
        <v>0</v>
      </c>
      <c r="AN46" s="41">
        <f t="shared" si="22"/>
        <v>-0.18367346938775508</v>
      </c>
      <c r="AO46" s="41">
        <f t="shared" si="23"/>
        <v>-0.18367346938775508</v>
      </c>
    </row>
    <row r="47" spans="1:41" ht="40.200000000000003" customHeight="1">
      <c r="A47" s="11">
        <v>7</v>
      </c>
      <c r="B47" s="50">
        <v>53110000</v>
      </c>
      <c r="C47" s="36" t="s">
        <v>69</v>
      </c>
      <c r="D47" s="109" t="s">
        <v>40</v>
      </c>
      <c r="E47" s="23" t="s">
        <v>29</v>
      </c>
      <c r="F47" s="11">
        <v>1</v>
      </c>
      <c r="G47" s="24">
        <v>117000</v>
      </c>
      <c r="H47" s="24">
        <f t="shared" si="43"/>
        <v>5967</v>
      </c>
      <c r="I47" s="40">
        <f t="shared" si="44"/>
        <v>122967</v>
      </c>
      <c r="J47" s="24">
        <v>220000</v>
      </c>
      <c r="K47" s="24">
        <f t="shared" si="24"/>
        <v>41800</v>
      </c>
      <c r="L47" s="70">
        <f t="shared" si="25"/>
        <v>261800</v>
      </c>
      <c r="M47" s="26">
        <f t="shared" si="26"/>
        <v>261800</v>
      </c>
      <c r="N47" s="61">
        <v>270000</v>
      </c>
      <c r="O47" s="61">
        <f t="shared" si="45"/>
        <v>51300</v>
      </c>
      <c r="P47" s="72">
        <f t="shared" si="5"/>
        <v>321300</v>
      </c>
      <c r="Q47" s="26">
        <f t="shared" si="6"/>
        <v>321300</v>
      </c>
      <c r="R47" s="42">
        <v>310000</v>
      </c>
      <c r="S47" s="42">
        <f t="shared" si="7"/>
        <v>58900</v>
      </c>
      <c r="T47" s="62">
        <f t="shared" si="8"/>
        <v>368900</v>
      </c>
      <c r="U47" s="25">
        <f t="shared" si="9"/>
        <v>368900</v>
      </c>
      <c r="V47" s="66">
        <v>390000</v>
      </c>
      <c r="W47" s="66">
        <f t="shared" si="46"/>
        <v>74100</v>
      </c>
      <c r="X47" s="63">
        <f t="shared" si="47"/>
        <v>464100</v>
      </c>
      <c r="Y47" s="25">
        <f t="shared" si="48"/>
        <v>464100</v>
      </c>
      <c r="Z47" s="66"/>
      <c r="AA47" s="66"/>
      <c r="AB47" s="123"/>
      <c r="AC47" s="25"/>
      <c r="AD47" s="56">
        <f t="shared" si="49"/>
        <v>122967</v>
      </c>
      <c r="AE47" s="56">
        <f t="shared" si="50"/>
        <v>307813</v>
      </c>
      <c r="AF47" s="57">
        <f t="shared" si="51"/>
        <v>321300</v>
      </c>
      <c r="AG47" s="58">
        <f t="shared" si="52"/>
        <v>281603</v>
      </c>
      <c r="AH47" s="57">
        <f t="shared" si="53"/>
        <v>112173</v>
      </c>
      <c r="AI47" s="59">
        <f t="shared" si="54"/>
        <v>0.39833737566716265</v>
      </c>
      <c r="AJ47" s="60">
        <f t="shared" si="55"/>
        <v>281603</v>
      </c>
      <c r="AK47" s="60">
        <f t="shared" si="19"/>
        <v>281603</v>
      </c>
      <c r="AL47" s="55" t="str">
        <f t="shared" si="20"/>
        <v>MEDIA GEOMETRICA</v>
      </c>
      <c r="AM47" s="41">
        <f t="shared" si="21"/>
        <v>-0.18518518518518523</v>
      </c>
      <c r="AN47" s="41">
        <f t="shared" si="22"/>
        <v>-0.29032258064516125</v>
      </c>
      <c r="AO47" s="41">
        <f t="shared" si="23"/>
        <v>-0.12903225806451613</v>
      </c>
    </row>
    <row r="48" spans="1:41" ht="40.200000000000003" customHeight="1">
      <c r="A48" s="11">
        <v>8</v>
      </c>
      <c r="B48" s="50">
        <v>53110000</v>
      </c>
      <c r="C48" s="36" t="s">
        <v>70</v>
      </c>
      <c r="D48" s="109" t="s">
        <v>40</v>
      </c>
      <c r="E48" s="23" t="s">
        <v>29</v>
      </c>
      <c r="F48" s="11">
        <v>1</v>
      </c>
      <c r="G48" s="24">
        <v>127029</v>
      </c>
      <c r="H48" s="24">
        <f t="shared" si="43"/>
        <v>6478.4789999999994</v>
      </c>
      <c r="I48" s="40">
        <f t="shared" si="44"/>
        <v>133507.47899999999</v>
      </c>
      <c r="J48" s="24">
        <v>210000</v>
      </c>
      <c r="K48" s="24">
        <f t="shared" si="24"/>
        <v>39900</v>
      </c>
      <c r="L48" s="70">
        <f t="shared" si="25"/>
        <v>249900</v>
      </c>
      <c r="M48" s="26">
        <f t="shared" si="26"/>
        <v>249900</v>
      </c>
      <c r="N48" s="61">
        <v>250000</v>
      </c>
      <c r="O48" s="61">
        <f t="shared" si="45"/>
        <v>47500</v>
      </c>
      <c r="P48" s="72">
        <f t="shared" si="5"/>
        <v>297500</v>
      </c>
      <c r="Q48" s="26">
        <f t="shared" si="6"/>
        <v>297500</v>
      </c>
      <c r="R48" s="42">
        <v>245000</v>
      </c>
      <c r="S48" s="42">
        <f t="shared" si="7"/>
        <v>46550</v>
      </c>
      <c r="T48" s="62">
        <f t="shared" si="8"/>
        <v>291550</v>
      </c>
      <c r="U48" s="25">
        <f t="shared" si="9"/>
        <v>291550</v>
      </c>
      <c r="V48" s="66">
        <v>245000</v>
      </c>
      <c r="W48" s="66">
        <f t="shared" si="46"/>
        <v>46550</v>
      </c>
      <c r="X48" s="63">
        <f t="shared" si="47"/>
        <v>291550</v>
      </c>
      <c r="Y48" s="25">
        <f t="shared" si="48"/>
        <v>291550</v>
      </c>
      <c r="Z48" s="66"/>
      <c r="AA48" s="66"/>
      <c r="AB48" s="123"/>
      <c r="AC48" s="25"/>
      <c r="AD48" s="56">
        <f t="shared" si="49"/>
        <v>133507</v>
      </c>
      <c r="AE48" s="56">
        <f t="shared" si="50"/>
        <v>252801</v>
      </c>
      <c r="AF48" s="57">
        <f t="shared" si="51"/>
        <v>291550</v>
      </c>
      <c r="AG48" s="58">
        <f t="shared" si="52"/>
        <v>242793</v>
      </c>
      <c r="AH48" s="57">
        <f t="shared" si="53"/>
        <v>77277</v>
      </c>
      <c r="AI48" s="59">
        <f t="shared" si="54"/>
        <v>0.31828347604749724</v>
      </c>
      <c r="AJ48" s="60">
        <f t="shared" si="55"/>
        <v>242793</v>
      </c>
      <c r="AK48" s="60">
        <f t="shared" si="19"/>
        <v>242793</v>
      </c>
      <c r="AL48" s="55" t="str">
        <f t="shared" si="20"/>
        <v>MEDIA GEOMETRICA</v>
      </c>
      <c r="AM48" s="41">
        <f t="shared" si="21"/>
        <v>-0.16000000000000003</v>
      </c>
      <c r="AN48" s="41">
        <f t="shared" si="22"/>
        <v>-0.1428571428571429</v>
      </c>
      <c r="AO48" s="41">
        <f t="shared" si="23"/>
        <v>2.0408163265306145E-2</v>
      </c>
    </row>
    <row r="49" spans="1:41" ht="40.200000000000003" customHeight="1">
      <c r="A49" s="11">
        <v>9</v>
      </c>
      <c r="B49" s="50">
        <v>53110000</v>
      </c>
      <c r="C49" s="36" t="s">
        <v>71</v>
      </c>
      <c r="D49" s="109" t="s">
        <v>40</v>
      </c>
      <c r="E49" s="23" t="s">
        <v>29</v>
      </c>
      <c r="F49" s="11">
        <v>1</v>
      </c>
      <c r="G49" s="24"/>
      <c r="H49" s="24"/>
      <c r="I49" s="40"/>
      <c r="J49" s="24">
        <v>210000</v>
      </c>
      <c r="K49" s="24">
        <f t="shared" si="24"/>
        <v>39900</v>
      </c>
      <c r="L49" s="70">
        <f t="shared" si="25"/>
        <v>249900</v>
      </c>
      <c r="M49" s="26">
        <f t="shared" si="26"/>
        <v>249900</v>
      </c>
      <c r="N49" s="61">
        <v>190000</v>
      </c>
      <c r="O49" s="61">
        <f t="shared" si="45"/>
        <v>36100</v>
      </c>
      <c r="P49" s="72">
        <f t="shared" si="5"/>
        <v>226100</v>
      </c>
      <c r="Q49" s="26">
        <f t="shared" si="6"/>
        <v>226100</v>
      </c>
      <c r="R49" s="42">
        <v>260000</v>
      </c>
      <c r="S49" s="42">
        <f t="shared" si="7"/>
        <v>49400</v>
      </c>
      <c r="T49" s="62">
        <f t="shared" si="8"/>
        <v>309400</v>
      </c>
      <c r="U49" s="25">
        <f t="shared" si="9"/>
        <v>309400</v>
      </c>
      <c r="V49" s="66">
        <v>240000</v>
      </c>
      <c r="W49" s="66">
        <f t="shared" si="46"/>
        <v>45600</v>
      </c>
      <c r="X49" s="63">
        <f t="shared" si="47"/>
        <v>285600</v>
      </c>
      <c r="Y49" s="25">
        <f t="shared" si="48"/>
        <v>285600</v>
      </c>
      <c r="Z49" s="66"/>
      <c r="AA49" s="66"/>
      <c r="AB49" s="123"/>
      <c r="AC49" s="25"/>
      <c r="AD49" s="56">
        <f t="shared" si="49"/>
        <v>226100</v>
      </c>
      <c r="AE49" s="56">
        <f t="shared" si="50"/>
        <v>267750</v>
      </c>
      <c r="AF49" s="57">
        <f t="shared" si="51"/>
        <v>267750</v>
      </c>
      <c r="AG49" s="58">
        <f t="shared" si="52"/>
        <v>265819</v>
      </c>
      <c r="AH49" s="57">
        <f t="shared" si="53"/>
        <v>28086</v>
      </c>
      <c r="AI49" s="59">
        <f t="shared" si="54"/>
        <v>0.10565836151667111</v>
      </c>
      <c r="AJ49" s="60">
        <f t="shared" si="55"/>
        <v>226100</v>
      </c>
      <c r="AK49" s="60">
        <f t="shared" si="19"/>
        <v>226100</v>
      </c>
      <c r="AL49" s="55" t="str">
        <f t="shared" si="20"/>
        <v>MENOR VALOR</v>
      </c>
      <c r="AM49" s="41">
        <f t="shared" si="21"/>
        <v>0.10526315789473695</v>
      </c>
      <c r="AN49" s="41">
        <f t="shared" si="22"/>
        <v>-0.19230769230769229</v>
      </c>
      <c r="AO49" s="41">
        <f t="shared" si="23"/>
        <v>-0.26923076923076927</v>
      </c>
    </row>
    <row r="50" spans="1:41" ht="40.200000000000003" customHeight="1">
      <c r="A50" s="11">
        <v>10</v>
      </c>
      <c r="B50" s="65">
        <v>53110000</v>
      </c>
      <c r="C50" s="36" t="s">
        <v>72</v>
      </c>
      <c r="D50" s="109" t="s">
        <v>40</v>
      </c>
      <c r="E50" s="23" t="s">
        <v>29</v>
      </c>
      <c r="F50" s="11">
        <v>1</v>
      </c>
      <c r="G50" s="24">
        <v>127029</v>
      </c>
      <c r="H50" s="24">
        <f t="shared" si="43"/>
        <v>6478.4789999999994</v>
      </c>
      <c r="I50" s="40">
        <f t="shared" si="44"/>
        <v>133507.47899999999</v>
      </c>
      <c r="J50" s="24">
        <v>200000</v>
      </c>
      <c r="K50" s="24">
        <f t="shared" si="24"/>
        <v>38000</v>
      </c>
      <c r="L50" s="70">
        <f t="shared" si="25"/>
        <v>238000</v>
      </c>
      <c r="M50" s="26">
        <f t="shared" si="26"/>
        <v>238000</v>
      </c>
      <c r="N50" s="61">
        <v>200000</v>
      </c>
      <c r="O50" s="61">
        <f t="shared" si="45"/>
        <v>38000</v>
      </c>
      <c r="P50" s="72">
        <f t="shared" si="5"/>
        <v>238000</v>
      </c>
      <c r="Q50" s="26">
        <f t="shared" si="6"/>
        <v>238000</v>
      </c>
      <c r="R50" s="42">
        <v>280000</v>
      </c>
      <c r="S50" s="42">
        <f t="shared" si="7"/>
        <v>53200</v>
      </c>
      <c r="T50" s="62">
        <f t="shared" si="8"/>
        <v>333200</v>
      </c>
      <c r="U50" s="25">
        <f t="shared" si="9"/>
        <v>333200</v>
      </c>
      <c r="V50" s="66">
        <v>225000</v>
      </c>
      <c r="W50" s="66">
        <f t="shared" si="46"/>
        <v>42750</v>
      </c>
      <c r="X50" s="63">
        <f t="shared" si="47"/>
        <v>267750</v>
      </c>
      <c r="Y50" s="25">
        <f t="shared" si="48"/>
        <v>267750</v>
      </c>
      <c r="Z50" s="66"/>
      <c r="AA50" s="66"/>
      <c r="AB50" s="123"/>
      <c r="AC50" s="25"/>
      <c r="AD50" s="56">
        <f t="shared" si="49"/>
        <v>133507</v>
      </c>
      <c r="AE50" s="56">
        <f t="shared" si="50"/>
        <v>242091</v>
      </c>
      <c r="AF50" s="57">
        <f t="shared" si="51"/>
        <v>238000</v>
      </c>
      <c r="AG50" s="58">
        <f t="shared" si="52"/>
        <v>232177</v>
      </c>
      <c r="AH50" s="57">
        <f t="shared" si="53"/>
        <v>69770</v>
      </c>
      <c r="AI50" s="59">
        <f t="shared" si="54"/>
        <v>0.30050349517824765</v>
      </c>
      <c r="AJ50" s="60">
        <f t="shared" si="55"/>
        <v>232177</v>
      </c>
      <c r="AK50" s="60">
        <f t="shared" si="19"/>
        <v>232177</v>
      </c>
      <c r="AL50" s="55" t="str">
        <f t="shared" si="20"/>
        <v>MEDIA GEOMETRICA</v>
      </c>
      <c r="AM50" s="41">
        <f t="shared" si="21"/>
        <v>0</v>
      </c>
      <c r="AN50" s="41">
        <f t="shared" si="22"/>
        <v>-0.2857142857142857</v>
      </c>
      <c r="AO50" s="41">
        <f t="shared" si="23"/>
        <v>-0.2857142857142857</v>
      </c>
    </row>
    <row r="51" spans="1:41" ht="33" customHeight="1">
      <c r="A51" s="11">
        <v>11</v>
      </c>
      <c r="B51" s="65">
        <v>53110000</v>
      </c>
      <c r="C51" s="36" t="s">
        <v>73</v>
      </c>
      <c r="D51" s="109" t="s">
        <v>40</v>
      </c>
      <c r="E51" s="23" t="s">
        <v>29</v>
      </c>
      <c r="F51" s="11">
        <v>1</v>
      </c>
      <c r="G51" s="24"/>
      <c r="H51" s="24"/>
      <c r="I51" s="40"/>
      <c r="J51" s="24">
        <v>220000</v>
      </c>
      <c r="K51" s="24">
        <f t="shared" ref="K51" si="56">J51*19%</f>
        <v>41800</v>
      </c>
      <c r="L51" s="70">
        <f t="shared" ref="L51" si="57">J51+K51</f>
        <v>261800</v>
      </c>
      <c r="M51" s="26">
        <f t="shared" ref="M51" si="58">L51*F51</f>
        <v>261800</v>
      </c>
      <c r="N51" s="61">
        <v>220000</v>
      </c>
      <c r="O51" s="61">
        <f t="shared" si="45"/>
        <v>41800</v>
      </c>
      <c r="P51" s="72">
        <f t="shared" si="5"/>
        <v>261800</v>
      </c>
      <c r="Q51" s="26">
        <f t="shared" si="6"/>
        <v>261800</v>
      </c>
      <c r="R51" s="42">
        <v>350000</v>
      </c>
      <c r="S51" s="42">
        <f t="shared" ref="S51" si="59">R51*19%</f>
        <v>66500</v>
      </c>
      <c r="T51" s="62">
        <f t="shared" ref="T51" si="60">R51+S51</f>
        <v>416500</v>
      </c>
      <c r="U51" s="25">
        <f t="shared" ref="U51" si="61">T51*F51</f>
        <v>416500</v>
      </c>
      <c r="V51" s="66">
        <v>265000</v>
      </c>
      <c r="W51" s="66">
        <f t="shared" si="46"/>
        <v>50350</v>
      </c>
      <c r="X51" s="63">
        <f t="shared" si="47"/>
        <v>315350</v>
      </c>
      <c r="Y51" s="25">
        <f t="shared" si="48"/>
        <v>315350</v>
      </c>
      <c r="Z51" s="66"/>
      <c r="AA51" s="66"/>
      <c r="AB51" s="123"/>
      <c r="AC51" s="25"/>
      <c r="AD51" s="56">
        <f t="shared" si="49"/>
        <v>261800</v>
      </c>
      <c r="AE51" s="56">
        <f t="shared" si="50"/>
        <v>313863</v>
      </c>
      <c r="AF51" s="57">
        <f t="shared" si="51"/>
        <v>288575</v>
      </c>
      <c r="AG51" s="58">
        <f t="shared" si="52"/>
        <v>308026</v>
      </c>
      <c r="AH51" s="57">
        <f t="shared" si="53"/>
        <v>32687</v>
      </c>
      <c r="AI51" s="59">
        <f t="shared" si="54"/>
        <v>0.1061176653918825</v>
      </c>
      <c r="AJ51" s="60">
        <f t="shared" si="55"/>
        <v>261800</v>
      </c>
      <c r="AK51" s="60">
        <f t="shared" ref="AK51" si="62">AJ51*F51</f>
        <v>261800</v>
      </c>
      <c r="AL51" s="55" t="str">
        <f t="shared" ref="AL51" si="63">IF(AI51&lt;=$AH$5,"MENOR VALOR","MEDIA GEOMETRICA")</f>
        <v>MENOR VALOR</v>
      </c>
      <c r="AM51" s="41">
        <f t="shared" si="21"/>
        <v>0</v>
      </c>
      <c r="AN51" s="41"/>
      <c r="AO51" s="41"/>
    </row>
    <row r="52" spans="1:41" ht="35.4" customHeight="1">
      <c r="A52" s="112" t="s">
        <v>74</v>
      </c>
      <c r="B52" s="113"/>
      <c r="C52" s="113"/>
      <c r="D52" s="113"/>
      <c r="E52" s="113"/>
      <c r="F52" s="114"/>
      <c r="G52" s="119"/>
      <c r="H52" s="119"/>
      <c r="I52" s="120">
        <f>SUBTOTAL(9,I41:I51)</f>
        <v>908324.64800000004</v>
      </c>
      <c r="J52" s="61"/>
      <c r="K52" s="61"/>
      <c r="L52" s="42"/>
      <c r="M52" s="120">
        <f>SUBTOTAL(9,M41:M51)</f>
        <v>2645370</v>
      </c>
      <c r="N52" s="61"/>
      <c r="O52" s="61"/>
      <c r="P52" s="42"/>
      <c r="Q52" s="121">
        <f>SUBTOTAL(9,Q41:Q51)</f>
        <v>2915500</v>
      </c>
      <c r="R52" s="42"/>
      <c r="S52" s="42"/>
      <c r="T52" s="42"/>
      <c r="U52" s="121">
        <f>SUBTOTAL(9,U41:U51)</f>
        <v>3831800</v>
      </c>
      <c r="V52" s="66"/>
      <c r="W52" s="66"/>
      <c r="X52" s="42"/>
      <c r="Y52" s="121">
        <f>SUBTOTAL(9,Y41:Y51)</f>
        <v>3510500</v>
      </c>
      <c r="Z52" s="66"/>
      <c r="AA52" s="66"/>
      <c r="AB52" s="42"/>
      <c r="AC52" s="121">
        <f>SUBTOTAL(9,AC41:AC51)</f>
        <v>0</v>
      </c>
      <c r="AD52" s="124">
        <f>SUBTOTAL(9,AD41:AD51)</f>
        <v>1818674</v>
      </c>
      <c r="AE52" s="124">
        <f>SUBTOTAL(9,AE41:AE51)</f>
        <v>2989291</v>
      </c>
      <c r="AF52" s="125">
        <f>SUBTOTAL(9,AF41:AF51)</f>
        <v>3034500</v>
      </c>
      <c r="AG52" s="126">
        <f>SUBTOTAL(9,AG41:AG51)</f>
        <v>2864416</v>
      </c>
      <c r="AH52" s="125">
        <f t="shared" si="0"/>
        <v>739451</v>
      </c>
      <c r="AI52" s="127">
        <f>AVERAGE(AI41:AI51)</f>
        <v>0.2619968859812834</v>
      </c>
      <c r="AJ52" s="128">
        <f>SUBTOTAL(9,AJ41:AJ51)</f>
        <v>2659655</v>
      </c>
      <c r="AK52" s="128">
        <f>SUBTOTAL(9,AK41:AK51)</f>
        <v>2659655</v>
      </c>
      <c r="AL52" s="129"/>
      <c r="AM52" s="41" t="e">
        <f t="shared" ref="AM52" si="64">L52/P52-100%</f>
        <v>#DIV/0!</v>
      </c>
      <c r="AN52" s="41" t="e">
        <f t="shared" ref="AN52" si="65">L52/T52-100%</f>
        <v>#DIV/0!</v>
      </c>
      <c r="AO52" s="41" t="e">
        <f t="shared" ref="AO52" si="66">P52/T52-100%</f>
        <v>#DIV/0!</v>
      </c>
    </row>
    <row r="53" spans="1:41">
      <c r="AJ53" s="51"/>
      <c r="AK53" s="51"/>
    </row>
    <row r="54" spans="1:41">
      <c r="AJ54" s="51"/>
      <c r="AK54" s="51"/>
    </row>
  </sheetData>
  <autoFilter ref="A8:AL52" xr:uid="{00000000-0009-0000-0000-000000000000}">
    <filterColumn colId="1">
      <colorFilter dxfId="1"/>
    </filterColumn>
  </autoFilter>
  <mergeCells count="66">
    <mergeCell ref="Z26:AC26"/>
    <mergeCell ref="Z27:AA27"/>
    <mergeCell ref="AB27:AC27"/>
    <mergeCell ref="Z37:AC37"/>
    <mergeCell ref="Z38:AA38"/>
    <mergeCell ref="AB38:AC38"/>
    <mergeCell ref="R38:S38"/>
    <mergeCell ref="T38:U38"/>
    <mergeCell ref="V38:W38"/>
    <mergeCell ref="X38:Y38"/>
    <mergeCell ref="AD38:AI38"/>
    <mergeCell ref="G38:I38"/>
    <mergeCell ref="J38:K38"/>
    <mergeCell ref="L38:M38"/>
    <mergeCell ref="N38:O38"/>
    <mergeCell ref="P38:Q38"/>
    <mergeCell ref="AD27:AI27"/>
    <mergeCell ref="G37:I37"/>
    <mergeCell ref="J37:M37"/>
    <mergeCell ref="N37:Q37"/>
    <mergeCell ref="R37:U37"/>
    <mergeCell ref="V37:Y37"/>
    <mergeCell ref="N26:Q26"/>
    <mergeCell ref="R26:U26"/>
    <mergeCell ref="V26:Y26"/>
    <mergeCell ref="G27:I27"/>
    <mergeCell ref="J27:K27"/>
    <mergeCell ref="L27:M27"/>
    <mergeCell ref="N27:O27"/>
    <mergeCell ref="P27:Q27"/>
    <mergeCell ref="R27:S27"/>
    <mergeCell ref="T27:U27"/>
    <mergeCell ref="V27:W27"/>
    <mergeCell ref="X27:Y27"/>
    <mergeCell ref="L7:M7"/>
    <mergeCell ref="N7:O7"/>
    <mergeCell ref="P7:Q7"/>
    <mergeCell ref="R7:S7"/>
    <mergeCell ref="T7:U7"/>
    <mergeCell ref="AG2:AH3"/>
    <mergeCell ref="AI2:AL3"/>
    <mergeCell ref="N6:Q6"/>
    <mergeCell ref="AD7:AI7"/>
    <mergeCell ref="T2:X2"/>
    <mergeCell ref="T5:X5"/>
    <mergeCell ref="V7:W7"/>
    <mergeCell ref="X7:Y7"/>
    <mergeCell ref="R6:U6"/>
    <mergeCell ref="V6:Y6"/>
    <mergeCell ref="Z6:AC6"/>
    <mergeCell ref="Z7:AA7"/>
    <mergeCell ref="AB7:AC7"/>
    <mergeCell ref="A9:F9"/>
    <mergeCell ref="J7:K7"/>
    <mergeCell ref="B2:E3"/>
    <mergeCell ref="F2:F3"/>
    <mergeCell ref="J6:M6"/>
    <mergeCell ref="A29:F29"/>
    <mergeCell ref="A25:F25"/>
    <mergeCell ref="A36:F36"/>
    <mergeCell ref="A40:F40"/>
    <mergeCell ref="A52:F52"/>
    <mergeCell ref="G6:I6"/>
    <mergeCell ref="G7:I7"/>
    <mergeCell ref="G26:I26"/>
    <mergeCell ref="J26:M26"/>
  </mergeCells>
  <conditionalFormatting sqref="C10:C24 C30:C35 C41:C51">
    <cfRule type="duplicateValues" dxfId="0" priority="79"/>
    <cfRule type="duplicateValues" priority="80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</dc:creator>
  <cp:lastModifiedBy>flavia patricia lopez</cp:lastModifiedBy>
  <dcterms:created xsi:type="dcterms:W3CDTF">2023-04-11T20:12:23Z</dcterms:created>
  <dcterms:modified xsi:type="dcterms:W3CDTF">2026-09-27T23:34:53Z</dcterms:modified>
</cp:coreProperties>
</file>