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tatiana_mendez_transmilenio_gov_co/Documents/TRANSVERSAL 2026/2026/CONTRATACIÓN/CONTRATOS GRANDES/Encuesta de Satisfacción/"/>
    </mc:Choice>
  </mc:AlternateContent>
  <xr:revisionPtr revIDLastSave="0" documentId="13_ncr:1_{CAC55C0F-696D-46A1-9936-32FF0DA9AE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6" l="1"/>
  <c r="D13" i="6"/>
  <c r="C13" i="6"/>
  <c r="B13" i="6"/>
  <c r="A13" i="6"/>
  <c r="P6" i="6"/>
  <c r="F6" i="6"/>
  <c r="C7" i="6" l="1"/>
  <c r="H6" i="6"/>
  <c r="V6" i="6"/>
  <c r="T6" i="6"/>
  <c r="U6" i="6" s="1"/>
  <c r="R6" i="6" l="1"/>
  <c r="N6" i="6"/>
  <c r="Q6" i="6" l="1"/>
  <c r="L6" i="6"/>
  <c r="D6" i="6"/>
  <c r="J6" i="6"/>
  <c r="E6" i="6" l="1"/>
  <c r="M6" i="6"/>
  <c r="I6" i="6" l="1"/>
</calcChain>
</file>

<file path=xl/sharedStrings.xml><?xml version="1.0" encoding="utf-8"?>
<sst xmlns="http://schemas.openxmlformats.org/spreadsheetml/2006/main" count="37" uniqueCount="16">
  <si>
    <r>
      <t xml:space="preserve">ALCALDÍA MAYOR DE BOGOTÁ
Secretaría Distrital de Movilidad
</t>
    </r>
    <r>
      <rPr>
        <b/>
        <sz val="11"/>
        <color theme="1"/>
        <rFont val="Arial"/>
        <family val="2"/>
      </rPr>
      <t>TRANSMILENIO S.A.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ESTUDIO DE MERCADO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 xml:space="preserve">Objeto: </t>
    </r>
    <r>
      <rPr>
        <sz val="11"/>
        <color theme="1"/>
        <rFont val="Arial"/>
        <family val="2"/>
      </rPr>
      <t>CONTRATAR LA ESTRUCTURACIÓN, ELABORACIÓN, TOMA DE INFORMACIÓN A TRAVÉS DE ENCUESTAS PERSONALIZADAS (NO TELEFÓNICAS), EVALUACIÓN Y CÁLCULO DE LA SATISFACCIÓN DEL USUARIO CON EL DESEMPEÑO OPERATIVO DE CADA UNO DE LOS OPERADORES TRONCALES , OPERADORES ALIMENTADORES Y/U OPERADORES ZONALES DEL SISTEMA INTEGRADO DE TRANSPORTE PÚBLICO ASÍ COMO LA SATISFACCIÓN DEL USUARIO CON LOS DEMÁS COMPONENTES DEL SISTEMA.</t>
    </r>
  </si>
  <si>
    <t>ÍTEM</t>
  </si>
  <si>
    <t>Cantidad encuestas</t>
  </si>
  <si>
    <t>INVAMER S.A.S.</t>
  </si>
  <si>
    <t>YANHAAS</t>
  </si>
  <si>
    <t>CENTRO NACIONAL DE CONSULTORIA S.A.</t>
  </si>
  <si>
    <t>PRECIO UNITARIO ANTES DE IVA</t>
  </si>
  <si>
    <t>IVA</t>
  </si>
  <si>
    <t>VALOR TOTAL UNITARIO IVA INCLUIDO</t>
  </si>
  <si>
    <t>VALOR TOTAL INCLUIDO IVA</t>
  </si>
  <si>
    <t>ENCUESTA PERSONALIZADA</t>
  </si>
  <si>
    <t>PROMEDIO</t>
  </si>
  <si>
    <t>VALOR DEL CONTRATO</t>
  </si>
  <si>
    <t>VALOR EN EL PAA</t>
  </si>
  <si>
    <t>UNION TEMPORAL MRB C&amp;I</t>
  </si>
  <si>
    <t>INFORMACION LOCALIZADA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</si>
</sst>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&quot;$&quot;\ #,##0"/>
  </numFmts>
  <fonts count="1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0"/>
      <name val="Zurich BT"/>
    </font>
    <font>
      <b/>
      <sz val="11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166" fontId="1" fillId="0" borderId="0" xfId="0" applyNumberFormat="1" applyFont="1"/>
    <xf numFmtId="166" fontId="8" fillId="0" borderId="1" xfId="0" applyNumberFormat="1" applyFont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0" fontId="7" fillId="0" borderId="2" xfId="2" applyFont="1" applyBorder="1" applyAlignment="1">
      <alignment horizontal="left" vertical="center" wrapText="1"/>
    </xf>
    <xf numFmtId="164" fontId="1" fillId="0" borderId="0" xfId="5" applyFont="1"/>
    <xf numFmtId="164" fontId="1" fillId="0" borderId="0" xfId="0" applyNumberFormat="1" applyFont="1"/>
    <xf numFmtId="0" fontId="7" fillId="0" borderId="2" xfId="2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1" fillId="0" borderId="1" xfId="0" applyFont="1" applyBorder="1"/>
    <xf numFmtId="9" fontId="1" fillId="0" borderId="1" xfId="6" applyFont="1" applyBorder="1"/>
    <xf numFmtId="9" fontId="1" fillId="0" borderId="0" xfId="6" applyFont="1"/>
    <xf numFmtId="166" fontId="7" fillId="4" borderId="1" xfId="0" applyNumberFormat="1" applyFont="1" applyFill="1" applyBorder="1" applyAlignment="1">
      <alignment horizontal="center" vertical="center"/>
    </xf>
    <xf numFmtId="43" fontId="1" fillId="0" borderId="0" xfId="7" applyFont="1"/>
    <xf numFmtId="0" fontId="9" fillId="5" borderId="6" xfId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/>
    </xf>
    <xf numFmtId="166" fontId="9" fillId="6" borderId="6" xfId="1" applyNumberFormat="1" applyFont="1" applyFill="1" applyBorder="1" applyAlignment="1">
      <alignment horizontal="center" vertical="center" wrapText="1"/>
    </xf>
    <xf numFmtId="166" fontId="8" fillId="6" borderId="1" xfId="5" applyNumberFormat="1" applyFont="1" applyFill="1" applyBorder="1" applyAlignment="1" applyProtection="1">
      <alignment horizontal="right" vertical="center"/>
      <protection locked="0" hidden="1"/>
    </xf>
    <xf numFmtId="166" fontId="10" fillId="6" borderId="1" xfId="5" applyNumberFormat="1" applyFont="1" applyFill="1" applyBorder="1" applyAlignment="1" applyProtection="1">
      <alignment horizontal="center" vertical="center" wrapText="1"/>
    </xf>
    <xf numFmtId="0" fontId="9" fillId="7" borderId="6" xfId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8">
    <cellStyle name="Millares" xfId="7" builtinId="3"/>
    <cellStyle name="Millares 16" xfId="3" xr:uid="{00000000-0005-0000-0000-000001000000}"/>
    <cellStyle name="Moneda [0]" xfId="5" builtinId="7"/>
    <cellStyle name="Moneda 4 6 2" xfId="4" xr:uid="{00000000-0005-0000-0000-000003000000}"/>
    <cellStyle name="Normal" xfId="0" builtinId="0"/>
    <cellStyle name="Normal 28" xfId="2" xr:uid="{00000000-0005-0000-0000-000005000000}"/>
    <cellStyle name="Normal 4 4" xfId="1" xr:uid="{00000000-0005-0000-0000-000006000000}"/>
    <cellStyle name="Porcentaje" xfId="6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"/>
  <sheetViews>
    <sheetView tabSelected="1" topLeftCell="A5" zoomScale="70" zoomScaleNormal="70" workbookViewId="0">
      <selection activeCell="D17" sqref="D17"/>
    </sheetView>
  </sheetViews>
  <sheetFormatPr baseColWidth="10" defaultColWidth="11.44140625" defaultRowHeight="13.8"/>
  <cols>
    <col min="1" max="2" width="16.109375" style="1" customWidth="1"/>
    <col min="3" max="3" width="14.6640625" style="1" customWidth="1"/>
    <col min="4" max="4" width="19.5546875" style="1" customWidth="1"/>
    <col min="5" max="5" width="14.6640625" style="1" customWidth="1"/>
    <col min="6" max="6" width="16.109375" style="1" customWidth="1"/>
    <col min="7" max="7" width="19.44140625" style="1" customWidth="1"/>
    <col min="8" max="8" width="20" style="1" customWidth="1"/>
    <col min="9" max="9" width="14.6640625" style="1" customWidth="1"/>
    <col min="10" max="10" width="17.6640625" style="1" customWidth="1"/>
    <col min="11" max="13" width="14.6640625" style="1" customWidth="1"/>
    <col min="14" max="14" width="16.109375" style="1" bestFit="1" customWidth="1"/>
    <col min="15" max="17" width="17.109375" style="1" customWidth="1"/>
    <col min="18" max="18" width="19.109375" style="1" customWidth="1"/>
    <col min="19" max="20" width="11.44140625" style="1"/>
    <col min="21" max="21" width="15.88671875" style="1" customWidth="1"/>
    <col min="22" max="22" width="18.44140625" style="1" customWidth="1"/>
    <col min="23" max="16384" width="11.44140625" style="1"/>
  </cols>
  <sheetData>
    <row r="1" spans="1:22" s="2" customFormat="1" ht="28.5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s="2" customFormat="1" ht="28.5" customHeight="1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2" customFormat="1" ht="61.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3" customFormat="1" ht="33.75" customHeight="1">
      <c r="A4" s="38" t="s">
        <v>1</v>
      </c>
      <c r="B4" s="38" t="s">
        <v>2</v>
      </c>
      <c r="C4" s="35" t="s">
        <v>14</v>
      </c>
      <c r="D4" s="36"/>
      <c r="E4" s="36"/>
      <c r="F4" s="37"/>
      <c r="G4" s="31" t="s">
        <v>3</v>
      </c>
      <c r="H4" s="32"/>
      <c r="I4" s="32"/>
      <c r="J4" s="33"/>
      <c r="K4" s="31" t="s">
        <v>4</v>
      </c>
      <c r="L4" s="32"/>
      <c r="M4" s="32"/>
      <c r="N4" s="33"/>
      <c r="O4" s="31" t="s">
        <v>5</v>
      </c>
      <c r="P4" s="32"/>
      <c r="Q4" s="32"/>
      <c r="R4" s="33"/>
      <c r="S4" s="31" t="s">
        <v>15</v>
      </c>
      <c r="T4" s="32"/>
      <c r="U4" s="32"/>
      <c r="V4" s="33"/>
    </row>
    <row r="5" spans="1:22" ht="93" customHeight="1">
      <c r="A5" s="38"/>
      <c r="B5" s="38"/>
      <c r="C5" s="24" t="s">
        <v>6</v>
      </c>
      <c r="D5" s="24" t="s">
        <v>7</v>
      </c>
      <c r="E5" s="24" t="s">
        <v>8</v>
      </c>
      <c r="F5" s="24" t="s">
        <v>9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6</v>
      </c>
      <c r="L5" s="18" t="s">
        <v>7</v>
      </c>
      <c r="M5" s="18" t="s">
        <v>8</v>
      </c>
      <c r="N5" s="18" t="s">
        <v>9</v>
      </c>
      <c r="O5" s="18" t="s">
        <v>6</v>
      </c>
      <c r="P5" s="18" t="s">
        <v>7</v>
      </c>
      <c r="Q5" s="18" t="s">
        <v>8</v>
      </c>
      <c r="R5" s="18" t="s">
        <v>9</v>
      </c>
      <c r="S5" s="18" t="s">
        <v>6</v>
      </c>
      <c r="T5" s="18" t="s">
        <v>7</v>
      </c>
      <c r="U5" s="18" t="s">
        <v>8</v>
      </c>
      <c r="V5" s="18" t="s">
        <v>9</v>
      </c>
    </row>
    <row r="6" spans="1:22" ht="72.75" customHeight="1">
      <c r="A6" s="7" t="s">
        <v>10</v>
      </c>
      <c r="B6" s="10">
        <v>9327</v>
      </c>
      <c r="C6" s="19">
        <v>30979</v>
      </c>
      <c r="D6" s="20">
        <f>C6*C9</f>
        <v>5886.01</v>
      </c>
      <c r="E6" s="21">
        <f>ROUND(D6+C6,0)</f>
        <v>36865</v>
      </c>
      <c r="F6" s="21">
        <f>+(C6*(1+C9))*B6</f>
        <v>343839948.26999998</v>
      </c>
      <c r="G6" s="19">
        <v>78566</v>
      </c>
      <c r="H6" s="20">
        <f>G6*C9</f>
        <v>14927.54</v>
      </c>
      <c r="I6" s="21">
        <f>ROUND(H6+G6,0)</f>
        <v>93494</v>
      </c>
      <c r="J6" s="21">
        <f>G6*(1+C9)*B6</f>
        <v>872014247.57999992</v>
      </c>
      <c r="K6" s="22">
        <v>68000</v>
      </c>
      <c r="L6" s="23">
        <f>K6*C9</f>
        <v>12920</v>
      </c>
      <c r="M6" s="21">
        <f>ROUND(K6+L6,0)</f>
        <v>80920</v>
      </c>
      <c r="N6" s="21">
        <f>K6*(1+C9)*B6</f>
        <v>754740840</v>
      </c>
      <c r="O6" s="22">
        <v>50000</v>
      </c>
      <c r="P6" s="23">
        <f>O6*C9</f>
        <v>9500</v>
      </c>
      <c r="Q6" s="21">
        <f>ROUND(O6+P6,0)</f>
        <v>59500</v>
      </c>
      <c r="R6" s="21">
        <f>O6*(1+C9)*B6</f>
        <v>554956500</v>
      </c>
      <c r="S6" s="22">
        <v>55587</v>
      </c>
      <c r="T6" s="23">
        <f>S6*C9</f>
        <v>10561.53</v>
      </c>
      <c r="U6" s="21">
        <f>ROUND(S6+T6,0)</f>
        <v>66149</v>
      </c>
      <c r="V6" s="21">
        <f>S6*(1+C9)*B6</f>
        <v>616967339.30999994</v>
      </c>
    </row>
    <row r="7" spans="1:22" ht="19.95" customHeight="1">
      <c r="C7" s="1">
        <f>B6-B7</f>
        <v>9327</v>
      </c>
      <c r="D7" s="4"/>
      <c r="H7" s="4"/>
    </row>
    <row r="8" spans="1:22" ht="16.2" customHeight="1">
      <c r="D8" s="4"/>
      <c r="H8" s="4"/>
    </row>
    <row r="9" spans="1:22">
      <c r="B9" s="13" t="s">
        <v>7</v>
      </c>
      <c r="C9" s="14">
        <v>0.19</v>
      </c>
      <c r="E9" s="4"/>
      <c r="K9" s="4"/>
      <c r="L9" s="4"/>
    </row>
    <row r="11" spans="1:22">
      <c r="A11" s="34" t="s">
        <v>11</v>
      </c>
      <c r="B11" s="34"/>
      <c r="C11" s="34"/>
      <c r="D11" s="34"/>
    </row>
    <row r="12" spans="1:22" ht="86.25" customHeight="1">
      <c r="A12" s="12" t="s">
        <v>6</v>
      </c>
      <c r="B12" s="12" t="s">
        <v>7</v>
      </c>
      <c r="C12" s="12" t="s">
        <v>8</v>
      </c>
      <c r="D12" s="12" t="s">
        <v>9</v>
      </c>
      <c r="F12" s="4"/>
    </row>
    <row r="13" spans="1:22" ht="28.2" customHeight="1">
      <c r="A13" s="5">
        <f>AVERAGE(C6,O6,K6,G6,S6)</f>
        <v>56626.400000000001</v>
      </c>
      <c r="B13" s="5">
        <f>AVERAGE(D6,P6,L6,H6,T6)</f>
        <v>10759.016</v>
      </c>
      <c r="C13" s="11">
        <f>ROUND(AVERAGE(E6,Q6,M6,I6,U6),0)</f>
        <v>67386</v>
      </c>
      <c r="D13" s="6">
        <f>(F6+R6+J6+N6+V6)/5</f>
        <v>628503775.03199995</v>
      </c>
    </row>
    <row r="14" spans="1:22">
      <c r="N14" s="8"/>
    </row>
    <row r="15" spans="1:22">
      <c r="N15" s="9"/>
    </row>
    <row r="16" spans="1:22" ht="33" customHeight="1">
      <c r="A16" s="30" t="s">
        <v>12</v>
      </c>
      <c r="B16" s="30"/>
      <c r="C16" s="30"/>
      <c r="D16" s="11">
        <f>C13*C7</f>
        <v>628509222</v>
      </c>
    </row>
    <row r="18" spans="1:11" ht="28.2" customHeight="1">
      <c r="A18" s="29" t="s">
        <v>13</v>
      </c>
      <c r="B18" s="29"/>
      <c r="C18" s="29"/>
      <c r="D18" s="16">
        <v>628561341</v>
      </c>
      <c r="F18" s="17"/>
      <c r="G18" s="17"/>
      <c r="H18" s="17"/>
      <c r="I18" s="17"/>
      <c r="J18" s="17"/>
      <c r="K18" s="17"/>
    </row>
    <row r="19" spans="1:11">
      <c r="H19" s="15"/>
    </row>
  </sheetData>
  <mergeCells count="11">
    <mergeCell ref="A1:V3"/>
    <mergeCell ref="A18:C18"/>
    <mergeCell ref="A16:C16"/>
    <mergeCell ref="S4:V4"/>
    <mergeCell ref="K4:N4"/>
    <mergeCell ref="A11:D11"/>
    <mergeCell ref="C4:F4"/>
    <mergeCell ref="B4:B5"/>
    <mergeCell ref="A4:A5"/>
    <mergeCell ref="G4:J4"/>
    <mergeCell ref="O4:R4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Gonzalez Giraldo</dc:creator>
  <cp:keywords/>
  <dc:description/>
  <cp:lastModifiedBy>Lady Tatiana Mendez Marin</cp:lastModifiedBy>
  <cp:revision/>
  <dcterms:created xsi:type="dcterms:W3CDTF">2019-03-20T16:08:15Z</dcterms:created>
  <dcterms:modified xsi:type="dcterms:W3CDTF">2026-10-01T19:19:07Z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2023-02-22T14:24:59Z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82c5f302-6843-47ca-92ae-79c337bc45e2</vt:lpwstr>
  </property>
  <property fmtid="{D5CDD505-2E9C-101B-9397-08002B2CF9AE}" pid="8" name="MSIP_Label_6d4a1d0b-1085-4621-a04c-793d50865184_ContentBits">
    <vt:lpwstr>0</vt:lpwstr>
  </property>
</Properties>
</file>